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vidM\Desktop\"/>
    </mc:Choice>
  </mc:AlternateContent>
  <xr:revisionPtr revIDLastSave="0" documentId="8_{08D93F2E-30AB-4AC1-B50A-A8E453881C43}" xr6:coauthVersionLast="47" xr6:coauthVersionMax="47" xr10:uidLastSave="{00000000-0000-0000-0000-000000000000}"/>
  <bookViews>
    <workbookView xWindow="-120" yWindow="-120" windowWidth="20730" windowHeight="11160" tabRatio="653" firstSheet="3" activeTab="3" xr2:uid="{00000000-000D-0000-FFFF-FFFF00000000}"/>
  </bookViews>
  <sheets>
    <sheet name="Presentación" sheetId="20" state="hidden" r:id="rId1"/>
    <sheet name="Taxonomía de Equipos" sheetId="5" state="hidden" r:id="rId2"/>
    <sheet name="Def. Funciones" sheetId="17" state="hidden" r:id="rId3"/>
    <sheet name="Hoja RCM" sheetId="18" r:id="rId4"/>
    <sheet name="Matriz de Riesgos" sheetId="21" state="hidden" r:id="rId5"/>
    <sheet name="Diag. Decisión" sheetId="25" state="hidden" r:id="rId6"/>
  </sheets>
  <definedNames>
    <definedName name="_xlnm._FilterDatabase" localSheetId="3" hidden="1">'Hoja RCM'!$A$1:$Z$89</definedName>
    <definedName name="_xlnm.Print_Area" localSheetId="0">Presentación!$A$1:$K$52</definedName>
    <definedName name="_xlnm.Print_Area" localSheetId="1">'Taxonomía de Equipos'!$A$1:$G$32,'Taxonomía de Equipos'!$I$1:$O$32</definedName>
    <definedName name="_xlnm.Print_Titles" localSheetId="2">'Def. Funciones'!#REF!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11" i="18" l="1"/>
  <c r="H11" i="18"/>
  <c r="U10" i="18"/>
  <c r="H10" i="18"/>
  <c r="U9" i="18"/>
  <c r="H9" i="18"/>
  <c r="U8" i="18"/>
  <c r="H8" i="18"/>
  <c r="U7" i="18"/>
  <c r="H7" i="18"/>
  <c r="U6" i="18"/>
  <c r="H6" i="18"/>
  <c r="U5" i="18"/>
  <c r="H5" i="18"/>
  <c r="U4" i="18"/>
  <c r="H4" i="18"/>
  <c r="U3" i="18"/>
  <c r="H3" i="18"/>
  <c r="U2" i="18"/>
  <c r="H2" i="18"/>
  <c r="U73" i="18" l="1"/>
  <c r="U58" i="18" l="1"/>
  <c r="H58" i="18"/>
  <c r="U36" i="18"/>
  <c r="U35" i="18"/>
  <c r="U89" i="18" l="1"/>
  <c r="U33" i="18"/>
  <c r="U32" i="18"/>
  <c r="U88" i="18"/>
  <c r="U87" i="18"/>
  <c r="U15" i="18"/>
  <c r="U86" i="18"/>
  <c r="U85" i="18"/>
  <c r="U84" i="18"/>
  <c r="U83" i="18"/>
  <c r="U82" i="18"/>
  <c r="U81" i="18"/>
  <c r="U31" i="18"/>
  <c r="U14" i="18"/>
  <c r="U80" i="18"/>
  <c r="U13" i="18"/>
  <c r="U79" i="18"/>
  <c r="U78" i="18"/>
  <c r="U77" i="18"/>
  <c r="U76" i="18"/>
  <c r="U75" i="18"/>
  <c r="U74" i="18"/>
  <c r="U72" i="18"/>
  <c r="U71" i="18"/>
  <c r="U70" i="18"/>
  <c r="U69" i="18"/>
  <c r="U30" i="18"/>
  <c r="U29" i="18"/>
  <c r="U28" i="18"/>
  <c r="U68" i="18"/>
  <c r="U17" i="18"/>
  <c r="U27" i="18"/>
  <c r="U26" i="18"/>
  <c r="U67" i="18"/>
  <c r="U66" i="18"/>
  <c r="U25" i="18"/>
  <c r="U65" i="18"/>
  <c r="U16" i="18"/>
  <c r="U24" i="18"/>
  <c r="U23" i="18"/>
  <c r="H35" i="18"/>
  <c r="H36" i="18"/>
  <c r="H37" i="18"/>
  <c r="H38" i="18"/>
  <c r="H39" i="18"/>
  <c r="H40" i="18"/>
  <c r="H41" i="18"/>
  <c r="H42" i="18"/>
  <c r="H43" i="18"/>
  <c r="H44" i="18"/>
  <c r="H45" i="18"/>
  <c r="H46" i="18"/>
  <c r="H18" i="18"/>
  <c r="H19" i="18"/>
  <c r="H47" i="18"/>
  <c r="H48" i="18"/>
  <c r="H49" i="18"/>
  <c r="H50" i="18"/>
  <c r="H20" i="18"/>
  <c r="H21" i="18"/>
  <c r="H51" i="18"/>
  <c r="H52" i="18"/>
  <c r="H53" i="18"/>
  <c r="H54" i="18"/>
  <c r="H55" i="18"/>
  <c r="H12" i="18"/>
  <c r="H22" i="18"/>
  <c r="H56" i="18"/>
  <c r="H57" i="18"/>
  <c r="H59" i="18"/>
  <c r="H60" i="18"/>
  <c r="H61" i="18"/>
  <c r="H62" i="18"/>
  <c r="H63" i="18"/>
  <c r="H64" i="18"/>
  <c r="H23" i="18"/>
  <c r="H24" i="18"/>
  <c r="H16" i="18"/>
  <c r="H65" i="18"/>
  <c r="H25" i="18"/>
  <c r="H66" i="18"/>
  <c r="H67" i="18"/>
  <c r="H26" i="18"/>
  <c r="H27" i="18"/>
  <c r="H17" i="18"/>
  <c r="H68" i="18"/>
  <c r="H28" i="18"/>
  <c r="H29" i="18"/>
  <c r="H30" i="18"/>
  <c r="H69" i="18"/>
  <c r="H70" i="18"/>
  <c r="H71" i="18"/>
  <c r="H72" i="18"/>
  <c r="H73" i="18"/>
  <c r="H74" i="18"/>
  <c r="H75" i="18"/>
  <c r="H76" i="18"/>
  <c r="H77" i="18"/>
  <c r="H78" i="18"/>
  <c r="H79" i="18"/>
  <c r="H13" i="18"/>
  <c r="H80" i="18"/>
  <c r="H14" i="18"/>
  <c r="H31" i="18"/>
  <c r="H81" i="18"/>
  <c r="H82" i="18"/>
  <c r="H83" i="18"/>
  <c r="H84" i="18"/>
  <c r="H85" i="18"/>
  <c r="H86" i="18"/>
  <c r="H15" i="18"/>
  <c r="H87" i="18"/>
  <c r="H88" i="18"/>
  <c r="H32" i="18"/>
  <c r="H33" i="18"/>
  <c r="H89" i="18"/>
  <c r="U64" i="18"/>
  <c r="U63" i="18"/>
  <c r="U62" i="18"/>
  <c r="U56" i="18"/>
  <c r="U61" i="18"/>
  <c r="U60" i="18"/>
  <c r="U59" i="18"/>
  <c r="U57" i="18"/>
  <c r="U22" i="18"/>
  <c r="U12" i="18"/>
  <c r="U55" i="18"/>
  <c r="U54" i="18"/>
  <c r="U53" i="18"/>
  <c r="U52" i="18"/>
  <c r="U51" i="18"/>
  <c r="U21" i="18"/>
  <c r="U20" i="18"/>
  <c r="U50" i="18"/>
  <c r="U49" i="18"/>
  <c r="U48" i="18"/>
  <c r="U47" i="18"/>
  <c r="U19" i="18"/>
  <c r="U18" i="18"/>
  <c r="U46" i="18"/>
  <c r="U45" i="18"/>
  <c r="U44" i="18"/>
  <c r="U43" i="18"/>
  <c r="U42" i="18"/>
  <c r="U41" i="18"/>
  <c r="U40" i="18"/>
  <c r="U39" i="18"/>
  <c r="U38" i="18"/>
  <c r="U37" i="18"/>
  <c r="U34" i="18"/>
  <c r="H34" i="18"/>
</calcChain>
</file>

<file path=xl/sharedStrings.xml><?xml version="1.0" encoding="utf-8"?>
<sst xmlns="http://schemas.openxmlformats.org/spreadsheetml/2006/main" count="2054" uniqueCount="556">
  <si>
    <t>DESCRIPCIÓN TAREA</t>
  </si>
  <si>
    <t>RECURSOS</t>
  </si>
  <si>
    <t>Descripción Falla Funcional</t>
  </si>
  <si>
    <t>Descripción Efectos</t>
  </si>
  <si>
    <t>FRONTERAS
(PLANO-DIAGRAMA)</t>
  </si>
  <si>
    <t xml:space="preserve">Función </t>
  </si>
  <si>
    <t>Modo de Falla</t>
  </si>
  <si>
    <t>TIPO DE DECISIÓN</t>
  </si>
  <si>
    <t>CONDICIONES AMBIENTALES</t>
  </si>
  <si>
    <t>Jerarquía</t>
  </si>
  <si>
    <t>Diagramas - Fotos</t>
  </si>
  <si>
    <t>MANTENIMIENTO CENTRADO EN CONFIABILIDAD</t>
  </si>
  <si>
    <t>CONDICIONES OPERACIONALES</t>
  </si>
  <si>
    <t>LIBRO DE TRABAJO</t>
  </si>
  <si>
    <t>NOMBRE DEL PROYECTO:</t>
  </si>
  <si>
    <t>EQUIPO DE TRABAJO:</t>
  </si>
  <si>
    <t>HUMANAS</t>
  </si>
  <si>
    <t>AMBIENTALES</t>
  </si>
  <si>
    <t>COSTOS</t>
  </si>
  <si>
    <t>IMAGEN</t>
  </si>
  <si>
    <t>CONSECUENCIAS</t>
  </si>
  <si>
    <t>PROBABILIDAD</t>
  </si>
  <si>
    <t>IMPOSIBLE</t>
  </si>
  <si>
    <t>IMPROBABLE</t>
  </si>
  <si>
    <t>REMOTO</t>
  </si>
  <si>
    <t>OCASIONAL</t>
  </si>
  <si>
    <t xml:space="preserve">MODERADO </t>
  </si>
  <si>
    <t>FRECUENTE</t>
  </si>
  <si>
    <t>A</t>
  </si>
  <si>
    <t>B</t>
  </si>
  <si>
    <t>C</t>
  </si>
  <si>
    <t>D</t>
  </si>
  <si>
    <t>E</t>
  </si>
  <si>
    <t xml:space="preserve">F </t>
  </si>
  <si>
    <t>Efectos irreversibles en menos de 2 años</t>
  </si>
  <si>
    <t xml:space="preserve">Mas de un muerto </t>
  </si>
  <si>
    <t xml:space="preserve">Incapacidad permanente </t>
  </si>
  <si>
    <t xml:space="preserve">Incapacidad temporal </t>
  </si>
  <si>
    <t>Lesiones</t>
  </si>
  <si>
    <t>Efectos irreversibles</t>
  </si>
  <si>
    <t>Efectos reversibles en menos de 6 meses</t>
  </si>
  <si>
    <t>Efectos pueden ser controlados</t>
  </si>
  <si>
    <t>No afecta el medio ambiente</t>
  </si>
  <si>
    <t>Internacional</t>
  </si>
  <si>
    <t xml:space="preserve">Nacional </t>
  </si>
  <si>
    <t>Regional</t>
  </si>
  <si>
    <t>Local</t>
  </si>
  <si>
    <t>Ninguno</t>
  </si>
  <si>
    <t>CONSECUENCIA</t>
  </si>
  <si>
    <t>Catastrofico</t>
  </si>
  <si>
    <t>Critico</t>
  </si>
  <si>
    <t>Marginal</t>
  </si>
  <si>
    <t>Insignificante</t>
  </si>
  <si>
    <t>Cód.. MF</t>
  </si>
  <si>
    <t>Cód Fun.</t>
  </si>
  <si>
    <t>R. Ambiental</t>
  </si>
  <si>
    <t>R. Humano</t>
  </si>
  <si>
    <t>R. Imagen</t>
  </si>
  <si>
    <t>R. Económ</t>
  </si>
  <si>
    <t>Cod. Tarea</t>
  </si>
  <si>
    <t>FALLA OCULTA</t>
  </si>
  <si>
    <t>[Ciudad], [día] de [mes] de [año]</t>
  </si>
  <si>
    <t>INTERFASES (Entradas/Salidas)</t>
  </si>
  <si>
    <t>Cód. Func.</t>
  </si>
  <si>
    <t>Cód. FF</t>
  </si>
  <si>
    <t>Valor económico del riesgo ($)</t>
  </si>
  <si>
    <t>NOTA ACLARATORIA:</t>
  </si>
  <si>
    <t>- Este archivo contiene los campos mínimos requeridos para la realización de un RCM. Sin embargo, puede ser mejorada la presentación y organización de los datos de manera</t>
  </si>
  <si>
    <t>significativa. Este archivo está construido para efectos didáctivos y presentar al estudiante, o practicante, un esquema simple de trabajo. Si se van a desarrollar trabajos reales</t>
  </si>
  <si>
    <t>de RCM en alguna empresa, el usuario de este archivo deberá tener en cuenta tales condiciones.</t>
  </si>
  <si>
    <t>- La Matriz de Valoración de Riesgos presentada en la hoja Matriz de Riesgos, es un ejemplo no representativo de una empresa en particular. Si van a desarrollar trabajos reales</t>
  </si>
  <si>
    <t>con esta matriz, deberán hacer los ajustes correspondientes en las escalas de Probabilidad y Consecuencias de acuerdo con las condiciones y características de la empresa.</t>
  </si>
  <si>
    <t>Subequipo</t>
  </si>
  <si>
    <t>Componente</t>
  </si>
  <si>
    <t>Componente3</t>
  </si>
  <si>
    <t>Evidencia</t>
  </si>
  <si>
    <t>Efectos sobre MA y Seg.</t>
  </si>
  <si>
    <t>Efectros Prod. Y Otros</t>
  </si>
  <si>
    <t>Daños físicos</t>
  </si>
  <si>
    <t>Correctivo</t>
  </si>
  <si>
    <t>Probabilidad</t>
  </si>
  <si>
    <t>Valor del riesgo</t>
  </si>
  <si>
    <t>ECP</t>
  </si>
  <si>
    <t>Agua</t>
  </si>
  <si>
    <t>Motor</t>
  </si>
  <si>
    <t xml:space="preserve">Bomba </t>
  </si>
  <si>
    <t>Variador</t>
  </si>
  <si>
    <t xml:space="preserve">FUNCIONES </t>
  </si>
  <si>
    <t>No hay consecuencias</t>
  </si>
  <si>
    <t xml:space="preserve">Planta Castilla </t>
  </si>
  <si>
    <t>Sistema Inyección</t>
  </si>
  <si>
    <t>Bomba Centrífuga AP01</t>
  </si>
  <si>
    <t>Sistema Electrico</t>
  </si>
  <si>
    <t>Sistema de Control</t>
  </si>
  <si>
    <t>Sistema de Refrigeracion</t>
  </si>
  <si>
    <t>Sistema Neumatico</t>
  </si>
  <si>
    <t>Desde la entrada de potencia del sistema mecanico hasta la cadena de desplazamiento</t>
  </si>
  <si>
    <t xml:space="preserve">ENTRADA: Energia electrica a 440 voltios, 3 fases. </t>
  </si>
  <si>
    <t>Dirigir la secuencia de trabjado del equipo administrando sus funciones.</t>
  </si>
  <si>
    <t>No dirige algunas secuencias, el sistema arranca pero presenta descordinacion.</t>
  </si>
  <si>
    <t>FSE-01</t>
  </si>
  <si>
    <t>FSC-01</t>
  </si>
  <si>
    <t>FSR-01</t>
  </si>
  <si>
    <t>FSN-01</t>
  </si>
  <si>
    <t>FFEL-01</t>
  </si>
  <si>
    <t>FFEL-02</t>
  </si>
  <si>
    <t>FFEL-03</t>
  </si>
  <si>
    <t>FFCO-01</t>
  </si>
  <si>
    <t>FFCO-02</t>
  </si>
  <si>
    <t>FFRE-01</t>
  </si>
  <si>
    <t>FFNE-01</t>
  </si>
  <si>
    <t>FFNE-02</t>
  </si>
  <si>
    <t>FFMAL-01</t>
  </si>
  <si>
    <t>FFMAL-02</t>
  </si>
  <si>
    <t>MFRE-01</t>
  </si>
  <si>
    <t>MFNE-01</t>
  </si>
  <si>
    <t>MFMAL-01</t>
  </si>
  <si>
    <t>Electrosoldadora de malla</t>
  </si>
  <si>
    <t>David Ricardo Marin Ardila</t>
  </si>
  <si>
    <t>FSE-02</t>
  </si>
  <si>
    <t>FSE-03</t>
  </si>
  <si>
    <t>FSC-02</t>
  </si>
  <si>
    <t>FSC-03</t>
  </si>
  <si>
    <t>FSC-04</t>
  </si>
  <si>
    <t>FSR-02</t>
  </si>
  <si>
    <t>FSN-02</t>
  </si>
  <si>
    <t>FSN-03</t>
  </si>
  <si>
    <t xml:space="preserve"> </t>
  </si>
  <si>
    <t>Mantener aislado el flujo de la energia electrica.</t>
  </si>
  <si>
    <t>Polvo de calamina.</t>
  </si>
  <si>
    <t xml:space="preserve">Motobomba hidráulica presión máxima de 11bar, 5hp a 440v motor trifásico diámetro de succión 2″, diámetro descarga 11/2″.
</t>
  </si>
  <si>
    <t>ENTRADA: Agua del proceso de refrigeracion a una temperatura aproximada de 55°C.</t>
  </si>
  <si>
    <t>Contener el agua durante todo el ciclo de refrigeracion sin fugas.</t>
  </si>
  <si>
    <t>Aire de la red a 7.5bar, reguladores de presión manuales, dosificadores de aceite lubricante con ajuste manual, drenaje de condensado automático.</t>
  </si>
  <si>
    <t>Desde la entrada del manifold hasta los actuadores.</t>
  </si>
  <si>
    <t>ENTRADA: Aire comprimido a 7.5bar.</t>
  </si>
  <si>
    <t>SALIDA: Movimiendo de los actuadores.</t>
  </si>
  <si>
    <t>FSN-04</t>
  </si>
  <si>
    <t>Contener el aire comprimido  sin fugas.</t>
  </si>
  <si>
    <t>SALIDA: Alimentacion electricapara comonentes electricos y electronicos a 440v y 24v.</t>
  </si>
  <si>
    <t>Voltaje de alimentación 440v tres fases y 60Hz, voltaje de trabajo requerido 220v y 24v.</t>
  </si>
  <si>
    <t>Entregar energia electrica a 440v y 24v.</t>
  </si>
  <si>
    <t>Alimentacion del tablero de control hasta la conexión del cable de alimentacion de los componentes electronicos.</t>
  </si>
  <si>
    <t xml:space="preserve">SALIDAS: señales de control y comunicación. </t>
  </si>
  <si>
    <t>Generar señales de alarma cuando algún parámetro de seguridad sea vulnerado.</t>
  </si>
  <si>
    <t>Eje de transmisión, piñones y cadena.</t>
  </si>
  <si>
    <t>FFEL-04</t>
  </si>
  <si>
    <t>No entrega 24v a los componenetes requeridos.</t>
  </si>
  <si>
    <t>No dirige ninguna secuencia, el sistema no da inicio.</t>
  </si>
  <si>
    <t>No generar señales de alarma cuando algún parámetro de seguridad sea vulnerado.</t>
  </si>
  <si>
    <t>No genera bloqueo cuando algún parámetro de seguridad sea vulnerado.</t>
  </si>
  <si>
    <t>FFCO-03</t>
  </si>
  <si>
    <t>FFCO-04</t>
  </si>
  <si>
    <t xml:space="preserve">No Protege el sistema cuando los parámetros de programación estan fuera de las condiciones operacionales.
</t>
  </si>
  <si>
    <t>Sistema bloqueado cuando los parámetros de programación estan dentro de las condiciones operacionales.</t>
  </si>
  <si>
    <t>FFCO-06</t>
  </si>
  <si>
    <t>FFCO-07</t>
  </si>
  <si>
    <t>FFCO-08</t>
  </si>
  <si>
    <t>Imposibilita la comunicación del equipo con el personal.</t>
  </si>
  <si>
    <t>Ciclo de refrigeracion con fugas.</t>
  </si>
  <si>
    <t>FFRE-02</t>
  </si>
  <si>
    <t>FFRE-03</t>
  </si>
  <si>
    <t xml:space="preserve">Entrega aire fuera del rango de operación requerida entre 2bar y 6bar. </t>
  </si>
  <si>
    <t>No entrega aire.</t>
  </si>
  <si>
    <t>Sistema neumatico con fugas.</t>
  </si>
  <si>
    <t>No drenar los condensados generados en el sistema.</t>
  </si>
  <si>
    <t>Generar el avance y el retorno del carro de alimentación longitudinal pero no lo ubica en la posicion requerida.</t>
  </si>
  <si>
    <t>No generar el avance y el retorno del carro de alimentación longitudinal, sistema no da inicio.</t>
  </si>
  <si>
    <t>FFNE-03</t>
  </si>
  <si>
    <t>FFNE-04</t>
  </si>
  <si>
    <t>FFNE-05</t>
  </si>
  <si>
    <t>Agua del sistema a una temperatura superior a los 70°C.</t>
  </si>
  <si>
    <t>Desde la alimentacion del tablero electrico hasta la alimentacion  de los electrodos para soldado.</t>
  </si>
  <si>
    <t xml:space="preserve">Gabinete con puesta a tierra, cuenta con un selector principal y tres breakers de fuerza, cableado principal # 2/0 en cobre. </t>
  </si>
  <si>
    <t>Enviar señales de corte (interrupción) de secuencias del proceso para preservar la seguridad de los operarios y los elementos del sistema cuando los parámetros de programación estén fuera de las condiciones operacionales y de seguridad.</t>
  </si>
  <si>
    <t>Circuito completo,  incluye motor eléctrico, bomba y torre de enfriamiento.</t>
  </si>
  <si>
    <t>Temperatura de agua en el sistema máximo 55°C, presión de agua mínima 7bar vigilada por presostato.</t>
  </si>
  <si>
    <t>Suministrar agua de enfriamiento a los electrodos de soldado entregandola a temperatura ambiente según las condiciones operativas.</t>
  </si>
  <si>
    <t>Entregar aire entre 2 y 6 bar a los actuadores, según la secuencia de movimientos indicadas por el PLC.</t>
  </si>
  <si>
    <t>Drenar automáticamente los condensados generados en el sistema para mantenerlo bajo condiciones óptimas de secado.</t>
  </si>
  <si>
    <t>Manifold con conexión de entrada 2″ y descarga 1-1/2″, electroválvulas 3/2 monoestables con accionamiento eléctrico y retorno por muelle y eléctrico bobina 24v ac, actuadores marca y válvulas marca Micro, diámetro de conectores rápidos y mangueras 6mm, unidades de mantenimiento con conexiones de 1-1/2″ a 1″.</t>
  </si>
  <si>
    <t>Atender (mediante bobinas) las señales del PLC para lograr una correcta secuencia de movimientos requeridos por el sistema de electrosoldado.</t>
  </si>
  <si>
    <t>ENTRADA: Potencia mecánica para trasladar el alambre longitudinal desde la posición cero hasta la posición de inicio de soldado.</t>
  </si>
  <si>
    <t>SALIDA: Traslación del alambre longitudinal a la posición requerida para poder dar inicio al proceso de soldadura.</t>
  </si>
  <si>
    <t>Trasladar los alambres desde la posición cero a la posición 1 para el inicio del proceso de soldadura.</t>
  </si>
  <si>
    <t>Perdida parcial de aislamiento electrico en el sistema.</t>
  </si>
  <si>
    <t xml:space="preserve">Enviar señales de corte (interrupción) de secuencias del proceso para preservar la seguridad de los operarios y los elementos del sistema cuando los parámetros de programación estén fuera de las condiciones operacionales y de seguridad.
</t>
  </si>
  <si>
    <t xml:space="preserve">Permitir la comunicación del equipo con el operador para ajustar parámetros requeridos y visualizar alarmas.
</t>
  </si>
  <si>
    <t>No atiende las señales del plc.</t>
  </si>
  <si>
    <t>Sistema Mecánico carro de posicionamiento.</t>
  </si>
  <si>
    <t>CARACTERÍSTICAS TÉCNCIAS DEL SISTEMA</t>
  </si>
  <si>
    <t>PLC siemens S7 300, Pantalla LCD táctil, sensores micro, de proximidad, y posición. Componentes electrónicos marca Moeller.</t>
  </si>
  <si>
    <t>Generar el avance y el retorno del carro de posicionamiento.</t>
  </si>
  <si>
    <t>SALIDA: Agua a temperatura ambiente aproximadamnete 20°C (puede manejar un delta de temperatura de 5°c).</t>
  </si>
  <si>
    <t>No entrega 440v a los componentes requeridos.</t>
  </si>
  <si>
    <t>SISTEMA DE ESTUDIO</t>
  </si>
  <si>
    <t>FSMCP-01</t>
  </si>
  <si>
    <t>FSMCP-02</t>
  </si>
  <si>
    <t>MFEL-02</t>
  </si>
  <si>
    <t>MFEL-03</t>
  </si>
  <si>
    <t>MFEL-04</t>
  </si>
  <si>
    <t>MFEL-05</t>
  </si>
  <si>
    <t>MFEL-06</t>
  </si>
  <si>
    <t>MFEL-07</t>
  </si>
  <si>
    <t>MFCO-04</t>
  </si>
  <si>
    <t>MFEL-09</t>
  </si>
  <si>
    <t>MFEL-10</t>
  </si>
  <si>
    <t>MFCO-06</t>
  </si>
  <si>
    <t>MFCO-07</t>
  </si>
  <si>
    <t>MFCO-08</t>
  </si>
  <si>
    <t>Pantalla rota.</t>
  </si>
  <si>
    <t>Encauchetado roto.</t>
  </si>
  <si>
    <t>Tuberia rota.</t>
  </si>
  <si>
    <t>Manguera rota.</t>
  </si>
  <si>
    <t>Empaquetadura desgastada.</t>
  </si>
  <si>
    <t>Manifol con porosidad por corrosion.</t>
  </si>
  <si>
    <t>Cable roto - alimentacion de bobina .</t>
  </si>
  <si>
    <t>Bobina abierta - electrovalvula.</t>
  </si>
  <si>
    <t>Valvula pegada en el acumulador.</t>
  </si>
  <si>
    <t>Cable roto - alimentacion bobina acumulador.</t>
  </si>
  <si>
    <t>Bobina abierta - valvula en el acumulador.</t>
  </si>
  <si>
    <t>Cadena destemplada.</t>
  </si>
  <si>
    <t>Programa desconfigurado en el modulo.</t>
  </si>
  <si>
    <t>Piñon roto.</t>
  </si>
  <si>
    <t>Eje roto.</t>
  </si>
  <si>
    <t>Acople suelto.</t>
  </si>
  <si>
    <t>Cadena descarrilada.</t>
  </si>
  <si>
    <t>Cableado roto - acometida..</t>
  </si>
  <si>
    <t>Bobina abierta -transformador de mando.</t>
  </si>
  <si>
    <t>Bloque de entradas  en corto - PLC.</t>
  </si>
  <si>
    <t>Bloque de salidas  en corto - PLC.</t>
  </si>
  <si>
    <t>Bombillo quemado - baliza.</t>
  </si>
  <si>
    <t>Cable roto -alimentacion baliza.</t>
  </si>
  <si>
    <t>Cable roto - transmisor de señal.</t>
  </si>
  <si>
    <t>Cable roto - Alimentacion de sensor.</t>
  </si>
  <si>
    <t>Conector partido - Aliimentacion electrica partida.</t>
  </si>
  <si>
    <t>Paneles tapados por suciedad - Torre enfriamiento.</t>
  </si>
  <si>
    <t>Cable roto - alimentacion motor torre enfriamiento.</t>
  </si>
  <si>
    <t>No suministra agua de enfriamiento a los electrodos.</t>
  </si>
  <si>
    <t>Cable roto - Alimentacion motobomba 2.</t>
  </si>
  <si>
    <t>Acople suelto -  Motobomba 2.</t>
  </si>
  <si>
    <t>Impulsor roto -bomba 2.</t>
  </si>
  <si>
    <t>Rodamiento pegado por deficiente lubricación - Motobomba 2.</t>
  </si>
  <si>
    <t>Eje roto - Motobomba 2.</t>
  </si>
  <si>
    <t>Cable roto - Alimentacion motobomba 1.</t>
  </si>
  <si>
    <t>Acople suelto -  Motobomba 1.</t>
  </si>
  <si>
    <t>Impulsor roto -bomba 1.</t>
  </si>
  <si>
    <t>Rodamiento pegado por deficiente lubricación - Motobomba 1.</t>
  </si>
  <si>
    <t>Eje roto - Motobomba 1.</t>
  </si>
  <si>
    <t>Sello mecánico roto.</t>
  </si>
  <si>
    <t>Carcaza desgastada por corrosion.</t>
  </si>
  <si>
    <t>Bobina abierta - Electrovalvula.</t>
  </si>
  <si>
    <t>Manguera estrangulada.</t>
  </si>
  <si>
    <t>Valvula neumatica obstruida - dañada.</t>
  </si>
  <si>
    <t>Regulador de aire suelto en posicion off - unidad de mantenimiento.</t>
  </si>
  <si>
    <t>Regulador de aire suelto - Unidad de mantenimiento.</t>
  </si>
  <si>
    <t>Regulador de aire suelto - manifold.</t>
  </si>
  <si>
    <t>Fltro de aire tapado - unidad de mantenimiento.</t>
  </si>
  <si>
    <t>Fltro de aire tapado - manifold.</t>
  </si>
  <si>
    <t xml:space="preserve">Manguera estrangulada. </t>
  </si>
  <si>
    <t>Conector partido.</t>
  </si>
  <si>
    <t>Rodamiento pegado por deficiente lubricación - chumasera.</t>
  </si>
  <si>
    <t>Reparar o cambiar selector.</t>
  </si>
  <si>
    <t>Cambio de guardamotor.</t>
  </si>
  <si>
    <t>Cambio de cable.</t>
  </si>
  <si>
    <t>Cambio de bobina.</t>
  </si>
  <si>
    <t>Cambio de transformador.</t>
  </si>
  <si>
    <t>Cambio de sensor.</t>
  </si>
  <si>
    <t>cambio de transformador.</t>
  </si>
  <si>
    <t>Cambiar conexión de entradas o cambiar bloque.</t>
  </si>
  <si>
    <t>Cambio de bombillo.</t>
  </si>
  <si>
    <t>Cambio de pantalla.</t>
  </si>
  <si>
    <t>Cambio de conector.</t>
  </si>
  <si>
    <t>Cambio de motor.</t>
  </si>
  <si>
    <t>Reparar o cambiar ventilador, ajustar parammetros de lubricacion y limpieza.</t>
  </si>
  <si>
    <t>Remover la suciedad.</t>
  </si>
  <si>
    <t>Cambio de impulsor.</t>
  </si>
  <si>
    <t>Ajustar acople.</t>
  </si>
  <si>
    <t>Cambio de rodamiente y ajuste de parametros de lubricacion.</t>
  </si>
  <si>
    <t>Cambio de eje.</t>
  </si>
  <si>
    <t>Cambio de rodamiento y ajuste en los parametros de lubricacion.</t>
  </si>
  <si>
    <t>Cambio de sello.</t>
  </si>
  <si>
    <t>Reparar o cambiar carcasa.</t>
  </si>
  <si>
    <t>Cambio de tuberia.</t>
  </si>
  <si>
    <t>Ajustar manguera.</t>
  </si>
  <si>
    <t>Repararcion o cambio de valvula.</t>
  </si>
  <si>
    <t>Repararcion o cambio de regulador.</t>
  </si>
  <si>
    <t>Limpieza o cambio de filtro.</t>
  </si>
  <si>
    <t>Ajuste de manguera.</t>
  </si>
  <si>
    <t>Cambio de manguera.</t>
  </si>
  <si>
    <t>Cambio de empaquetadura.</t>
  </si>
  <si>
    <t>Cambio de unidad.</t>
  </si>
  <si>
    <t>Unidad de mantenimiento esta fisurada.</t>
  </si>
  <si>
    <t>Reparacion o cambio de manifold.</t>
  </si>
  <si>
    <t>Reparacion o cambio de valvula.</t>
  </si>
  <si>
    <t>Ajustar cadena.</t>
  </si>
  <si>
    <t>Ajustar configuracion.</t>
  </si>
  <si>
    <t>Cambio de piñon.</t>
  </si>
  <si>
    <t>Cambio de rodamiento y ajuste de parametros de lubricacion.</t>
  </si>
  <si>
    <t>No</t>
  </si>
  <si>
    <t>Si</t>
  </si>
  <si>
    <t>Breaker aislado en una o dos fases por suciedad.</t>
  </si>
  <si>
    <t>Cable de comunicación roto.</t>
  </si>
  <si>
    <t>Transformador  fuerza aterrizado (corto bobina)</t>
  </si>
  <si>
    <t>Transformador  de mando aterrizado (corto bobina)</t>
  </si>
  <si>
    <t>Selector aislado por falla mecanica interna (suciedad y sulfatado - queda en dos fases)</t>
  </si>
  <si>
    <t>Cambio de fuente.</t>
  </si>
  <si>
    <t>NO</t>
  </si>
  <si>
    <t>Fuente electrica quemada en la entrada por voltaje fuera del rango de operación requerido.</t>
  </si>
  <si>
    <t>Fuente electrica quemada en la salida por sobre cargada (amperaje).</t>
  </si>
  <si>
    <t>Reparacion o cambio de breaker.</t>
  </si>
  <si>
    <t>Vigilante de tension en falla, genera señales erroneas por suciedad, humedad y alta temperatura.</t>
  </si>
  <si>
    <t>Sensor aislado-abierto no envia señal.</t>
  </si>
  <si>
    <t xml:space="preserve">Bimetalico dañado (sensor termico) por fatiga en guardamotor. </t>
  </si>
  <si>
    <t>Bobinado de motor en corto -  Torre enfriamiento.</t>
  </si>
  <si>
    <t>Bobina de motor en corto - Bomba 2.</t>
  </si>
  <si>
    <t>Bobina de motor en corto - Bomba 1.</t>
  </si>
  <si>
    <t>Rodamiento pegado - Ventilador torre enfriamiento.</t>
  </si>
  <si>
    <t>Desconectar el sistema si el voltaje de alimentacion esta fuera del rango de operación.</t>
  </si>
  <si>
    <t>Desconecta el sistema cuando el voltaje esta DENTRO del rango de operación.</t>
  </si>
  <si>
    <t>Desconectar el sistema si el voltaje de alimentacion esta FUERA del rango de operación.</t>
  </si>
  <si>
    <t>Mantenimiento o cambio de vigilante.</t>
  </si>
  <si>
    <t>No.</t>
  </si>
  <si>
    <t>El operador reporta que la maquina no prende</t>
  </si>
  <si>
    <t>El operador reporta que el equipo se detiene</t>
  </si>
  <si>
    <t>El operador reporta que el equipo no solda</t>
  </si>
  <si>
    <t>El operador reporta que algunos sistemas del equipo se detienen</t>
  </si>
  <si>
    <t>El operador reporta que el equipo se apago</t>
  </si>
  <si>
    <t>El operador reporta que el sistema de control no funciona</t>
  </si>
  <si>
    <t>El operador reporta que parte de los sitemas no funcionan</t>
  </si>
  <si>
    <t>El operador reporta que la baliza no enciende para dar señales</t>
  </si>
  <si>
    <t>El operador reporta que los sistemas de seguridad estan fallando</t>
  </si>
  <si>
    <t>El operador reporta equipo bloqueado</t>
  </si>
  <si>
    <t>El operador reporta que no se puede operar el equipo</t>
  </si>
  <si>
    <t>El operador reporta que la temperatura del agua esta elevada</t>
  </si>
  <si>
    <t>El operador reporta que la temperatura de los electrodos esta elevada</t>
  </si>
  <si>
    <t>El operario reporta fugas de agua</t>
  </si>
  <si>
    <t>El operador reporta que los actuadores neumaticos no estan trabajando</t>
  </si>
  <si>
    <t>El operador reporta que el regular de aire se daño</t>
  </si>
  <si>
    <t>El operador reporta que los actuadores neumaticos no estan trabajando correctamente</t>
  </si>
  <si>
    <t>El operador reporta fugas de aire</t>
  </si>
  <si>
    <t>El operador reporta que los actuadores no funcionan</t>
  </si>
  <si>
    <t>El operario reporta humedad en el sistema</t>
  </si>
  <si>
    <t>El operador reporta que el carro se posiciona de forma incorrecta</t>
  </si>
  <si>
    <t>El operador reporta que el carro no se mueve</t>
  </si>
  <si>
    <t>Puede traer consecuencia</t>
  </si>
  <si>
    <t>Perdida de producción en parada del equipo</t>
  </si>
  <si>
    <t>Perdida de producción, perdida de material y producto defectuoso</t>
  </si>
  <si>
    <t>No hay consecuencia</t>
  </si>
  <si>
    <t>Cableado roto - acometida</t>
  </si>
  <si>
    <t>Breaker aislado en una o dos fases por suciedad</t>
  </si>
  <si>
    <t>Fuente electrica quemada en la salida por sobre cargada (amperaje)</t>
  </si>
  <si>
    <t>Encauchetado roto</t>
  </si>
  <si>
    <t>Bloque de entradas  en corto - PLC</t>
  </si>
  <si>
    <t>Bloque de salidas  en corto - PLC</t>
  </si>
  <si>
    <t>Sensor aislado-abierto no envia señal</t>
  </si>
  <si>
    <t>Bombillo quemado - baliza</t>
  </si>
  <si>
    <t>Cable roto -alimentacion baliza</t>
  </si>
  <si>
    <t>Cable roto - transmisor de señal</t>
  </si>
  <si>
    <t>Cable roto - Alimentacion de sensor</t>
  </si>
  <si>
    <t>Pantalla rota</t>
  </si>
  <si>
    <t>Conector partido - Aliimentacion electrica partida</t>
  </si>
  <si>
    <t>Cable de comunicación roto</t>
  </si>
  <si>
    <t>Bobinado de motor en corto -  Torre enfriamiento</t>
  </si>
  <si>
    <t>Rodamiento pegado - Ventilador torre enfriamiento</t>
  </si>
  <si>
    <t>Paneles tapados por suciedad - Torre enfriamiento</t>
  </si>
  <si>
    <t>Cable roto - alimentacion motor torre enfriamiento</t>
  </si>
  <si>
    <t>Cable roto - Alimentacion motobomba 2</t>
  </si>
  <si>
    <t>Bobina de motor en corto - Bomba 2</t>
  </si>
  <si>
    <t>Acople suelto -  Motobomba 2</t>
  </si>
  <si>
    <t>Impulsor roto -bomba 2</t>
  </si>
  <si>
    <t>Rodamiento pegado por deficiente lubricación - Motobomba 2</t>
  </si>
  <si>
    <t>Eje roto - Motobomba 2</t>
  </si>
  <si>
    <t>Cable roto - Alimentacion motobomba 1</t>
  </si>
  <si>
    <t>Bobina de motor en corto - Bomba 1</t>
  </si>
  <si>
    <t>Acople suelto -  Motobomba 1</t>
  </si>
  <si>
    <t>Impulsor roto -bomba 1</t>
  </si>
  <si>
    <t>Rodamiento pegado por deficiente lubricación - Motobomba 1</t>
  </si>
  <si>
    <t>Eje roto - Motobomba 1</t>
  </si>
  <si>
    <t>Sello mecánico roto</t>
  </si>
  <si>
    <t>Carcaza desgastada por corrosion</t>
  </si>
  <si>
    <t>Tuberia rota</t>
  </si>
  <si>
    <t>Bobina abierta - Electrovalvula</t>
  </si>
  <si>
    <t>Manguera estrangulada</t>
  </si>
  <si>
    <t>Valvula neumatica obstruida - dañada</t>
  </si>
  <si>
    <t>Regulador de aire suelto en posicion off - unidad de mantenimiento</t>
  </si>
  <si>
    <t>Regulador de aire suelto - Unidad de mantenimiento</t>
  </si>
  <si>
    <t>Regulador de aire suelto - manifold</t>
  </si>
  <si>
    <t>Fltro de aire tapado - unidad de mantenimiento</t>
  </si>
  <si>
    <t>Fltro de aire tapado - manifold</t>
  </si>
  <si>
    <t>Alto</t>
  </si>
  <si>
    <t>Medio</t>
  </si>
  <si>
    <t>Bajo</t>
  </si>
  <si>
    <t xml:space="preserve">Inaceptable </t>
  </si>
  <si>
    <t>Aceptable</t>
  </si>
  <si>
    <r>
      <rPr>
        <b/>
        <sz val="9"/>
        <color theme="1"/>
        <rFont val="Calibri"/>
        <family val="2"/>
      </rPr>
      <t>±</t>
    </r>
    <r>
      <rPr>
        <b/>
        <sz val="9"/>
        <color theme="1"/>
        <rFont val="Calibri"/>
        <family val="2"/>
        <scheme val="minor"/>
      </rPr>
      <t xml:space="preserve"> 1 semana.</t>
    </r>
  </si>
  <si>
    <t>&gt; 1 año.</t>
  </si>
  <si>
    <t>&lt; 1  año.</t>
  </si>
  <si>
    <t>1 mes</t>
  </si>
  <si>
    <t>± 6 mes.</t>
  </si>
  <si>
    <r>
      <rPr>
        <b/>
        <sz val="9"/>
        <color theme="1"/>
        <rFont val="Calibri"/>
        <family val="2"/>
      </rPr>
      <t>&gt;</t>
    </r>
    <r>
      <rPr>
        <b/>
        <sz val="8.35"/>
        <color theme="1"/>
        <rFont val="Calibri"/>
        <family val="2"/>
      </rPr>
      <t xml:space="preserve"> 1 </t>
    </r>
    <r>
      <rPr>
        <b/>
        <sz val="9"/>
        <color theme="1"/>
        <rFont val="Calibri"/>
        <family val="2"/>
        <scheme val="minor"/>
      </rPr>
      <t>Año.</t>
    </r>
  </si>
  <si>
    <t>&lt;  1 año</t>
  </si>
  <si>
    <t>&gt; 2 año.</t>
  </si>
  <si>
    <t>&gt; 2 años.</t>
  </si>
  <si>
    <r>
      <rPr>
        <b/>
        <sz val="9"/>
        <color theme="1"/>
        <rFont val="Calibri"/>
        <family val="2"/>
      </rPr>
      <t>&gt;</t>
    </r>
    <r>
      <rPr>
        <b/>
        <sz val="8.35"/>
        <color theme="1"/>
        <rFont val="Calibri"/>
        <family val="2"/>
      </rPr>
      <t xml:space="preserve"> 2 </t>
    </r>
    <r>
      <rPr>
        <b/>
        <sz val="9"/>
        <color theme="1"/>
        <rFont val="Calibri"/>
        <family val="2"/>
        <scheme val="minor"/>
      </rPr>
      <t>Años.</t>
    </r>
  </si>
  <si>
    <t>± 6 mes</t>
  </si>
  <si>
    <t>&gt; 1 año</t>
  </si>
  <si>
    <t>C5</t>
  </si>
  <si>
    <t>0 $ COP</t>
  </si>
  <si>
    <t>&lt; $2.000.000</t>
  </si>
  <si>
    <t>&lt; $5.000.000</t>
  </si>
  <si>
    <t>B2</t>
  </si>
  <si>
    <t>NInguna</t>
  </si>
  <si>
    <t>D5</t>
  </si>
  <si>
    <t>D2</t>
  </si>
  <si>
    <t>C3</t>
  </si>
  <si>
    <t>B5</t>
  </si>
  <si>
    <t>B3</t>
  </si>
  <si>
    <t>C2</t>
  </si>
  <si>
    <t>C4</t>
  </si>
  <si>
    <t>B4</t>
  </si>
  <si>
    <t>A5</t>
  </si>
  <si>
    <t>A3</t>
  </si>
  <si>
    <t xml:space="preserve"> &gt;100.000.000</t>
  </si>
  <si>
    <t>&lt; $30.000.000</t>
  </si>
  <si>
    <t>A2</t>
  </si>
  <si>
    <t>D3</t>
  </si>
  <si>
    <t>D4</t>
  </si>
  <si>
    <t>&gt; 2 año</t>
  </si>
  <si>
    <t>FRECUENCIA (Dias)</t>
  </si>
  <si>
    <t>Riesgo para Matriz</t>
  </si>
  <si>
    <t>Riesgo para RCM</t>
  </si>
  <si>
    <t>Tecnico electricista</t>
  </si>
  <si>
    <t>&gt; 1 Año.</t>
  </si>
  <si>
    <t>Preventiva</t>
  </si>
  <si>
    <t>Realizar inspeccion del estado fisico del cableado electrico, verificar su aislamiento y que su ruta este libre de objetos extraños y humedad.</t>
  </si>
  <si>
    <t xml:space="preserve">Realizar inspeccion del transformador, limpieza y ajuste de borneras. Medir parametros de operación. </t>
  </si>
  <si>
    <t>Realizar inspeccion de la  fuente electrica, limpieza y ajuste de borneras. Medir parametros de operación de entrada.</t>
  </si>
  <si>
    <t>Realizar inspeccion de la  fuente electrica, limpieza y ajuste de borneras. Medir parametros de operación de salida.</t>
  </si>
  <si>
    <t xml:space="preserve">Realizar inspeccion (medir fases) y limpieza (interna y externa) del selector (remover impurezas,suciedad, sulfatado) </t>
  </si>
  <si>
    <t xml:space="preserve">Realizar inspeccion (medir fases) y limpieza (interna y externa) del breaker (remover impurezas,suciedad, sulfatado) </t>
  </si>
  <si>
    <t>ENTRADA: Energía eléctrica 220v y 24v DC, señales recibidas por los sensores.</t>
  </si>
  <si>
    <t>Voltaje de operación requerida de 220 v y 24v DC.</t>
  </si>
  <si>
    <t>Realizar inspeccion del transformador, limpieza y ajuste de borneras. Medir parametros de operación.</t>
  </si>
  <si>
    <t>Correctiva</t>
  </si>
  <si>
    <t>Verificar el error arrojado y ajustar los parametros.</t>
  </si>
  <si>
    <t>Vigilante de tension en falla, genera señales erroneas por suciedad, humedad y alta temperatura</t>
  </si>
  <si>
    <t>Fuente electrica quemada en la entrada por voltaje fuera del rango de operación requerido</t>
  </si>
  <si>
    <t>Bimetalico dañado (sensor termico) por fatiga en guardamotor</t>
  </si>
  <si>
    <t>Bobina abierta -transformador de mando</t>
  </si>
  <si>
    <t xml:space="preserve">Realizar inspeccion y limpieza  del bloque de entradas (remover impurezas,suciedad, sulfatado), ajuste de conexiones. </t>
  </si>
  <si>
    <t xml:space="preserve">Realizar inspeccion y limpieza  del bloque de salidas (remover impurezas,suciedad, sulfatado), ajuste de conexiones. </t>
  </si>
  <si>
    <t>Ingeniero de mantenimiento.</t>
  </si>
  <si>
    <t>Monitoreo de condicion</t>
  </si>
  <si>
    <t>Verificar estado de funcionamiento del sensor</t>
  </si>
  <si>
    <t>Operario</t>
  </si>
  <si>
    <t>Verificar estado de funcionamiento de la baliza</t>
  </si>
  <si>
    <t>Cambiar conexión de salidas o cambiar bloque.</t>
  </si>
  <si>
    <t>Cambiar conexión de salida o cambiar bloque.</t>
  </si>
  <si>
    <t>Realizar inspeccion del estado fisico del cableado de comunicacion, verificar su aislamiento y que su ruta este libre de objetos extraños y humedad.</t>
  </si>
  <si>
    <t>|</t>
  </si>
  <si>
    <t>Tecnico mecanico</t>
  </si>
  <si>
    <t>Realizar inspeccion (medir condiciones operacionales ) limpieza  y ajuste de borneras.</t>
  </si>
  <si>
    <t>Realizar limpieza y lubricacion de rodamientos, inspeccion de su funcionamiento.</t>
  </si>
  <si>
    <t>Realizar limpieza de los paneles, remover la suciedad existente.</t>
  </si>
  <si>
    <t>Verificar funsionamiento del equipo, medir parametros de operación, realizar limpieza y ajuste a bornera</t>
  </si>
  <si>
    <t>Verificar funsionamiento y  realizar ajuste del acople.</t>
  </si>
  <si>
    <t>Detectar fallas</t>
  </si>
  <si>
    <t>Verificar estado de funcionamiento del impulsor, inspeccion visual y auditiva.</t>
  </si>
  <si>
    <t>Verificar el funcionamiento del equipo, inspeccion visual y auditiva del funcionamiento del eje.</t>
  </si>
  <si>
    <t>Lubricacion de rodamientos e inspeccion de su funcionamiento.</t>
  </si>
  <si>
    <t>Inspeccion visual del funcionamiento del sello mecanico.</t>
  </si>
  <si>
    <t>Inspeccionar el funcionamiento y estado fisico de la bomba, mantener libre de corrosion.</t>
  </si>
  <si>
    <t>Realizar inspeccion del estado fisico de la tuberia, verificar cero fugas y que su ruta este libre de objetos extraños.</t>
  </si>
  <si>
    <t xml:space="preserve">Verificar funcionamiento, realizar inspeccion (medir alimentacion) y limpieza (interna y externa) de la bobina (remover impurezas,suciedad, sulfatado). </t>
  </si>
  <si>
    <t>Realizar inspección visual del estado físico de las mangueras neumáticas, evitar estrangulamiento.</t>
  </si>
  <si>
    <t>Inspeccionar funcionamiento, realizar limpieza, lubricacion y cambio de empaques.</t>
  </si>
  <si>
    <t>Cambio de regulador.</t>
  </si>
  <si>
    <t>Limpieza de filtro de aire.</t>
  </si>
  <si>
    <t>Cambio de conectores</t>
  </si>
  <si>
    <t>operario</t>
  </si>
  <si>
    <t>Cambio de empaques</t>
  </si>
  <si>
    <t>Inspeccionar el funcionamiento y estado fisico del manifold, mantener libre de corrosion.</t>
  </si>
  <si>
    <t>Ajustar - tensionar la cadena.</t>
  </si>
  <si>
    <t>Verificar funcionamiento, limpieza, lubricacion y ajuste de piñon.</t>
  </si>
  <si>
    <t>Inspeccionar el estado fisico, limpieza,lubricacion y ajuste de cadena.</t>
  </si>
  <si>
    <t>MFEL-01</t>
  </si>
  <si>
    <t>MFEL-08</t>
  </si>
  <si>
    <t>MFCO-01</t>
  </si>
  <si>
    <t>MFCO-03</t>
  </si>
  <si>
    <t>MFCO-10</t>
  </si>
  <si>
    <t>MFCO-11</t>
  </si>
  <si>
    <t>MFCO-12</t>
  </si>
  <si>
    <t>MFCO-13</t>
  </si>
  <si>
    <t>MFCO-16</t>
  </si>
  <si>
    <t>MFCO-17</t>
  </si>
  <si>
    <t>MFCO-19</t>
  </si>
  <si>
    <t>MFCO-20</t>
  </si>
  <si>
    <t>MFCO-23</t>
  </si>
  <si>
    <t>MFCO-24</t>
  </si>
  <si>
    <t>MFCO-26</t>
  </si>
  <si>
    <t>MFCO-27</t>
  </si>
  <si>
    <t>MFCO-28</t>
  </si>
  <si>
    <t>MFCO-29</t>
  </si>
  <si>
    <t>MFCO-30</t>
  </si>
  <si>
    <t>MFRE-02</t>
  </si>
  <si>
    <t>MFRE-03</t>
  </si>
  <si>
    <t>MFRE-04</t>
  </si>
  <si>
    <t>MFRE-05</t>
  </si>
  <si>
    <t>MFRE-06</t>
  </si>
  <si>
    <t>MFRE-07</t>
  </si>
  <si>
    <t>MFRE-08</t>
  </si>
  <si>
    <t>MFRE-09</t>
  </si>
  <si>
    <t>MFRE-10</t>
  </si>
  <si>
    <t>MFRE-11</t>
  </si>
  <si>
    <t>MFRE-12</t>
  </si>
  <si>
    <t>MFRE-13</t>
  </si>
  <si>
    <t>MFRE-14</t>
  </si>
  <si>
    <t>MFRE-15</t>
  </si>
  <si>
    <t>MFRE-16</t>
  </si>
  <si>
    <t>MFRE-17</t>
  </si>
  <si>
    <t>MFRE-18</t>
  </si>
  <si>
    <t>MFRE-19</t>
  </si>
  <si>
    <t>MFRE-20</t>
  </si>
  <si>
    <t>MFRE-21</t>
  </si>
  <si>
    <t>MFNE-02</t>
  </si>
  <si>
    <t>MFNE-03</t>
  </si>
  <si>
    <t>MFNE-04</t>
  </si>
  <si>
    <t>MFNE-05</t>
  </si>
  <si>
    <t>MFNE-06</t>
  </si>
  <si>
    <t>MFNE-07</t>
  </si>
  <si>
    <t>MFNE-08</t>
  </si>
  <si>
    <t>MFNE-09</t>
  </si>
  <si>
    <t>MFNE-10</t>
  </si>
  <si>
    <t>MFNE-11</t>
  </si>
  <si>
    <t>MFNE-12</t>
  </si>
  <si>
    <t>MFNE-13</t>
  </si>
  <si>
    <t>MFNE-14</t>
  </si>
  <si>
    <t>MFNE-15</t>
  </si>
  <si>
    <t>MFNE-16</t>
  </si>
  <si>
    <t>MFNE-17</t>
  </si>
  <si>
    <t>MFNE-18</t>
  </si>
  <si>
    <t>MFNE-19</t>
  </si>
  <si>
    <t>MFMAL-02</t>
  </si>
  <si>
    <t>MFMAL-03</t>
  </si>
  <si>
    <t>MFMAL-04</t>
  </si>
  <si>
    <t>MFMAL-05</t>
  </si>
  <si>
    <t>MFMAL-06</t>
  </si>
  <si>
    <t>MFMAL-07</t>
  </si>
  <si>
    <t>Verificar estado fisico y de funcionamiento del conector</t>
  </si>
  <si>
    <t>ALTO</t>
  </si>
  <si>
    <t>MEDIO</t>
  </si>
  <si>
    <t>BAJO</t>
  </si>
  <si>
    <t>INACEPTABLE</t>
  </si>
  <si>
    <t>ACEPTABLE</t>
  </si>
  <si>
    <t>Cambio de pantalla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</si>
</sst>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&quot;XDR&quot;#,##0"/>
    <numFmt numFmtId="167" formatCode="_-[$$-240A]\ * #,##0_-;\-[$$-240A]\ * #,##0_-;_-[$$-240A]\ * &quot;-&quot;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8.35"/>
      <color theme="1"/>
      <name val="Calibri"/>
      <family val="2"/>
    </font>
    <font>
      <sz val="8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5" fillId="0" borderId="0" applyFont="0" applyFill="0" applyBorder="0" applyAlignment="0" applyProtection="0"/>
  </cellStyleXfs>
  <cellXfs count="129">
    <xf numFmtId="0" fontId="0" fillId="0" borderId="0" xfId="0"/>
    <xf numFmtId="0" fontId="4" fillId="0" borderId="0" xfId="0" applyFont="1"/>
    <xf numFmtId="0" fontId="0" fillId="0" borderId="1" xfId="0" applyBorder="1"/>
    <xf numFmtId="165" fontId="1" fillId="0" borderId="1" xfId="2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1" xfId="0" applyFill="1" applyBorder="1"/>
    <xf numFmtId="0" fontId="0" fillId="3" borderId="1" xfId="0" applyFill="1" applyBorder="1"/>
    <xf numFmtId="0" fontId="0" fillId="0" borderId="1" xfId="0" applyFill="1" applyBorder="1"/>
    <xf numFmtId="0" fontId="0" fillId="5" borderId="1" xfId="0" applyFill="1" applyBorder="1"/>
    <xf numFmtId="0" fontId="6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 vertical="top" wrapText="1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Font="1" applyProtection="1">
      <protection locked="0"/>
    </xf>
    <xf numFmtId="0" fontId="0" fillId="0" borderId="0" xfId="0" quotePrefix="1" applyFont="1" applyProtection="1">
      <protection locked="0"/>
    </xf>
    <xf numFmtId="0" fontId="0" fillId="0" borderId="5" xfId="0" applyBorder="1"/>
    <xf numFmtId="0" fontId="0" fillId="0" borderId="0" xfId="0" applyAlignment="1">
      <alignment horizontal="left"/>
    </xf>
    <xf numFmtId="0" fontId="12" fillId="0" borderId="0" xfId="0" applyFont="1"/>
    <xf numFmtId="0" fontId="13" fillId="0" borderId="30" xfId="0" applyFont="1" applyBorder="1" applyProtection="1"/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3" fillId="0" borderId="0" xfId="0" applyFont="1"/>
    <xf numFmtId="0" fontId="13" fillId="0" borderId="18" xfId="0" applyFont="1" applyBorder="1" applyProtection="1"/>
    <xf numFmtId="0" fontId="13" fillId="0" borderId="8" xfId="0" applyFont="1" applyFill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vertical="center" wrapText="1"/>
      <protection locked="0"/>
    </xf>
    <xf numFmtId="0" fontId="13" fillId="0" borderId="19" xfId="0" applyFont="1" applyBorder="1" applyProtection="1"/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6" borderId="17" xfId="0" applyFont="1" applyFill="1" applyBorder="1" applyAlignment="1" applyProtection="1">
      <alignment horizontal="left" vertical="top" wrapText="1"/>
      <protection locked="0"/>
    </xf>
    <xf numFmtId="0" fontId="13" fillId="0" borderId="20" xfId="0" applyFont="1" applyBorder="1" applyProtection="1"/>
    <xf numFmtId="0" fontId="13" fillId="0" borderId="10" xfId="0" applyFont="1" applyFill="1" applyBorder="1" applyAlignment="1" applyProtection="1">
      <alignment horizontal="center" vertical="center" wrapText="1"/>
      <protection locked="0"/>
    </xf>
    <xf numFmtId="0" fontId="13" fillId="6" borderId="11" xfId="0" applyFont="1" applyFill="1" applyBorder="1" applyAlignment="1" applyProtection="1">
      <alignment horizontal="left" vertical="top" wrapText="1"/>
      <protection locked="0"/>
    </xf>
    <xf numFmtId="0" fontId="13" fillId="0" borderId="24" xfId="0" applyFont="1" applyBorder="1" applyProtection="1"/>
    <xf numFmtId="0" fontId="13" fillId="0" borderId="26" xfId="0" applyFont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0" fontId="13" fillId="6" borderId="9" xfId="0" applyFont="1" applyFill="1" applyBorder="1" applyAlignment="1" applyProtection="1">
      <alignment vertical="center" wrapText="1"/>
      <protection locked="0"/>
    </xf>
    <xf numFmtId="0" fontId="13" fillId="0" borderId="0" xfId="0" applyFont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0" borderId="33" xfId="0" applyFont="1" applyBorder="1" applyProtection="1"/>
    <xf numFmtId="0" fontId="13" fillId="6" borderId="1" xfId="0" applyFont="1" applyFill="1" applyBorder="1" applyAlignment="1">
      <alignment horizontal="center" vertical="center" wrapText="1"/>
    </xf>
    <xf numFmtId="0" fontId="13" fillId="6" borderId="17" xfId="0" applyFont="1" applyFill="1" applyBorder="1" applyAlignment="1" applyProtection="1">
      <alignment vertical="center" wrapText="1"/>
      <protection locked="0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 applyProtection="1">
      <alignment vertical="center" wrapText="1"/>
      <protection locked="0"/>
    </xf>
    <xf numFmtId="0" fontId="13" fillId="6" borderId="26" xfId="0" applyFont="1" applyFill="1" applyBorder="1" applyAlignment="1">
      <alignment horizontal="center" vertical="center" wrapText="1"/>
    </xf>
    <xf numFmtId="0" fontId="13" fillId="0" borderId="29" xfId="0" applyFont="1" applyBorder="1" applyProtection="1"/>
    <xf numFmtId="0" fontId="13" fillId="6" borderId="28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Border="1" applyProtection="1"/>
    <xf numFmtId="0" fontId="13" fillId="0" borderId="0" xfId="0" applyFont="1" applyProtection="1"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13" fillId="0" borderId="0" xfId="0" applyFont="1" applyAlignment="1">
      <alignment vertical="center" wrapText="1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quotePrefix="1" applyFont="1" applyProtection="1">
      <protection locked="0"/>
    </xf>
    <xf numFmtId="0" fontId="13" fillId="0" borderId="1" xfId="0" applyFont="1" applyBorder="1" applyAlignment="1">
      <alignment horizontal="center" vertical="center"/>
    </xf>
    <xf numFmtId="0" fontId="13" fillId="6" borderId="3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6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13" fillId="0" borderId="1" xfId="0" applyFont="1" applyFill="1" applyBorder="1" applyAlignment="1" applyProtection="1">
      <alignment horizontal="left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 applyProtection="1">
      <alignment horizontal="left" vertical="center"/>
      <protection locked="0"/>
    </xf>
    <xf numFmtId="0" fontId="12" fillId="0" borderId="36" xfId="0" applyFont="1" applyFill="1" applyBorder="1" applyAlignment="1" applyProtection="1">
      <alignment horizontal="left" vertical="center" wrapText="1"/>
      <protection locked="0"/>
    </xf>
    <xf numFmtId="0" fontId="13" fillId="0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166" fontId="13" fillId="6" borderId="1" xfId="0" applyNumberFormat="1" applyFont="1" applyFill="1" applyBorder="1" applyAlignment="1">
      <alignment horizontal="center" vertical="center" wrapText="1"/>
    </xf>
    <xf numFmtId="166" fontId="14" fillId="6" borderId="1" xfId="0" applyNumberFormat="1" applyFont="1" applyFill="1" applyBorder="1" applyAlignment="1">
      <alignment horizontal="center" vertical="center" wrapText="1"/>
    </xf>
    <xf numFmtId="166" fontId="12" fillId="0" borderId="1" xfId="0" applyNumberFormat="1" applyFont="1" applyFill="1" applyBorder="1" applyAlignment="1" applyProtection="1">
      <alignment horizontal="right" vertical="center" wrapText="1"/>
      <protection locked="0"/>
    </xf>
    <xf numFmtId="166" fontId="12" fillId="0" borderId="1" xfId="0" applyNumberFormat="1" applyFont="1" applyBorder="1" applyAlignment="1">
      <alignment horizontal="right"/>
    </xf>
    <xf numFmtId="166" fontId="12" fillId="0" borderId="1" xfId="0" applyNumberFormat="1" applyFont="1" applyBorder="1"/>
    <xf numFmtId="0" fontId="0" fillId="0" borderId="37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>
      <alignment horizontal="center" vertical="center"/>
    </xf>
    <xf numFmtId="0" fontId="13" fillId="6" borderId="1" xfId="0" applyFont="1" applyFill="1" applyBorder="1" applyAlignment="1" applyProtection="1">
      <alignment vertical="center" wrapText="1"/>
      <protection locked="0"/>
    </xf>
    <xf numFmtId="167" fontId="13" fillId="6" borderId="1" xfId="2" applyNumberFormat="1" applyFont="1" applyFill="1" applyBorder="1" applyAlignment="1">
      <alignment horizontal="center" vertical="center" wrapText="1"/>
    </xf>
    <xf numFmtId="0" fontId="15" fillId="6" borderId="36" xfId="0" applyFont="1" applyFill="1" applyBorder="1" applyAlignment="1">
      <alignment horizontal="center" vertical="center" wrapText="1"/>
    </xf>
    <xf numFmtId="0" fontId="13" fillId="6" borderId="0" xfId="0" applyFont="1" applyFill="1" applyAlignment="1">
      <alignment horizontal="center" vertical="center"/>
    </xf>
    <xf numFmtId="0" fontId="13" fillId="6" borderId="1" xfId="0" applyFont="1" applyFill="1" applyBorder="1" applyAlignment="1" applyProtection="1">
      <alignment horizontal="left" vertical="center" wrapText="1"/>
      <protection locked="0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166" fontId="14" fillId="7" borderId="1" xfId="0" applyNumberFormat="1" applyFont="1" applyFill="1" applyBorder="1" applyAlignment="1">
      <alignment horizontal="center" vertical="center" wrapText="1"/>
    </xf>
    <xf numFmtId="0" fontId="14" fillId="7" borderId="36" xfId="0" applyFont="1" applyFill="1" applyBorder="1" applyAlignment="1">
      <alignment horizontal="center" vertical="center" wrapText="1"/>
    </xf>
    <xf numFmtId="0" fontId="14" fillId="7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6" borderId="12" xfId="0" applyFont="1" applyFill="1" applyBorder="1" applyAlignment="1" applyProtection="1">
      <alignment horizontal="center" vertical="center" wrapText="1"/>
      <protection locked="0"/>
    </xf>
    <xf numFmtId="0" fontId="13" fillId="6" borderId="21" xfId="0" applyFont="1" applyFill="1" applyBorder="1" applyAlignment="1" applyProtection="1">
      <alignment horizontal="center" vertical="center" wrapText="1"/>
      <protection locked="0"/>
    </xf>
    <xf numFmtId="0" fontId="13" fillId="6" borderId="25" xfId="0" applyFont="1" applyFill="1" applyBorder="1" applyAlignment="1" applyProtection="1">
      <alignment horizontal="center" vertical="center" wrapText="1"/>
      <protection locked="0"/>
    </xf>
    <xf numFmtId="0" fontId="13" fillId="6" borderId="16" xfId="0" applyFont="1" applyFill="1" applyBorder="1" applyAlignment="1" applyProtection="1">
      <alignment horizontal="center" vertical="center" wrapText="1"/>
      <protection locked="0"/>
    </xf>
    <xf numFmtId="0" fontId="13" fillId="6" borderId="27" xfId="0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6" borderId="8" xfId="0" applyFont="1" applyFill="1" applyBorder="1" applyAlignment="1" applyProtection="1">
      <alignment horizontal="center" vertical="center" wrapText="1"/>
      <protection locked="0"/>
    </xf>
    <xf numFmtId="0" fontId="13" fillId="6" borderId="1" xfId="0" applyFont="1" applyFill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13" fillId="0" borderId="26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22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6" borderId="26" xfId="0" applyFont="1" applyFill="1" applyBorder="1" applyAlignment="1">
      <alignment horizontal="center" vertical="center" wrapText="1"/>
    </xf>
    <xf numFmtId="0" fontId="13" fillId="6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6" borderId="34" xfId="0" applyFont="1" applyFill="1" applyBorder="1" applyAlignment="1" applyProtection="1">
      <alignment horizontal="center" vertical="center" wrapText="1"/>
      <protection locked="0"/>
    </xf>
    <xf numFmtId="0" fontId="13" fillId="6" borderId="35" xfId="0" applyFont="1" applyFill="1" applyBorder="1" applyAlignment="1" applyProtection="1">
      <alignment horizontal="center" vertical="center" wrapText="1"/>
      <protection locked="0"/>
    </xf>
    <xf numFmtId="0" fontId="13" fillId="6" borderId="1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3">
    <cellStyle name="Moneda" xfId="2" builtinId="4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1266825</xdr:colOff>
      <xdr:row>0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810375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4</xdr:col>
      <xdr:colOff>1266825</xdr:colOff>
      <xdr:row>0</xdr:row>
      <xdr:rowOff>0</xdr:rowOff>
    </xdr:from>
    <xdr:ext cx="184731" cy="264560"/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6807200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4</xdr:col>
      <xdr:colOff>1266825</xdr:colOff>
      <xdr:row>0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812492" y="4624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4</xdr:col>
      <xdr:colOff>1266825</xdr:colOff>
      <xdr:row>0</xdr:row>
      <xdr:rowOff>0</xdr:rowOff>
    </xdr:from>
    <xdr:ext cx="184731" cy="264560"/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6867525" y="91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  <xdr:oneCellAnchor>
    <xdr:from>
      <xdr:col>4</xdr:col>
      <xdr:colOff>1266825</xdr:colOff>
      <xdr:row>0</xdr:row>
      <xdr:rowOff>0</xdr:rowOff>
    </xdr:from>
    <xdr:ext cx="184731" cy="264560"/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7029450" y="1255871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0070C0"/>
  </sheetPr>
  <dimension ref="A5:J46"/>
  <sheetViews>
    <sheetView showGridLines="0" view="pageBreakPreview" topLeftCell="A64" zoomScale="110" zoomScaleNormal="70" zoomScaleSheetLayoutView="110" zoomScalePageLayoutView="70" workbookViewId="0">
      <selection activeCell="J27" sqref="J27"/>
    </sheetView>
  </sheetViews>
  <sheetFormatPr baseColWidth="10" defaultRowHeight="15" x14ac:dyDescent="0.25"/>
  <sheetData>
    <row r="5" spans="1:10" ht="18" x14ac:dyDescent="0.25">
      <c r="A5" s="97" t="s">
        <v>11</v>
      </c>
      <c r="B5" s="97"/>
      <c r="C5" s="97"/>
      <c r="D5" s="97"/>
      <c r="E5" s="97"/>
      <c r="F5" s="97"/>
      <c r="G5" s="97"/>
      <c r="H5" s="97"/>
      <c r="I5" s="97"/>
      <c r="J5" s="97"/>
    </row>
    <row r="6" spans="1:10" ht="18" x14ac:dyDescent="0.25">
      <c r="A6" s="97" t="s">
        <v>13</v>
      </c>
      <c r="B6" s="97"/>
      <c r="C6" s="97"/>
      <c r="D6" s="97"/>
      <c r="E6" s="97"/>
      <c r="F6" s="97"/>
      <c r="G6" s="97"/>
      <c r="H6" s="97"/>
      <c r="I6" s="97"/>
      <c r="J6" s="97"/>
    </row>
    <row r="7" spans="1:10" ht="18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ht="18" x14ac:dyDescent="0.25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ht="18" x14ac:dyDescent="0.25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8" x14ac:dyDescent="0.25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8" x14ac:dyDescent="0.25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3" spans="1:10" ht="18.75" x14ac:dyDescent="0.3">
      <c r="B13" s="1" t="s">
        <v>14</v>
      </c>
    </row>
    <row r="14" spans="1:10" x14ac:dyDescent="0.25">
      <c r="C14" s="17" t="s">
        <v>117</v>
      </c>
      <c r="D14" s="17"/>
      <c r="E14" s="17"/>
      <c r="F14" s="17"/>
      <c r="G14" s="17"/>
      <c r="H14" s="17"/>
      <c r="I14" s="17"/>
      <c r="J14" s="17"/>
    </row>
    <row r="15" spans="1:10" x14ac:dyDescent="0.25"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C16" s="18"/>
      <c r="D16" s="18"/>
      <c r="E16" s="18"/>
      <c r="F16" s="18"/>
      <c r="G16" s="18"/>
      <c r="H16" s="18"/>
      <c r="I16" s="18"/>
      <c r="J16" s="18"/>
    </row>
    <row r="25" spans="2:10" ht="18.75" x14ac:dyDescent="0.3">
      <c r="B25" s="1" t="s">
        <v>15</v>
      </c>
    </row>
    <row r="26" spans="2:10" x14ac:dyDescent="0.25">
      <c r="C26" s="17" t="s">
        <v>118</v>
      </c>
      <c r="D26" s="17"/>
      <c r="E26" s="17"/>
      <c r="F26" s="17"/>
      <c r="G26" s="17"/>
      <c r="H26" s="17"/>
      <c r="I26" s="17"/>
      <c r="J26" s="17"/>
    </row>
    <row r="27" spans="2:10" x14ac:dyDescent="0.25">
      <c r="C27" s="18"/>
      <c r="D27" s="18"/>
      <c r="E27" s="18"/>
      <c r="F27" s="18"/>
      <c r="G27" s="18"/>
      <c r="H27" s="18"/>
      <c r="I27" s="18"/>
      <c r="J27" s="18"/>
    </row>
    <row r="28" spans="2:10" x14ac:dyDescent="0.25">
      <c r="C28" s="18"/>
      <c r="D28" s="18"/>
      <c r="E28" s="18"/>
      <c r="F28" s="18"/>
      <c r="G28" s="18"/>
      <c r="H28" s="18"/>
      <c r="I28" s="18"/>
      <c r="J28" s="18"/>
    </row>
    <row r="29" spans="2:10" x14ac:dyDescent="0.25">
      <c r="C29" s="18"/>
      <c r="D29" s="18"/>
      <c r="E29" s="18"/>
      <c r="F29" s="18"/>
      <c r="G29" s="18"/>
      <c r="H29" s="18"/>
      <c r="I29" s="18"/>
      <c r="J29" s="18"/>
    </row>
    <row r="30" spans="2:10" x14ac:dyDescent="0.25">
      <c r="C30" s="18"/>
      <c r="D30" s="18"/>
      <c r="E30" s="18"/>
      <c r="F30" s="18"/>
      <c r="G30" s="18"/>
      <c r="H30" s="18"/>
      <c r="I30" s="18"/>
      <c r="J30" s="18"/>
    </row>
    <row r="31" spans="2:10" x14ac:dyDescent="0.25">
      <c r="C31" s="18"/>
      <c r="D31" s="18"/>
      <c r="E31" s="18"/>
      <c r="F31" s="18"/>
      <c r="G31" s="18"/>
      <c r="H31" s="18"/>
      <c r="I31" s="18"/>
      <c r="J31" s="18"/>
    </row>
    <row r="32" spans="2:10" x14ac:dyDescent="0.25"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C33" s="18"/>
      <c r="D33" s="18"/>
      <c r="E33" s="18"/>
      <c r="F33" s="18"/>
      <c r="G33" s="18"/>
      <c r="H33" s="18"/>
      <c r="I33" s="18"/>
      <c r="J33" s="18"/>
    </row>
    <row r="36" spans="1:10" x14ac:dyDescent="0.25">
      <c r="A36" s="19" t="s">
        <v>66</v>
      </c>
    </row>
    <row r="37" spans="1:10" x14ac:dyDescent="0.25">
      <c r="A37" s="20" t="s">
        <v>67</v>
      </c>
    </row>
    <row r="38" spans="1:10" x14ac:dyDescent="0.25">
      <c r="A38" s="19" t="s">
        <v>68</v>
      </c>
    </row>
    <row r="39" spans="1:10" x14ac:dyDescent="0.25">
      <c r="A39" s="19" t="s">
        <v>69</v>
      </c>
    </row>
    <row r="40" spans="1:10" x14ac:dyDescent="0.25">
      <c r="A40" s="20" t="s">
        <v>70</v>
      </c>
    </row>
    <row r="41" spans="1:10" x14ac:dyDescent="0.25">
      <c r="A41" s="19" t="s">
        <v>71</v>
      </c>
    </row>
    <row r="44" spans="1:10" ht="18" x14ac:dyDescent="0.25">
      <c r="A44" s="97"/>
      <c r="B44" s="97"/>
      <c r="C44" s="97"/>
      <c r="D44" s="97"/>
      <c r="E44" s="97"/>
      <c r="F44" s="97"/>
      <c r="G44" s="97"/>
      <c r="H44" s="97"/>
      <c r="I44" s="97"/>
      <c r="J44" s="97"/>
    </row>
    <row r="45" spans="1:10" ht="18" x14ac:dyDescent="0.25">
      <c r="A45" s="97"/>
      <c r="B45" s="97"/>
      <c r="C45" s="97"/>
      <c r="D45" s="97"/>
      <c r="E45" s="97"/>
      <c r="F45" s="97"/>
      <c r="G45" s="97"/>
      <c r="H45" s="97"/>
      <c r="I45" s="97"/>
      <c r="J45" s="97"/>
    </row>
    <row r="46" spans="1:10" ht="18" x14ac:dyDescent="0.25">
      <c r="A46" s="97" t="s">
        <v>61</v>
      </c>
      <c r="B46" s="97"/>
      <c r="C46" s="97"/>
      <c r="D46" s="97"/>
      <c r="E46" s="97"/>
      <c r="F46" s="97"/>
      <c r="G46" s="97"/>
      <c r="H46" s="97"/>
      <c r="I46" s="97"/>
      <c r="J46" s="97"/>
    </row>
  </sheetData>
  <sheetProtection password="8A85" sheet="1" objects="1" scenarios="1" selectLockedCells="1"/>
  <mergeCells count="5">
    <mergeCell ref="A5:J5"/>
    <mergeCell ref="A44:J44"/>
    <mergeCell ref="A45:J45"/>
    <mergeCell ref="A46:J46"/>
    <mergeCell ref="A6:J6"/>
  </mergeCells>
  <pageMargins left="0.9055118110236221" right="0.9055118110236221" top="0.94488188976377963" bottom="0.94488188976377963" header="0.31496062992125984" footer="0.31496062992125984"/>
  <pageSetup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00B050"/>
    <outlinePr summaryBelow="0" summaryRight="0"/>
  </sheetPr>
  <dimension ref="A1:P65"/>
  <sheetViews>
    <sheetView showGridLines="0" view="pageBreakPreview" topLeftCell="A22" zoomScaleSheetLayoutView="100" workbookViewId="0">
      <selection activeCell="B22" sqref="B22"/>
    </sheetView>
  </sheetViews>
  <sheetFormatPr baseColWidth="10" defaultRowHeight="15" outlineLevelRow="6" x14ac:dyDescent="0.25"/>
  <cols>
    <col min="3" max="3" width="17" bestFit="1" customWidth="1"/>
    <col min="5" max="5" width="21.7109375" customWidth="1"/>
    <col min="8" max="8" width="0.7109375" customWidth="1"/>
    <col min="16" max="16" width="1" customWidth="1"/>
  </cols>
  <sheetData>
    <row r="1" spans="1:16" x14ac:dyDescent="0.25">
      <c r="A1" s="99"/>
      <c r="B1" s="99"/>
      <c r="C1" s="99"/>
      <c r="D1" s="99"/>
      <c r="E1" s="99"/>
      <c r="F1" s="99"/>
      <c r="G1" s="99"/>
      <c r="I1" s="99"/>
      <c r="J1" s="99"/>
      <c r="K1" s="99"/>
      <c r="L1" s="99"/>
      <c r="M1" s="99"/>
      <c r="N1" s="99"/>
      <c r="O1" s="99"/>
    </row>
    <row r="2" spans="1:16" ht="18.75" x14ac:dyDescent="0.3">
      <c r="A2" s="98" t="s">
        <v>9</v>
      </c>
      <c r="B2" s="98"/>
      <c r="C2" s="98"/>
      <c r="D2" s="98"/>
      <c r="E2" s="98"/>
      <c r="F2" s="98"/>
      <c r="G2" s="98"/>
      <c r="H2" s="16"/>
      <c r="I2" s="98" t="s">
        <v>10</v>
      </c>
      <c r="J2" s="98"/>
      <c r="K2" s="98"/>
      <c r="L2" s="98"/>
      <c r="M2" s="98"/>
      <c r="N2" s="98"/>
      <c r="O2" s="98"/>
      <c r="P2" s="16"/>
    </row>
    <row r="3" spans="1:16" x14ac:dyDescent="0.25">
      <c r="H3" s="16"/>
      <c r="I3" s="15"/>
      <c r="P3" s="16"/>
    </row>
    <row r="4" spans="1:16" x14ac:dyDescent="0.25">
      <c r="H4" s="16"/>
      <c r="P4" s="16"/>
    </row>
    <row r="5" spans="1:16" x14ac:dyDescent="0.25">
      <c r="H5" s="16"/>
      <c r="P5" s="16"/>
    </row>
    <row r="6" spans="1:16" x14ac:dyDescent="0.25">
      <c r="H6" s="16"/>
      <c r="P6" s="16"/>
    </row>
    <row r="7" spans="1:16" x14ac:dyDescent="0.25">
      <c r="H7" s="16"/>
      <c r="P7" s="16"/>
    </row>
    <row r="8" spans="1:16" x14ac:dyDescent="0.25">
      <c r="H8" s="16"/>
      <c r="P8" s="16"/>
    </row>
    <row r="9" spans="1:16" x14ac:dyDescent="0.25">
      <c r="H9" s="16"/>
      <c r="P9" s="16"/>
    </row>
    <row r="10" spans="1:16" x14ac:dyDescent="0.25">
      <c r="H10" s="16"/>
      <c r="P10" s="16"/>
    </row>
    <row r="11" spans="1:16" x14ac:dyDescent="0.25">
      <c r="H11" s="16"/>
      <c r="P11" s="16"/>
    </row>
    <row r="12" spans="1:16" x14ac:dyDescent="0.25">
      <c r="H12" s="16"/>
      <c r="P12" s="16"/>
    </row>
    <row r="13" spans="1:16" x14ac:dyDescent="0.25">
      <c r="H13" s="16"/>
      <c r="P13" s="16"/>
    </row>
    <row r="14" spans="1:16" x14ac:dyDescent="0.25">
      <c r="H14" s="16"/>
      <c r="P14" s="16"/>
    </row>
    <row r="15" spans="1:16" x14ac:dyDescent="0.25">
      <c r="H15" s="16"/>
      <c r="P15" s="16"/>
    </row>
    <row r="16" spans="1:16" x14ac:dyDescent="0.25">
      <c r="H16" s="16"/>
      <c r="P16" s="16"/>
    </row>
    <row r="17" spans="8:16" x14ac:dyDescent="0.25">
      <c r="H17" s="16"/>
      <c r="P17" s="16"/>
    </row>
    <row r="18" spans="8:16" x14ac:dyDescent="0.25">
      <c r="H18" s="16"/>
      <c r="P18" s="16"/>
    </row>
    <row r="19" spans="8:16" x14ac:dyDescent="0.25">
      <c r="H19" s="16"/>
      <c r="P19" s="16"/>
    </row>
    <row r="20" spans="8:16" x14ac:dyDescent="0.25">
      <c r="H20" s="16"/>
      <c r="P20" s="16"/>
    </row>
    <row r="21" spans="8:16" x14ac:dyDescent="0.25">
      <c r="H21" s="16"/>
      <c r="P21" s="16"/>
    </row>
    <row r="22" spans="8:16" x14ac:dyDescent="0.25">
      <c r="H22" s="16"/>
      <c r="P22" s="16"/>
    </row>
    <row r="23" spans="8:16" x14ac:dyDescent="0.25">
      <c r="H23" s="16"/>
      <c r="P23" s="16"/>
    </row>
    <row r="24" spans="8:16" x14ac:dyDescent="0.25">
      <c r="H24" s="16"/>
      <c r="P24" s="16"/>
    </row>
    <row r="25" spans="8:16" x14ac:dyDescent="0.25">
      <c r="H25" s="16"/>
      <c r="P25" s="16"/>
    </row>
    <row r="26" spans="8:16" x14ac:dyDescent="0.25">
      <c r="H26" s="16"/>
      <c r="P26" s="16"/>
    </row>
    <row r="27" spans="8:16" x14ac:dyDescent="0.25">
      <c r="H27" s="16"/>
      <c r="P27" s="16"/>
    </row>
    <row r="28" spans="8:16" x14ac:dyDescent="0.25">
      <c r="H28" s="16"/>
      <c r="P28" s="16"/>
    </row>
    <row r="29" spans="8:16" x14ac:dyDescent="0.25">
      <c r="H29" s="16"/>
      <c r="P29" s="16"/>
    </row>
    <row r="30" spans="8:16" x14ac:dyDescent="0.25">
      <c r="H30" s="16"/>
      <c r="P30" s="16"/>
    </row>
    <row r="34" spans="1:14" ht="6" customHeight="1" x14ac:dyDescent="0.25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6" spans="1:14" x14ac:dyDescent="0.25">
      <c r="A36" s="22" t="s">
        <v>82</v>
      </c>
    </row>
    <row r="37" spans="1:14" outlineLevel="1" collapsed="1" x14ac:dyDescent="0.25">
      <c r="B37" t="s">
        <v>89</v>
      </c>
    </row>
    <row r="38" spans="1:14" hidden="1" outlineLevel="2" x14ac:dyDescent="0.25">
      <c r="C38" t="s">
        <v>90</v>
      </c>
    </row>
    <row r="39" spans="1:14" hidden="1" outlineLevel="3" x14ac:dyDescent="0.25">
      <c r="D39" t="s">
        <v>83</v>
      </c>
    </row>
    <row r="40" spans="1:14" hidden="1" outlineLevel="4" collapsed="1" x14ac:dyDescent="0.25">
      <c r="E40" t="s">
        <v>91</v>
      </c>
    </row>
    <row r="41" spans="1:14" hidden="1" outlineLevel="5" x14ac:dyDescent="0.25">
      <c r="F41" t="s">
        <v>84</v>
      </c>
    </row>
    <row r="42" spans="1:14" hidden="1" outlineLevel="5" x14ac:dyDescent="0.25">
      <c r="F42" t="s">
        <v>85</v>
      </c>
    </row>
    <row r="43" spans="1:14" hidden="1" outlineLevel="5" collapsed="1" x14ac:dyDescent="0.25">
      <c r="F43" t="s">
        <v>86</v>
      </c>
    </row>
    <row r="44" spans="1:14" hidden="1" outlineLevel="6" x14ac:dyDescent="0.25">
      <c r="G44" t="s">
        <v>74</v>
      </c>
    </row>
    <row r="45" spans="1:14" hidden="1" outlineLevel="4" collapsed="1" x14ac:dyDescent="0.25"/>
    <row r="46" spans="1:14" hidden="1" outlineLevel="5" collapsed="1" x14ac:dyDescent="0.25">
      <c r="F46" t="s">
        <v>72</v>
      </c>
    </row>
    <row r="47" spans="1:14" hidden="1" outlineLevel="6" x14ac:dyDescent="0.25">
      <c r="G47" t="s">
        <v>73</v>
      </c>
    </row>
    <row r="48" spans="1:14" hidden="1" outlineLevel="5" collapsed="1" x14ac:dyDescent="0.25">
      <c r="F48" t="s">
        <v>72</v>
      </c>
    </row>
    <row r="49" spans="6:7" hidden="1" outlineLevel="6" x14ac:dyDescent="0.25">
      <c r="G49" t="s">
        <v>73</v>
      </c>
    </row>
    <row r="50" spans="6:7" hidden="1" outlineLevel="6" x14ac:dyDescent="0.25">
      <c r="G50" t="s">
        <v>73</v>
      </c>
    </row>
    <row r="51" spans="6:7" hidden="1" outlineLevel="3" x14ac:dyDescent="0.25"/>
    <row r="52" spans="6:7" hidden="1" outlineLevel="4" collapsed="1" x14ac:dyDescent="0.25"/>
    <row r="53" spans="6:7" hidden="1" outlineLevel="5" collapsed="1" x14ac:dyDescent="0.25">
      <c r="F53" t="s">
        <v>72</v>
      </c>
    </row>
    <row r="54" spans="6:7" hidden="1" outlineLevel="6" x14ac:dyDescent="0.25">
      <c r="G54" t="s">
        <v>73</v>
      </c>
    </row>
    <row r="55" spans="6:7" hidden="1" outlineLevel="2" x14ac:dyDescent="0.25"/>
    <row r="56" spans="6:7" hidden="1" outlineLevel="3" x14ac:dyDescent="0.25"/>
    <row r="57" spans="6:7" hidden="1" outlineLevel="4" collapsed="1" x14ac:dyDescent="0.25"/>
    <row r="58" spans="6:7" hidden="1" outlineLevel="5" collapsed="1" x14ac:dyDescent="0.25">
      <c r="F58" t="s">
        <v>72</v>
      </c>
    </row>
    <row r="59" spans="6:7" hidden="1" outlineLevel="6" x14ac:dyDescent="0.25">
      <c r="G59" t="s">
        <v>73</v>
      </c>
    </row>
    <row r="60" spans="6:7" outlineLevel="1" collapsed="1" x14ac:dyDescent="0.25"/>
    <row r="61" spans="6:7" hidden="1" outlineLevel="2" x14ac:dyDescent="0.25"/>
    <row r="62" spans="6:7" hidden="1" outlineLevel="3" x14ac:dyDescent="0.25"/>
    <row r="63" spans="6:7" hidden="1" outlineLevel="4" collapsed="1" x14ac:dyDescent="0.25"/>
    <row r="64" spans="6:7" hidden="1" outlineLevel="5" collapsed="1" x14ac:dyDescent="0.25">
      <c r="F64" t="s">
        <v>72</v>
      </c>
    </row>
    <row r="65" spans="7:7" hidden="1" outlineLevel="6" x14ac:dyDescent="0.25">
      <c r="G65" t="s">
        <v>73</v>
      </c>
    </row>
  </sheetData>
  <mergeCells count="4">
    <mergeCell ref="A2:G2"/>
    <mergeCell ref="I2:O2"/>
    <mergeCell ref="A1:G1"/>
    <mergeCell ref="I1:O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0"/>
  </sheetPr>
  <dimension ref="A1:L171"/>
  <sheetViews>
    <sheetView showGridLines="0" topLeftCell="B1" zoomScale="98" zoomScaleNormal="98" workbookViewId="0">
      <selection activeCell="H5" sqref="H5"/>
    </sheetView>
  </sheetViews>
  <sheetFormatPr baseColWidth="10" defaultColWidth="10.7109375" defaultRowHeight="15.75" x14ac:dyDescent="0.25"/>
  <cols>
    <col min="1" max="1" width="5" style="55" hidden="1" customWidth="1"/>
    <col min="2" max="2" width="14.42578125" style="27" customWidth="1"/>
    <col min="3" max="3" width="22.140625" style="58" customWidth="1"/>
    <col min="4" max="4" width="20.28515625" style="58" customWidth="1"/>
    <col min="5" max="5" width="17.42578125" style="58" customWidth="1"/>
    <col min="6" max="6" width="16.7109375" style="58" customWidth="1"/>
    <col min="7" max="7" width="24.140625" style="58" customWidth="1"/>
    <col min="8" max="8" width="6" style="58" customWidth="1"/>
    <col min="9" max="9" width="28.140625" style="58" customWidth="1"/>
    <col min="10" max="16384" width="10.7109375" style="27"/>
  </cols>
  <sheetData>
    <row r="1" spans="1:12" ht="66.75" customHeight="1" thickBot="1" x14ac:dyDescent="0.3">
      <c r="A1" s="24"/>
      <c r="B1" s="25" t="s">
        <v>195</v>
      </c>
      <c r="C1" s="25" t="s">
        <v>190</v>
      </c>
      <c r="D1" s="25" t="s">
        <v>12</v>
      </c>
      <c r="E1" s="25" t="s">
        <v>8</v>
      </c>
      <c r="F1" s="25" t="s">
        <v>4</v>
      </c>
      <c r="G1" s="25" t="s">
        <v>62</v>
      </c>
      <c r="H1" s="25" t="s">
        <v>54</v>
      </c>
      <c r="I1" s="26" t="s">
        <v>87</v>
      </c>
      <c r="J1" s="105"/>
      <c r="K1" s="105"/>
    </row>
    <row r="2" spans="1:12" ht="39.75" customHeight="1" x14ac:dyDescent="0.25">
      <c r="A2" s="28"/>
      <c r="B2" s="100" t="s">
        <v>92</v>
      </c>
      <c r="C2" s="106" t="s">
        <v>173</v>
      </c>
      <c r="D2" s="108" t="s">
        <v>140</v>
      </c>
      <c r="E2" s="112" t="s">
        <v>129</v>
      </c>
      <c r="F2" s="106" t="s">
        <v>172</v>
      </c>
      <c r="G2" s="110" t="s">
        <v>97</v>
      </c>
      <c r="H2" s="29" t="s">
        <v>100</v>
      </c>
      <c r="I2" s="30" t="s">
        <v>141</v>
      </c>
      <c r="L2" s="27" t="s">
        <v>127</v>
      </c>
    </row>
    <row r="3" spans="1:12" ht="52.5" customHeight="1" x14ac:dyDescent="0.25">
      <c r="A3" s="31"/>
      <c r="B3" s="101"/>
      <c r="C3" s="107"/>
      <c r="D3" s="109"/>
      <c r="E3" s="113"/>
      <c r="F3" s="107"/>
      <c r="G3" s="111"/>
      <c r="H3" s="32" t="s">
        <v>119</v>
      </c>
      <c r="I3" s="33" t="s">
        <v>128</v>
      </c>
    </row>
    <row r="4" spans="1:12" ht="65.25" customHeight="1" thickBot="1" x14ac:dyDescent="0.3">
      <c r="A4" s="31"/>
      <c r="B4" s="101"/>
      <c r="C4" s="107"/>
      <c r="D4" s="109"/>
      <c r="E4" s="113"/>
      <c r="F4" s="107"/>
      <c r="G4" s="34" t="s">
        <v>139</v>
      </c>
      <c r="H4" s="32" t="s">
        <v>120</v>
      </c>
      <c r="I4" s="33" t="s">
        <v>318</v>
      </c>
    </row>
    <row r="5" spans="1:12" ht="60.75" customHeight="1" x14ac:dyDescent="0.25">
      <c r="A5" s="28"/>
      <c r="B5" s="102" t="s">
        <v>93</v>
      </c>
      <c r="C5" s="112" t="s">
        <v>191</v>
      </c>
      <c r="D5" s="112" t="s">
        <v>442</v>
      </c>
      <c r="E5" s="115" t="s">
        <v>129</v>
      </c>
      <c r="F5" s="108" t="s">
        <v>142</v>
      </c>
      <c r="G5" s="119" t="s">
        <v>441</v>
      </c>
      <c r="H5" s="29" t="s">
        <v>101</v>
      </c>
      <c r="I5" s="30" t="s">
        <v>98</v>
      </c>
    </row>
    <row r="6" spans="1:12" ht="47.25" x14ac:dyDescent="0.25">
      <c r="A6" s="31"/>
      <c r="B6" s="103"/>
      <c r="C6" s="113"/>
      <c r="D6" s="113"/>
      <c r="E6" s="116"/>
      <c r="F6" s="109"/>
      <c r="G6" s="120"/>
      <c r="H6" s="32" t="s">
        <v>121</v>
      </c>
      <c r="I6" s="35" t="s">
        <v>144</v>
      </c>
    </row>
    <row r="7" spans="1:12" ht="148.5" customHeight="1" x14ac:dyDescent="0.25">
      <c r="A7" s="31"/>
      <c r="B7" s="103"/>
      <c r="C7" s="113"/>
      <c r="D7" s="113"/>
      <c r="E7" s="116"/>
      <c r="F7" s="109"/>
      <c r="G7" s="121" t="s">
        <v>143</v>
      </c>
      <c r="H7" s="32" t="s">
        <v>122</v>
      </c>
      <c r="I7" s="36" t="s">
        <v>174</v>
      </c>
    </row>
    <row r="8" spans="1:12" ht="66" customHeight="1" thickBot="1" x14ac:dyDescent="0.3">
      <c r="A8" s="37"/>
      <c r="B8" s="104"/>
      <c r="C8" s="114"/>
      <c r="D8" s="114"/>
      <c r="E8" s="117"/>
      <c r="F8" s="118"/>
      <c r="G8" s="122"/>
      <c r="H8" s="38" t="s">
        <v>123</v>
      </c>
      <c r="I8" s="39" t="s">
        <v>187</v>
      </c>
    </row>
    <row r="9" spans="1:12" ht="114.75" customHeight="1" x14ac:dyDescent="0.25">
      <c r="A9" s="40"/>
      <c r="B9" s="102" t="s">
        <v>94</v>
      </c>
      <c r="C9" s="112" t="s">
        <v>130</v>
      </c>
      <c r="D9" s="112" t="s">
        <v>176</v>
      </c>
      <c r="E9" s="112" t="s">
        <v>129</v>
      </c>
      <c r="F9" s="106" t="s">
        <v>175</v>
      </c>
      <c r="G9" s="41" t="s">
        <v>131</v>
      </c>
      <c r="H9" s="42" t="s">
        <v>102</v>
      </c>
      <c r="I9" s="43" t="s">
        <v>177</v>
      </c>
    </row>
    <row r="10" spans="1:12" ht="87" customHeight="1" thickBot="1" x14ac:dyDescent="0.3">
      <c r="A10" s="31"/>
      <c r="B10" s="103"/>
      <c r="C10" s="113"/>
      <c r="D10" s="113"/>
      <c r="E10" s="113"/>
      <c r="F10" s="107"/>
      <c r="G10" s="44" t="s">
        <v>193</v>
      </c>
      <c r="H10" s="45" t="s">
        <v>124</v>
      </c>
      <c r="I10" s="33" t="s">
        <v>132</v>
      </c>
    </row>
    <row r="11" spans="1:12" ht="61.5" customHeight="1" x14ac:dyDescent="0.25">
      <c r="A11" s="28"/>
      <c r="B11" s="100" t="s">
        <v>95</v>
      </c>
      <c r="C11" s="108" t="s">
        <v>180</v>
      </c>
      <c r="D11" s="108" t="s">
        <v>133</v>
      </c>
      <c r="E11" s="108" t="s">
        <v>129</v>
      </c>
      <c r="F11" s="108" t="s">
        <v>134</v>
      </c>
      <c r="G11" s="41" t="s">
        <v>135</v>
      </c>
      <c r="H11" s="42" t="s">
        <v>103</v>
      </c>
      <c r="I11" s="43" t="s">
        <v>178</v>
      </c>
    </row>
    <row r="12" spans="1:12" ht="39.75" customHeight="1" x14ac:dyDescent="0.25">
      <c r="A12" s="46"/>
      <c r="B12" s="101"/>
      <c r="C12" s="109"/>
      <c r="D12" s="109"/>
      <c r="E12" s="109"/>
      <c r="F12" s="109"/>
      <c r="G12" s="121" t="s">
        <v>136</v>
      </c>
      <c r="H12" s="47" t="s">
        <v>125</v>
      </c>
      <c r="I12" s="33" t="s">
        <v>138</v>
      </c>
    </row>
    <row r="13" spans="1:12" ht="97.5" customHeight="1" x14ac:dyDescent="0.25">
      <c r="A13" s="46"/>
      <c r="B13" s="101"/>
      <c r="C13" s="109"/>
      <c r="D13" s="109"/>
      <c r="E13" s="109"/>
      <c r="F13" s="109"/>
      <c r="G13" s="121"/>
      <c r="H13" s="47" t="s">
        <v>126</v>
      </c>
      <c r="I13" s="48" t="s">
        <v>181</v>
      </c>
    </row>
    <row r="14" spans="1:12" ht="81" customHeight="1" thickBot="1" x14ac:dyDescent="0.3">
      <c r="A14" s="37"/>
      <c r="B14" s="125"/>
      <c r="C14" s="118"/>
      <c r="D14" s="118"/>
      <c r="E14" s="118"/>
      <c r="F14" s="118"/>
      <c r="G14" s="122"/>
      <c r="H14" s="49" t="s">
        <v>137</v>
      </c>
      <c r="I14" s="50" t="s">
        <v>179</v>
      </c>
    </row>
    <row r="15" spans="1:12" ht="94.5" x14ac:dyDescent="0.25">
      <c r="A15" s="40"/>
      <c r="B15" s="102" t="s">
        <v>189</v>
      </c>
      <c r="C15" s="112" t="s">
        <v>145</v>
      </c>
      <c r="D15" s="112" t="s">
        <v>192</v>
      </c>
      <c r="E15" s="112" t="s">
        <v>129</v>
      </c>
      <c r="F15" s="112" t="s">
        <v>96</v>
      </c>
      <c r="G15" s="51" t="s">
        <v>182</v>
      </c>
      <c r="H15" s="29" t="s">
        <v>196</v>
      </c>
      <c r="I15" s="123" t="s">
        <v>184</v>
      </c>
    </row>
    <row r="16" spans="1:12" ht="79.5" thickBot="1" x14ac:dyDescent="0.3">
      <c r="A16" s="52"/>
      <c r="B16" s="104"/>
      <c r="C16" s="114"/>
      <c r="D16" s="114"/>
      <c r="E16" s="114"/>
      <c r="F16" s="114"/>
      <c r="G16" s="53" t="s">
        <v>183</v>
      </c>
      <c r="H16" s="54" t="s">
        <v>197</v>
      </c>
      <c r="I16" s="124"/>
    </row>
    <row r="17" spans="2:9" ht="14.45" customHeight="1" x14ac:dyDescent="0.25">
      <c r="B17" s="56"/>
      <c r="C17" s="57"/>
      <c r="D17" s="57"/>
      <c r="E17" s="57"/>
      <c r="F17" s="57"/>
      <c r="G17" s="57"/>
      <c r="H17" s="57"/>
    </row>
    <row r="18" spans="2:9" x14ac:dyDescent="0.25">
      <c r="B18" s="56"/>
      <c r="C18" s="57"/>
      <c r="D18" s="57"/>
      <c r="E18" s="57"/>
      <c r="F18" s="57"/>
      <c r="G18" s="57"/>
      <c r="H18" s="57"/>
    </row>
    <row r="19" spans="2:9" x14ac:dyDescent="0.25">
      <c r="B19" s="56"/>
      <c r="C19" s="57"/>
      <c r="D19" s="57"/>
      <c r="E19" s="57"/>
      <c r="F19" s="57"/>
      <c r="G19" s="57"/>
      <c r="H19" s="57"/>
    </row>
    <row r="20" spans="2:9" x14ac:dyDescent="0.25">
      <c r="B20" s="56"/>
      <c r="C20" s="57"/>
      <c r="D20" s="57"/>
      <c r="E20" s="57"/>
      <c r="F20" s="57"/>
      <c r="G20" s="57"/>
      <c r="H20" s="57"/>
    </row>
    <row r="21" spans="2:9" x14ac:dyDescent="0.25">
      <c r="C21" s="57"/>
      <c r="D21" s="57"/>
      <c r="E21" s="57"/>
      <c r="F21" s="57"/>
      <c r="G21" s="57"/>
      <c r="H21" s="57"/>
    </row>
    <row r="22" spans="2:9" x14ac:dyDescent="0.25">
      <c r="C22" s="57"/>
      <c r="D22" s="57"/>
      <c r="E22" s="57"/>
      <c r="F22" s="57"/>
      <c r="G22" s="57"/>
      <c r="H22" s="57"/>
      <c r="I22" s="59"/>
    </row>
    <row r="23" spans="2:9" x14ac:dyDescent="0.25">
      <c r="C23" s="57"/>
      <c r="D23" s="57"/>
      <c r="E23" s="57"/>
      <c r="F23" s="57"/>
      <c r="G23" s="57"/>
      <c r="H23" s="57"/>
      <c r="I23" s="59"/>
    </row>
    <row r="24" spans="2:9" x14ac:dyDescent="0.25">
      <c r="C24" s="57"/>
      <c r="D24" s="57"/>
      <c r="E24" s="57"/>
      <c r="F24" s="57"/>
      <c r="G24" s="57"/>
      <c r="H24" s="57"/>
      <c r="I24" s="57"/>
    </row>
    <row r="25" spans="2:9" x14ac:dyDescent="0.25">
      <c r="C25" s="57"/>
      <c r="D25" s="57"/>
      <c r="E25" s="57"/>
      <c r="F25" s="57"/>
      <c r="G25" s="57"/>
      <c r="H25" s="57"/>
      <c r="I25" s="57"/>
    </row>
    <row r="26" spans="2:9" x14ac:dyDescent="0.25">
      <c r="C26" s="57"/>
      <c r="D26" s="57"/>
      <c r="E26" s="57"/>
      <c r="F26" s="57"/>
      <c r="G26" s="57"/>
      <c r="H26" s="57"/>
      <c r="I26" s="57"/>
    </row>
    <row r="27" spans="2:9" x14ac:dyDescent="0.25">
      <c r="B27" s="56"/>
      <c r="C27" s="57"/>
      <c r="D27" s="57"/>
      <c r="E27" s="57"/>
      <c r="F27" s="57"/>
      <c r="G27" s="57"/>
      <c r="H27" s="57"/>
      <c r="I27" s="57"/>
    </row>
    <row r="28" spans="2:9" x14ac:dyDescent="0.25">
      <c r="B28" s="56"/>
      <c r="C28" s="57"/>
      <c r="D28" s="57"/>
      <c r="E28" s="57"/>
      <c r="F28" s="57"/>
      <c r="G28" s="57"/>
      <c r="H28" s="57"/>
      <c r="I28" s="57"/>
    </row>
    <row r="29" spans="2:9" x14ac:dyDescent="0.25">
      <c r="B29" s="56"/>
      <c r="C29" s="57"/>
      <c r="D29" s="57"/>
      <c r="E29" s="57"/>
      <c r="F29" s="57"/>
      <c r="G29" s="57"/>
      <c r="H29" s="57"/>
      <c r="I29" s="57"/>
    </row>
    <row r="30" spans="2:9" x14ac:dyDescent="0.25">
      <c r="B30" s="56"/>
      <c r="C30" s="57"/>
      <c r="D30" s="57"/>
      <c r="E30" s="57"/>
      <c r="F30" s="57"/>
      <c r="G30" s="57"/>
      <c r="H30" s="57"/>
      <c r="I30" s="57"/>
    </row>
    <row r="31" spans="2:9" x14ac:dyDescent="0.25">
      <c r="B31" s="56"/>
      <c r="C31" s="57"/>
      <c r="D31" s="57"/>
      <c r="E31" s="57"/>
      <c r="F31" s="57"/>
      <c r="G31" s="57"/>
      <c r="H31" s="57"/>
      <c r="I31" s="57"/>
    </row>
    <row r="32" spans="2:9" x14ac:dyDescent="0.25">
      <c r="B32" s="56"/>
      <c r="C32" s="57"/>
      <c r="D32" s="57"/>
      <c r="E32" s="57"/>
      <c r="F32" s="57"/>
      <c r="G32" s="57"/>
      <c r="H32" s="57"/>
      <c r="I32" s="57"/>
    </row>
    <row r="33" spans="2:9" x14ac:dyDescent="0.25">
      <c r="B33" s="56"/>
      <c r="C33" s="57"/>
      <c r="D33" s="57"/>
      <c r="E33" s="57"/>
      <c r="F33" s="57"/>
      <c r="G33" s="57"/>
      <c r="H33" s="57"/>
      <c r="I33" s="57"/>
    </row>
    <row r="34" spans="2:9" x14ac:dyDescent="0.25">
      <c r="B34" s="56"/>
      <c r="C34" s="57"/>
      <c r="D34" s="57"/>
      <c r="E34" s="57"/>
      <c r="F34" s="57"/>
      <c r="G34" s="57"/>
      <c r="H34" s="57"/>
      <c r="I34" s="57"/>
    </row>
    <row r="35" spans="2:9" x14ac:dyDescent="0.25">
      <c r="B35" s="56"/>
      <c r="C35" s="57"/>
      <c r="D35" s="57"/>
      <c r="E35" s="57"/>
      <c r="F35" s="57"/>
      <c r="G35" s="57"/>
      <c r="H35" s="57"/>
      <c r="I35" s="57"/>
    </row>
    <row r="36" spans="2:9" x14ac:dyDescent="0.25">
      <c r="B36" s="56"/>
      <c r="C36" s="57"/>
      <c r="D36" s="57"/>
      <c r="E36" s="57"/>
      <c r="F36" s="57"/>
      <c r="G36" s="57"/>
      <c r="H36" s="57"/>
      <c r="I36" s="57"/>
    </row>
    <row r="37" spans="2:9" x14ac:dyDescent="0.25">
      <c r="B37" s="56" t="s">
        <v>66</v>
      </c>
      <c r="C37" s="57"/>
      <c r="D37" s="57"/>
      <c r="E37" s="57"/>
      <c r="F37" s="57"/>
      <c r="G37" s="57"/>
      <c r="H37" s="57"/>
      <c r="I37" s="57"/>
    </row>
    <row r="38" spans="2:9" x14ac:dyDescent="0.25">
      <c r="B38" s="60" t="s">
        <v>67</v>
      </c>
      <c r="C38" s="57"/>
      <c r="D38" s="57"/>
      <c r="E38" s="57"/>
      <c r="F38" s="57"/>
      <c r="G38" s="57"/>
      <c r="H38" s="57"/>
      <c r="I38" s="57"/>
    </row>
    <row r="39" spans="2:9" x14ac:dyDescent="0.25">
      <c r="B39" s="56" t="s">
        <v>68</v>
      </c>
      <c r="C39" s="57"/>
      <c r="D39" s="57"/>
      <c r="E39" s="57"/>
      <c r="F39" s="57"/>
      <c r="G39" s="57"/>
      <c r="H39" s="57"/>
      <c r="I39" s="57"/>
    </row>
    <row r="40" spans="2:9" x14ac:dyDescent="0.25">
      <c r="B40" s="56" t="s">
        <v>69</v>
      </c>
      <c r="C40" s="57"/>
      <c r="D40" s="57"/>
      <c r="E40" s="57"/>
      <c r="F40" s="57"/>
      <c r="G40" s="57"/>
      <c r="H40" s="57"/>
      <c r="I40" s="57"/>
    </row>
    <row r="41" spans="2:9" x14ac:dyDescent="0.25">
      <c r="B41" s="60" t="s">
        <v>70</v>
      </c>
      <c r="C41" s="57"/>
      <c r="D41" s="57"/>
      <c r="E41" s="57"/>
      <c r="F41" s="57"/>
      <c r="G41" s="57"/>
      <c r="H41" s="57"/>
      <c r="I41" s="57"/>
    </row>
    <row r="42" spans="2:9" x14ac:dyDescent="0.25">
      <c r="B42" s="56" t="s">
        <v>71</v>
      </c>
      <c r="C42" s="57"/>
      <c r="D42" s="57"/>
      <c r="E42" s="57"/>
      <c r="F42" s="57"/>
      <c r="G42" s="57"/>
      <c r="H42" s="57"/>
      <c r="I42" s="57"/>
    </row>
    <row r="43" spans="2:9" x14ac:dyDescent="0.25">
      <c r="B43" s="56"/>
      <c r="C43" s="57"/>
      <c r="D43" s="57"/>
      <c r="E43" s="57"/>
      <c r="F43" s="57"/>
      <c r="G43" s="57"/>
      <c r="H43" s="57"/>
      <c r="I43" s="57"/>
    </row>
    <row r="44" spans="2:9" x14ac:dyDescent="0.25">
      <c r="B44" s="56"/>
      <c r="C44" s="57"/>
      <c r="D44" s="57"/>
      <c r="E44" s="57"/>
      <c r="F44" s="57"/>
      <c r="G44" s="57"/>
      <c r="H44" s="57"/>
      <c r="I44" s="57"/>
    </row>
    <row r="45" spans="2:9" x14ac:dyDescent="0.25">
      <c r="B45" s="56"/>
      <c r="C45" s="57"/>
      <c r="D45" s="57"/>
      <c r="E45" s="57"/>
      <c r="F45" s="57"/>
      <c r="G45" s="57"/>
      <c r="H45" s="57"/>
      <c r="I45" s="57"/>
    </row>
    <row r="46" spans="2:9" x14ac:dyDescent="0.25">
      <c r="B46" s="56"/>
      <c r="C46" s="57"/>
      <c r="D46" s="57"/>
      <c r="E46" s="57"/>
      <c r="F46" s="57"/>
      <c r="G46" s="57"/>
      <c r="H46" s="57"/>
      <c r="I46" s="57"/>
    </row>
    <row r="47" spans="2:9" x14ac:dyDescent="0.25">
      <c r="B47" s="56"/>
      <c r="C47" s="57"/>
      <c r="D47" s="57"/>
      <c r="E47" s="57"/>
      <c r="F47" s="57"/>
      <c r="G47" s="57"/>
      <c r="H47" s="57"/>
      <c r="I47" s="57"/>
    </row>
    <row r="48" spans="2:9" x14ac:dyDescent="0.25">
      <c r="B48" s="56"/>
      <c r="C48" s="57"/>
      <c r="D48" s="57"/>
      <c r="E48" s="57"/>
      <c r="F48" s="57"/>
      <c r="G48" s="57"/>
      <c r="H48" s="57"/>
      <c r="I48" s="57"/>
    </row>
    <row r="49" spans="2:9" x14ac:dyDescent="0.25">
      <c r="B49" s="56"/>
      <c r="C49" s="57"/>
      <c r="D49" s="57"/>
      <c r="E49" s="57"/>
      <c r="F49" s="57"/>
      <c r="G49" s="57"/>
      <c r="H49" s="57"/>
      <c r="I49" s="57"/>
    </row>
    <row r="50" spans="2:9" x14ac:dyDescent="0.25">
      <c r="B50" s="56"/>
      <c r="C50" s="57"/>
      <c r="D50" s="57"/>
      <c r="E50" s="57"/>
      <c r="F50" s="57"/>
      <c r="G50" s="57"/>
      <c r="H50" s="57"/>
      <c r="I50" s="57"/>
    </row>
    <row r="51" spans="2:9" x14ac:dyDescent="0.25">
      <c r="B51" s="56"/>
      <c r="C51" s="57"/>
      <c r="D51" s="57"/>
      <c r="E51" s="57"/>
      <c r="F51" s="57"/>
      <c r="G51" s="57"/>
      <c r="H51" s="57"/>
      <c r="I51" s="57"/>
    </row>
    <row r="52" spans="2:9" x14ac:dyDescent="0.25">
      <c r="B52" s="56"/>
      <c r="C52" s="57"/>
      <c r="D52" s="57"/>
      <c r="E52" s="57"/>
      <c r="F52" s="57"/>
      <c r="G52" s="57"/>
      <c r="H52" s="57"/>
      <c r="I52" s="57"/>
    </row>
    <row r="53" spans="2:9" x14ac:dyDescent="0.25">
      <c r="B53" s="56"/>
      <c r="C53" s="57"/>
      <c r="D53" s="57"/>
      <c r="E53" s="57"/>
      <c r="F53" s="57"/>
      <c r="G53" s="57"/>
      <c r="H53" s="57"/>
      <c r="I53" s="57"/>
    </row>
    <row r="54" spans="2:9" x14ac:dyDescent="0.25">
      <c r="B54" s="56"/>
      <c r="C54" s="57"/>
      <c r="D54" s="57"/>
      <c r="E54" s="57"/>
      <c r="F54" s="57"/>
      <c r="G54" s="57"/>
      <c r="H54" s="57"/>
      <c r="I54" s="57"/>
    </row>
    <row r="55" spans="2:9" x14ac:dyDescent="0.25">
      <c r="B55" s="56"/>
      <c r="C55" s="57"/>
      <c r="D55" s="57"/>
      <c r="E55" s="57"/>
      <c r="F55" s="57"/>
      <c r="G55" s="57"/>
      <c r="H55" s="57"/>
      <c r="I55" s="57"/>
    </row>
    <row r="56" spans="2:9" x14ac:dyDescent="0.25">
      <c r="B56" s="56"/>
      <c r="C56" s="57"/>
      <c r="D56" s="57"/>
      <c r="E56" s="57"/>
      <c r="F56" s="57"/>
      <c r="G56" s="57"/>
      <c r="H56" s="57"/>
      <c r="I56" s="57"/>
    </row>
    <row r="57" spans="2:9" x14ac:dyDescent="0.25">
      <c r="B57" s="56"/>
      <c r="C57" s="57"/>
      <c r="D57" s="57"/>
      <c r="E57" s="57"/>
      <c r="F57" s="57"/>
      <c r="G57" s="57"/>
      <c r="H57" s="57"/>
      <c r="I57" s="57"/>
    </row>
    <row r="58" spans="2:9" x14ac:dyDescent="0.25">
      <c r="B58" s="56"/>
      <c r="C58" s="57"/>
      <c r="D58" s="57"/>
      <c r="E58" s="57"/>
      <c r="F58" s="57"/>
      <c r="G58" s="57"/>
      <c r="H58" s="57"/>
      <c r="I58" s="57"/>
    </row>
    <row r="59" spans="2:9" x14ac:dyDescent="0.25">
      <c r="B59" s="56"/>
      <c r="C59" s="57"/>
      <c r="D59" s="57"/>
      <c r="E59" s="57"/>
      <c r="F59" s="57"/>
      <c r="G59" s="57"/>
      <c r="H59" s="57"/>
      <c r="I59" s="57"/>
    </row>
    <row r="60" spans="2:9" x14ac:dyDescent="0.25">
      <c r="B60" s="56"/>
      <c r="C60" s="57"/>
      <c r="D60" s="57"/>
      <c r="E60" s="57"/>
      <c r="F60" s="57"/>
      <c r="G60" s="57"/>
      <c r="H60" s="57"/>
      <c r="I60" s="57"/>
    </row>
    <row r="61" spans="2:9" x14ac:dyDescent="0.25">
      <c r="B61" s="56"/>
      <c r="C61" s="57"/>
      <c r="D61" s="57"/>
      <c r="E61" s="57"/>
      <c r="F61" s="57"/>
      <c r="G61" s="57"/>
      <c r="H61" s="57"/>
      <c r="I61" s="57"/>
    </row>
    <row r="62" spans="2:9" x14ac:dyDescent="0.25">
      <c r="B62" s="56"/>
      <c r="C62" s="57"/>
      <c r="D62" s="57"/>
      <c r="E62" s="57"/>
      <c r="F62" s="57"/>
      <c r="G62" s="57"/>
      <c r="H62" s="57"/>
      <c r="I62" s="57"/>
    </row>
    <row r="63" spans="2:9" x14ac:dyDescent="0.25">
      <c r="B63" s="56"/>
      <c r="C63" s="57"/>
      <c r="D63" s="57"/>
      <c r="E63" s="57"/>
      <c r="F63" s="57"/>
      <c r="G63" s="57"/>
      <c r="H63" s="57"/>
      <c r="I63" s="57"/>
    </row>
    <row r="64" spans="2:9" x14ac:dyDescent="0.25">
      <c r="B64" s="56"/>
      <c r="C64" s="57"/>
      <c r="D64" s="57"/>
      <c r="E64" s="57"/>
      <c r="F64" s="57"/>
      <c r="G64" s="57"/>
      <c r="H64" s="57"/>
      <c r="I64" s="57"/>
    </row>
    <row r="65" spans="2:9" x14ac:dyDescent="0.25">
      <c r="B65" s="56"/>
      <c r="C65" s="57"/>
      <c r="D65" s="57"/>
      <c r="E65" s="57"/>
      <c r="F65" s="57"/>
      <c r="G65" s="57"/>
      <c r="H65" s="57"/>
      <c r="I65" s="57"/>
    </row>
    <row r="66" spans="2:9" x14ac:dyDescent="0.25">
      <c r="B66" s="56"/>
      <c r="C66" s="57"/>
      <c r="D66" s="57"/>
      <c r="E66" s="57"/>
      <c r="F66" s="57"/>
      <c r="G66" s="57"/>
      <c r="H66" s="57"/>
      <c r="I66" s="57"/>
    </row>
    <row r="67" spans="2:9" x14ac:dyDescent="0.25">
      <c r="B67" s="56"/>
      <c r="C67" s="57"/>
      <c r="D67" s="57"/>
      <c r="E67" s="57"/>
      <c r="F67" s="57"/>
      <c r="G67" s="57"/>
      <c r="H67" s="57"/>
      <c r="I67" s="57"/>
    </row>
    <row r="68" spans="2:9" x14ac:dyDescent="0.25">
      <c r="B68" s="56"/>
      <c r="C68" s="57"/>
      <c r="D68" s="57"/>
      <c r="E68" s="57"/>
      <c r="F68" s="57"/>
      <c r="G68" s="57"/>
      <c r="H68" s="57"/>
      <c r="I68" s="57"/>
    </row>
    <row r="69" spans="2:9" x14ac:dyDescent="0.25">
      <c r="B69" s="56"/>
      <c r="C69" s="57"/>
      <c r="D69" s="57"/>
      <c r="E69" s="57"/>
      <c r="F69" s="57"/>
      <c r="G69" s="57"/>
      <c r="H69" s="57"/>
      <c r="I69" s="57"/>
    </row>
    <row r="70" spans="2:9" x14ac:dyDescent="0.25">
      <c r="B70" s="56"/>
      <c r="C70" s="57"/>
      <c r="D70" s="57"/>
      <c r="E70" s="57"/>
      <c r="F70" s="57"/>
      <c r="G70" s="57"/>
      <c r="H70" s="57"/>
      <c r="I70" s="57"/>
    </row>
    <row r="71" spans="2:9" x14ac:dyDescent="0.25">
      <c r="B71" s="56"/>
      <c r="C71" s="57"/>
      <c r="D71" s="57"/>
      <c r="E71" s="57"/>
      <c r="F71" s="57"/>
      <c r="G71" s="57"/>
      <c r="H71" s="57"/>
      <c r="I71" s="57"/>
    </row>
    <row r="72" spans="2:9" x14ac:dyDescent="0.25">
      <c r="B72" s="56"/>
      <c r="C72" s="57"/>
      <c r="D72" s="57"/>
      <c r="E72" s="57"/>
      <c r="F72" s="57"/>
      <c r="G72" s="57"/>
      <c r="H72" s="57"/>
      <c r="I72" s="57"/>
    </row>
    <row r="73" spans="2:9" x14ac:dyDescent="0.25">
      <c r="B73" s="56"/>
      <c r="C73" s="57"/>
      <c r="D73" s="57"/>
      <c r="E73" s="57"/>
      <c r="F73" s="57"/>
      <c r="G73" s="57"/>
      <c r="H73" s="57"/>
      <c r="I73" s="57"/>
    </row>
    <row r="74" spans="2:9" x14ac:dyDescent="0.25">
      <c r="B74" s="56"/>
      <c r="C74" s="57"/>
      <c r="D74" s="57"/>
      <c r="E74" s="57"/>
      <c r="F74" s="57"/>
      <c r="G74" s="57"/>
      <c r="H74" s="57"/>
      <c r="I74" s="57"/>
    </row>
    <row r="75" spans="2:9" x14ac:dyDescent="0.25">
      <c r="B75" s="56"/>
      <c r="C75" s="57"/>
      <c r="D75" s="57"/>
      <c r="E75" s="57"/>
      <c r="F75" s="57"/>
      <c r="G75" s="57"/>
      <c r="H75" s="57"/>
      <c r="I75" s="57"/>
    </row>
    <row r="76" spans="2:9" x14ac:dyDescent="0.25">
      <c r="B76" s="56"/>
      <c r="C76" s="57"/>
      <c r="D76" s="57"/>
      <c r="E76" s="57"/>
      <c r="F76" s="57"/>
      <c r="G76" s="57"/>
      <c r="H76" s="57"/>
      <c r="I76" s="57"/>
    </row>
    <row r="77" spans="2:9" x14ac:dyDescent="0.25">
      <c r="B77" s="56"/>
      <c r="C77" s="57"/>
      <c r="D77" s="57"/>
      <c r="E77" s="57"/>
      <c r="F77" s="57"/>
      <c r="G77" s="57"/>
      <c r="H77" s="57"/>
      <c r="I77" s="57"/>
    </row>
    <row r="78" spans="2:9" x14ac:dyDescent="0.25">
      <c r="B78" s="56"/>
      <c r="C78" s="57"/>
      <c r="D78" s="57"/>
      <c r="E78" s="57"/>
      <c r="F78" s="57"/>
      <c r="G78" s="57"/>
      <c r="H78" s="57"/>
      <c r="I78" s="57"/>
    </row>
    <row r="79" spans="2:9" x14ac:dyDescent="0.25">
      <c r="B79" s="56"/>
      <c r="C79" s="57"/>
      <c r="D79" s="57"/>
      <c r="E79" s="57"/>
      <c r="F79" s="57"/>
      <c r="G79" s="57"/>
      <c r="H79" s="57"/>
      <c r="I79" s="57"/>
    </row>
    <row r="80" spans="2:9" x14ac:dyDescent="0.25">
      <c r="B80" s="56"/>
      <c r="C80" s="57"/>
      <c r="D80" s="57"/>
      <c r="E80" s="57"/>
      <c r="F80" s="57"/>
      <c r="G80" s="57"/>
      <c r="H80" s="57"/>
      <c r="I80" s="57"/>
    </row>
    <row r="81" spans="2:9" x14ac:dyDescent="0.25">
      <c r="B81" s="56"/>
      <c r="C81" s="57"/>
      <c r="D81" s="57"/>
      <c r="E81" s="57"/>
      <c r="F81" s="57"/>
      <c r="G81" s="57"/>
      <c r="H81" s="57"/>
      <c r="I81" s="57"/>
    </row>
    <row r="82" spans="2:9" x14ac:dyDescent="0.25">
      <c r="B82" s="56"/>
      <c r="C82" s="57"/>
      <c r="D82" s="57"/>
      <c r="E82" s="57"/>
      <c r="F82" s="57"/>
      <c r="G82" s="57"/>
      <c r="H82" s="57"/>
      <c r="I82" s="57"/>
    </row>
    <row r="83" spans="2:9" x14ac:dyDescent="0.25">
      <c r="B83" s="56"/>
      <c r="C83" s="57"/>
      <c r="D83" s="57"/>
      <c r="E83" s="57"/>
      <c r="F83" s="57"/>
      <c r="G83" s="57"/>
      <c r="H83" s="57"/>
      <c r="I83" s="57"/>
    </row>
    <row r="84" spans="2:9" x14ac:dyDescent="0.25">
      <c r="B84" s="56"/>
      <c r="C84" s="57"/>
      <c r="D84" s="57"/>
      <c r="E84" s="57"/>
      <c r="F84" s="57"/>
      <c r="G84" s="57"/>
      <c r="H84" s="57"/>
      <c r="I84" s="57"/>
    </row>
    <row r="85" spans="2:9" x14ac:dyDescent="0.25">
      <c r="B85" s="56"/>
      <c r="C85" s="57"/>
      <c r="D85" s="57"/>
      <c r="E85" s="57"/>
      <c r="F85" s="57"/>
      <c r="G85" s="57"/>
      <c r="H85" s="57"/>
      <c r="I85" s="57"/>
    </row>
    <row r="86" spans="2:9" x14ac:dyDescent="0.25">
      <c r="B86" s="56"/>
      <c r="C86" s="57"/>
      <c r="D86" s="57"/>
      <c r="E86" s="57"/>
      <c r="F86" s="57"/>
      <c r="G86" s="57"/>
      <c r="H86" s="57"/>
      <c r="I86" s="57"/>
    </row>
    <row r="87" spans="2:9" x14ac:dyDescent="0.25">
      <c r="B87" s="56"/>
      <c r="C87" s="57"/>
      <c r="D87" s="57"/>
      <c r="E87" s="57"/>
      <c r="F87" s="57"/>
      <c r="G87" s="57"/>
      <c r="H87" s="57"/>
      <c r="I87" s="57"/>
    </row>
    <row r="88" spans="2:9" x14ac:dyDescent="0.25">
      <c r="B88" s="56"/>
      <c r="C88" s="57"/>
      <c r="D88" s="57"/>
      <c r="E88" s="57"/>
      <c r="F88" s="57"/>
      <c r="G88" s="57"/>
      <c r="H88" s="57"/>
      <c r="I88" s="57"/>
    </row>
    <row r="89" spans="2:9" x14ac:dyDescent="0.25">
      <c r="B89" s="56"/>
      <c r="C89" s="57"/>
      <c r="D89" s="57"/>
      <c r="E89" s="57"/>
      <c r="F89" s="57"/>
      <c r="G89" s="57"/>
      <c r="H89" s="57"/>
      <c r="I89" s="57"/>
    </row>
    <row r="90" spans="2:9" x14ac:dyDescent="0.25">
      <c r="B90" s="56"/>
      <c r="C90" s="57"/>
      <c r="D90" s="57"/>
      <c r="E90" s="57"/>
      <c r="F90" s="57"/>
      <c r="G90" s="57"/>
      <c r="H90" s="57"/>
      <c r="I90" s="57"/>
    </row>
    <row r="91" spans="2:9" x14ac:dyDescent="0.25">
      <c r="B91" s="56"/>
      <c r="C91" s="57"/>
      <c r="D91" s="57"/>
      <c r="E91" s="57"/>
      <c r="F91" s="57"/>
      <c r="G91" s="57"/>
      <c r="H91" s="57"/>
      <c r="I91" s="57"/>
    </row>
    <row r="92" spans="2:9" x14ac:dyDescent="0.25">
      <c r="B92" s="56"/>
      <c r="C92" s="57"/>
      <c r="D92" s="57"/>
      <c r="E92" s="57"/>
      <c r="F92" s="57"/>
      <c r="G92" s="57"/>
      <c r="H92" s="57"/>
      <c r="I92" s="57"/>
    </row>
    <row r="93" spans="2:9" x14ac:dyDescent="0.25">
      <c r="B93" s="56"/>
      <c r="C93" s="57"/>
      <c r="D93" s="57"/>
      <c r="E93" s="57"/>
      <c r="F93" s="57"/>
      <c r="G93" s="57"/>
      <c r="H93" s="57"/>
      <c r="I93" s="57"/>
    </row>
    <row r="94" spans="2:9" x14ac:dyDescent="0.25">
      <c r="B94" s="56"/>
      <c r="C94" s="57"/>
      <c r="D94" s="57"/>
      <c r="E94" s="57"/>
      <c r="F94" s="57"/>
      <c r="G94" s="57"/>
      <c r="H94" s="57"/>
      <c r="I94" s="57"/>
    </row>
    <row r="95" spans="2:9" x14ac:dyDescent="0.25">
      <c r="B95" s="56"/>
      <c r="C95" s="57"/>
      <c r="D95" s="57"/>
      <c r="E95" s="57"/>
      <c r="F95" s="57"/>
      <c r="G95" s="57"/>
      <c r="H95" s="57"/>
      <c r="I95" s="57"/>
    </row>
    <row r="96" spans="2:9" x14ac:dyDescent="0.25">
      <c r="B96" s="56"/>
      <c r="C96" s="57"/>
      <c r="D96" s="57"/>
      <c r="E96" s="57"/>
      <c r="F96" s="57"/>
      <c r="G96" s="57"/>
      <c r="H96" s="57"/>
      <c r="I96" s="57"/>
    </row>
    <row r="97" spans="2:9" x14ac:dyDescent="0.25">
      <c r="B97" s="56"/>
      <c r="C97" s="57"/>
      <c r="D97" s="57"/>
      <c r="E97" s="57"/>
      <c r="F97" s="57"/>
      <c r="G97" s="57"/>
      <c r="H97" s="57"/>
      <c r="I97" s="57"/>
    </row>
    <row r="98" spans="2:9" x14ac:dyDescent="0.25">
      <c r="B98" s="56"/>
      <c r="C98" s="57"/>
      <c r="D98" s="57"/>
      <c r="E98" s="57"/>
      <c r="F98" s="57"/>
      <c r="G98" s="57"/>
      <c r="H98" s="57"/>
      <c r="I98" s="57"/>
    </row>
    <row r="99" spans="2:9" x14ac:dyDescent="0.25">
      <c r="B99" s="56"/>
      <c r="C99" s="57"/>
      <c r="D99" s="57"/>
      <c r="E99" s="57"/>
      <c r="F99" s="57"/>
      <c r="G99" s="57"/>
      <c r="H99" s="57"/>
      <c r="I99" s="57"/>
    </row>
    <row r="100" spans="2:9" x14ac:dyDescent="0.25">
      <c r="B100" s="56"/>
      <c r="C100" s="57"/>
      <c r="D100" s="57"/>
      <c r="E100" s="57"/>
      <c r="F100" s="57"/>
      <c r="G100" s="57"/>
      <c r="H100" s="57"/>
      <c r="I100" s="57"/>
    </row>
    <row r="101" spans="2:9" x14ac:dyDescent="0.25">
      <c r="B101" s="56"/>
      <c r="C101" s="57"/>
      <c r="D101" s="57"/>
      <c r="E101" s="57"/>
      <c r="F101" s="57"/>
      <c r="G101" s="57"/>
      <c r="H101" s="57"/>
      <c r="I101" s="57"/>
    </row>
    <row r="102" spans="2:9" x14ac:dyDescent="0.25">
      <c r="B102" s="56"/>
      <c r="C102" s="57"/>
      <c r="D102" s="57"/>
      <c r="E102" s="57"/>
      <c r="F102" s="57"/>
      <c r="G102" s="57"/>
      <c r="H102" s="57"/>
      <c r="I102" s="57"/>
    </row>
    <row r="103" spans="2:9" x14ac:dyDescent="0.25">
      <c r="B103" s="56"/>
      <c r="C103" s="57"/>
      <c r="D103" s="57"/>
      <c r="E103" s="57"/>
      <c r="F103" s="57"/>
      <c r="G103" s="57"/>
      <c r="H103" s="57"/>
      <c r="I103" s="57"/>
    </row>
    <row r="104" spans="2:9" x14ac:dyDescent="0.25">
      <c r="B104" s="56"/>
      <c r="C104" s="57"/>
      <c r="D104" s="57"/>
      <c r="E104" s="57"/>
      <c r="F104" s="57"/>
      <c r="G104" s="57"/>
      <c r="H104" s="57"/>
      <c r="I104" s="57"/>
    </row>
    <row r="105" spans="2:9" x14ac:dyDescent="0.25">
      <c r="B105" s="56"/>
      <c r="C105" s="57"/>
      <c r="D105" s="57"/>
      <c r="E105" s="57"/>
      <c r="F105" s="57"/>
      <c r="G105" s="57"/>
      <c r="H105" s="57"/>
      <c r="I105" s="57"/>
    </row>
    <row r="106" spans="2:9" x14ac:dyDescent="0.25">
      <c r="B106" s="56"/>
      <c r="C106" s="57"/>
      <c r="D106" s="57"/>
      <c r="E106" s="57"/>
      <c r="F106" s="57"/>
      <c r="G106" s="57"/>
      <c r="H106" s="57"/>
      <c r="I106" s="57"/>
    </row>
    <row r="107" spans="2:9" x14ac:dyDescent="0.25">
      <c r="B107" s="56"/>
      <c r="C107" s="57"/>
      <c r="D107" s="57"/>
      <c r="E107" s="57"/>
      <c r="F107" s="57"/>
      <c r="G107" s="57"/>
      <c r="H107" s="57"/>
      <c r="I107" s="57"/>
    </row>
    <row r="108" spans="2:9" x14ac:dyDescent="0.25">
      <c r="B108" s="56"/>
      <c r="C108" s="57"/>
      <c r="D108" s="57"/>
      <c r="E108" s="57"/>
      <c r="F108" s="57"/>
      <c r="G108" s="57"/>
      <c r="H108" s="57"/>
      <c r="I108" s="57"/>
    </row>
    <row r="109" spans="2:9" x14ac:dyDescent="0.25">
      <c r="B109" s="56"/>
      <c r="C109" s="57"/>
      <c r="D109" s="57"/>
      <c r="E109" s="57"/>
      <c r="F109" s="57"/>
      <c r="G109" s="57"/>
      <c r="H109" s="57"/>
      <c r="I109" s="57"/>
    </row>
    <row r="110" spans="2:9" x14ac:dyDescent="0.25">
      <c r="B110" s="56"/>
      <c r="C110" s="57"/>
      <c r="D110" s="57"/>
      <c r="E110" s="57"/>
      <c r="F110" s="57"/>
      <c r="G110" s="57"/>
      <c r="H110" s="57"/>
      <c r="I110" s="57"/>
    </row>
    <row r="111" spans="2:9" x14ac:dyDescent="0.25">
      <c r="B111" s="56"/>
      <c r="C111" s="57"/>
      <c r="D111" s="57"/>
      <c r="E111" s="57"/>
      <c r="F111" s="57"/>
      <c r="G111" s="57"/>
      <c r="H111" s="57"/>
      <c r="I111" s="57"/>
    </row>
    <row r="112" spans="2:9" x14ac:dyDescent="0.25">
      <c r="B112" s="56"/>
      <c r="C112" s="57"/>
      <c r="D112" s="57"/>
      <c r="E112" s="57"/>
      <c r="F112" s="57"/>
      <c r="G112" s="57"/>
      <c r="H112" s="57"/>
      <c r="I112" s="57"/>
    </row>
    <row r="113" spans="2:9" x14ac:dyDescent="0.25">
      <c r="B113" s="56"/>
      <c r="C113" s="57"/>
      <c r="D113" s="57"/>
      <c r="E113" s="57"/>
      <c r="F113" s="57"/>
      <c r="G113" s="57"/>
      <c r="H113" s="57"/>
      <c r="I113" s="57"/>
    </row>
    <row r="114" spans="2:9" x14ac:dyDescent="0.25">
      <c r="B114" s="56"/>
      <c r="C114" s="57"/>
      <c r="D114" s="57"/>
      <c r="E114" s="57"/>
      <c r="F114" s="57"/>
      <c r="G114" s="57"/>
      <c r="H114" s="57"/>
      <c r="I114" s="57"/>
    </row>
    <row r="115" spans="2:9" x14ac:dyDescent="0.25">
      <c r="B115" s="56"/>
      <c r="C115" s="57"/>
      <c r="D115" s="57"/>
      <c r="E115" s="57"/>
      <c r="F115" s="57"/>
      <c r="G115" s="57"/>
      <c r="H115" s="57"/>
      <c r="I115" s="57"/>
    </row>
    <row r="116" spans="2:9" x14ac:dyDescent="0.25">
      <c r="B116" s="56"/>
      <c r="C116" s="57"/>
      <c r="D116" s="57"/>
      <c r="E116" s="57"/>
      <c r="F116" s="57"/>
      <c r="G116" s="57"/>
      <c r="H116" s="57"/>
      <c r="I116" s="57"/>
    </row>
    <row r="117" spans="2:9" x14ac:dyDescent="0.25">
      <c r="B117" s="56"/>
      <c r="C117" s="57"/>
      <c r="D117" s="57"/>
      <c r="E117" s="57"/>
      <c r="F117" s="57"/>
      <c r="G117" s="57"/>
      <c r="H117" s="57"/>
      <c r="I117" s="57"/>
    </row>
    <row r="118" spans="2:9" x14ac:dyDescent="0.25">
      <c r="B118" s="56"/>
      <c r="C118" s="57"/>
      <c r="D118" s="57"/>
      <c r="E118" s="57"/>
      <c r="F118" s="57"/>
      <c r="G118" s="57"/>
      <c r="H118" s="57"/>
      <c r="I118" s="57"/>
    </row>
    <row r="119" spans="2:9" x14ac:dyDescent="0.25">
      <c r="B119" s="56"/>
      <c r="C119" s="57"/>
      <c r="D119" s="57"/>
      <c r="E119" s="57"/>
      <c r="F119" s="57"/>
      <c r="G119" s="57"/>
      <c r="H119" s="57"/>
      <c r="I119" s="57"/>
    </row>
    <row r="120" spans="2:9" x14ac:dyDescent="0.25">
      <c r="B120" s="56"/>
      <c r="C120" s="57"/>
      <c r="D120" s="57"/>
      <c r="E120" s="57"/>
      <c r="F120" s="57"/>
      <c r="G120" s="57"/>
      <c r="H120" s="57"/>
      <c r="I120" s="57"/>
    </row>
    <row r="121" spans="2:9" x14ac:dyDescent="0.25">
      <c r="B121" s="56"/>
      <c r="C121" s="57"/>
      <c r="D121" s="57"/>
      <c r="E121" s="57"/>
      <c r="F121" s="57"/>
      <c r="G121" s="57"/>
      <c r="H121" s="57"/>
      <c r="I121" s="57"/>
    </row>
    <row r="122" spans="2:9" x14ac:dyDescent="0.25">
      <c r="B122" s="56"/>
      <c r="C122" s="57"/>
      <c r="D122" s="57"/>
      <c r="E122" s="57"/>
      <c r="F122" s="57"/>
      <c r="G122" s="57"/>
      <c r="H122" s="57"/>
      <c r="I122" s="57"/>
    </row>
    <row r="123" spans="2:9" x14ac:dyDescent="0.25">
      <c r="B123" s="56"/>
      <c r="C123" s="57"/>
      <c r="D123" s="57"/>
      <c r="E123" s="57"/>
      <c r="F123" s="57"/>
      <c r="G123" s="57"/>
      <c r="H123" s="57"/>
      <c r="I123" s="57"/>
    </row>
    <row r="124" spans="2:9" x14ac:dyDescent="0.25">
      <c r="B124" s="56"/>
      <c r="C124" s="57"/>
      <c r="D124" s="57"/>
      <c r="E124" s="57"/>
      <c r="F124" s="57"/>
      <c r="G124" s="57"/>
      <c r="H124" s="57"/>
      <c r="I124" s="57"/>
    </row>
    <row r="125" spans="2:9" x14ac:dyDescent="0.25">
      <c r="B125" s="56"/>
      <c r="C125" s="57"/>
      <c r="D125" s="57"/>
      <c r="E125" s="57"/>
      <c r="F125" s="57"/>
      <c r="G125" s="57"/>
      <c r="H125" s="57"/>
      <c r="I125" s="57"/>
    </row>
    <row r="126" spans="2:9" x14ac:dyDescent="0.25">
      <c r="B126" s="56"/>
      <c r="C126" s="57"/>
      <c r="D126" s="57"/>
      <c r="E126" s="57"/>
      <c r="F126" s="57"/>
      <c r="G126" s="57"/>
      <c r="H126" s="57"/>
      <c r="I126" s="57"/>
    </row>
    <row r="127" spans="2:9" x14ac:dyDescent="0.25">
      <c r="B127" s="56"/>
      <c r="C127" s="57"/>
      <c r="D127" s="57"/>
      <c r="E127" s="57"/>
      <c r="F127" s="57"/>
      <c r="G127" s="57"/>
      <c r="H127" s="57"/>
      <c r="I127" s="57"/>
    </row>
    <row r="128" spans="2:9" x14ac:dyDescent="0.25">
      <c r="B128" s="56"/>
      <c r="C128" s="57"/>
      <c r="D128" s="57"/>
      <c r="E128" s="57"/>
      <c r="F128" s="57"/>
      <c r="G128" s="57"/>
      <c r="H128" s="57"/>
      <c r="I128" s="57"/>
    </row>
    <row r="129" spans="2:9" x14ac:dyDescent="0.25">
      <c r="B129" s="56"/>
      <c r="C129" s="57"/>
      <c r="D129" s="57"/>
      <c r="E129" s="57"/>
      <c r="F129" s="57"/>
      <c r="G129" s="57"/>
      <c r="H129" s="57"/>
      <c r="I129" s="57"/>
    </row>
    <row r="130" spans="2:9" x14ac:dyDescent="0.25">
      <c r="B130" s="56"/>
      <c r="C130" s="57"/>
      <c r="D130" s="57"/>
      <c r="E130" s="57"/>
      <c r="F130" s="57"/>
      <c r="G130" s="57"/>
      <c r="H130" s="57"/>
      <c r="I130" s="57"/>
    </row>
    <row r="131" spans="2:9" x14ac:dyDescent="0.25">
      <c r="B131" s="56"/>
      <c r="C131" s="57"/>
      <c r="D131" s="57"/>
      <c r="E131" s="57"/>
      <c r="F131" s="57"/>
      <c r="G131" s="57"/>
      <c r="H131" s="57"/>
      <c r="I131" s="57"/>
    </row>
    <row r="132" spans="2:9" x14ac:dyDescent="0.25">
      <c r="B132" s="56"/>
      <c r="C132" s="57"/>
      <c r="D132" s="57"/>
      <c r="E132" s="57"/>
      <c r="F132" s="57"/>
      <c r="G132" s="57"/>
      <c r="H132" s="57"/>
      <c r="I132" s="57"/>
    </row>
    <row r="133" spans="2:9" x14ac:dyDescent="0.25">
      <c r="B133" s="56"/>
      <c r="C133" s="57"/>
      <c r="D133" s="57"/>
      <c r="E133" s="57"/>
      <c r="F133" s="57"/>
      <c r="G133" s="57"/>
      <c r="H133" s="57"/>
      <c r="I133" s="57"/>
    </row>
    <row r="134" spans="2:9" x14ac:dyDescent="0.25">
      <c r="B134" s="56"/>
      <c r="C134" s="57"/>
      <c r="D134" s="57"/>
      <c r="E134" s="57"/>
      <c r="F134" s="57"/>
      <c r="G134" s="57"/>
      <c r="H134" s="57"/>
      <c r="I134" s="57"/>
    </row>
    <row r="135" spans="2:9" x14ac:dyDescent="0.25">
      <c r="B135" s="56"/>
      <c r="C135" s="57"/>
      <c r="D135" s="57"/>
      <c r="E135" s="57"/>
      <c r="F135" s="57"/>
      <c r="G135" s="57"/>
      <c r="H135" s="57"/>
      <c r="I135" s="57"/>
    </row>
    <row r="136" spans="2:9" x14ac:dyDescent="0.25">
      <c r="B136" s="56"/>
      <c r="C136" s="57"/>
      <c r="D136" s="57"/>
      <c r="E136" s="57"/>
      <c r="F136" s="57"/>
      <c r="G136" s="57"/>
      <c r="H136" s="57"/>
      <c r="I136" s="57"/>
    </row>
    <row r="137" spans="2:9" x14ac:dyDescent="0.25">
      <c r="B137" s="56"/>
      <c r="C137" s="57"/>
      <c r="D137" s="57"/>
      <c r="E137" s="57"/>
      <c r="F137" s="57"/>
      <c r="G137" s="57"/>
      <c r="H137" s="57"/>
      <c r="I137" s="57"/>
    </row>
    <row r="138" spans="2:9" x14ac:dyDescent="0.25">
      <c r="B138" s="56"/>
      <c r="C138" s="57"/>
      <c r="D138" s="57"/>
      <c r="E138" s="57"/>
      <c r="F138" s="57"/>
      <c r="G138" s="57"/>
      <c r="H138" s="57"/>
      <c r="I138" s="57"/>
    </row>
    <row r="139" spans="2:9" x14ac:dyDescent="0.25">
      <c r="B139" s="56"/>
      <c r="C139" s="57"/>
      <c r="D139" s="57"/>
      <c r="E139" s="57"/>
      <c r="F139" s="57"/>
      <c r="G139" s="57"/>
      <c r="H139" s="57"/>
      <c r="I139" s="57"/>
    </row>
    <row r="140" spans="2:9" x14ac:dyDescent="0.25">
      <c r="B140" s="56"/>
      <c r="C140" s="57"/>
      <c r="D140" s="57"/>
      <c r="E140" s="57"/>
      <c r="F140" s="57"/>
      <c r="G140" s="57"/>
      <c r="H140" s="57"/>
      <c r="I140" s="57"/>
    </row>
    <row r="141" spans="2:9" x14ac:dyDescent="0.25">
      <c r="B141" s="56"/>
      <c r="C141" s="57"/>
      <c r="D141" s="57"/>
      <c r="E141" s="57"/>
      <c r="F141" s="57"/>
      <c r="G141" s="57"/>
      <c r="H141" s="57"/>
      <c r="I141" s="57"/>
    </row>
    <row r="142" spans="2:9" x14ac:dyDescent="0.25">
      <c r="B142" s="56"/>
      <c r="C142" s="57"/>
      <c r="D142" s="57"/>
      <c r="E142" s="57"/>
      <c r="F142" s="57"/>
      <c r="G142" s="57"/>
      <c r="H142" s="57"/>
      <c r="I142" s="57"/>
    </row>
    <row r="143" spans="2:9" x14ac:dyDescent="0.25">
      <c r="B143" s="56"/>
      <c r="C143" s="57"/>
      <c r="D143" s="57"/>
      <c r="E143" s="57"/>
      <c r="F143" s="57"/>
      <c r="G143" s="57"/>
      <c r="H143" s="57"/>
      <c r="I143" s="57"/>
    </row>
    <row r="144" spans="2:9" x14ac:dyDescent="0.25">
      <c r="B144" s="56"/>
      <c r="C144" s="57"/>
      <c r="D144" s="57"/>
      <c r="E144" s="57"/>
      <c r="F144" s="57"/>
      <c r="G144" s="57"/>
      <c r="H144" s="57"/>
      <c r="I144" s="57"/>
    </row>
    <row r="145" spans="2:9" x14ac:dyDescent="0.25">
      <c r="B145" s="56"/>
      <c r="C145" s="57"/>
      <c r="D145" s="57"/>
      <c r="E145" s="57"/>
      <c r="F145" s="57"/>
      <c r="G145" s="57"/>
      <c r="H145" s="57"/>
      <c r="I145" s="57"/>
    </row>
    <row r="146" spans="2:9" x14ac:dyDescent="0.25">
      <c r="B146" s="56"/>
      <c r="C146" s="57"/>
      <c r="D146" s="57"/>
      <c r="E146" s="57"/>
      <c r="F146" s="57"/>
      <c r="G146" s="57"/>
      <c r="H146" s="57"/>
      <c r="I146" s="57"/>
    </row>
    <row r="147" spans="2:9" x14ac:dyDescent="0.25">
      <c r="B147" s="56"/>
      <c r="C147" s="57"/>
      <c r="D147" s="57"/>
      <c r="E147" s="57"/>
      <c r="F147" s="57"/>
      <c r="G147" s="57"/>
      <c r="H147" s="57"/>
      <c r="I147" s="57"/>
    </row>
    <row r="148" spans="2:9" x14ac:dyDescent="0.25">
      <c r="B148" s="56"/>
      <c r="C148" s="57"/>
      <c r="D148" s="57"/>
      <c r="E148" s="57"/>
      <c r="F148" s="57"/>
      <c r="G148" s="57"/>
      <c r="H148" s="57"/>
      <c r="I148" s="57"/>
    </row>
    <row r="149" spans="2:9" x14ac:dyDescent="0.25">
      <c r="B149" s="56"/>
      <c r="C149" s="57"/>
      <c r="D149" s="57"/>
      <c r="E149" s="57"/>
      <c r="F149" s="57"/>
      <c r="G149" s="57"/>
      <c r="H149" s="57"/>
      <c r="I149" s="57"/>
    </row>
    <row r="150" spans="2:9" x14ac:dyDescent="0.25">
      <c r="B150" s="56"/>
      <c r="C150" s="57"/>
      <c r="D150" s="57"/>
      <c r="E150" s="57"/>
      <c r="F150" s="57"/>
      <c r="G150" s="57"/>
      <c r="H150" s="57"/>
      <c r="I150" s="57"/>
    </row>
    <row r="151" spans="2:9" x14ac:dyDescent="0.25">
      <c r="B151" s="56"/>
      <c r="C151" s="57"/>
      <c r="D151" s="57"/>
      <c r="E151" s="57"/>
      <c r="F151" s="57"/>
      <c r="G151" s="57"/>
      <c r="H151" s="57"/>
      <c r="I151" s="57"/>
    </row>
    <row r="152" spans="2:9" x14ac:dyDescent="0.25">
      <c r="B152" s="56"/>
      <c r="C152" s="57"/>
      <c r="D152" s="57"/>
      <c r="E152" s="57"/>
      <c r="F152" s="57"/>
      <c r="G152" s="57"/>
      <c r="H152" s="57"/>
      <c r="I152" s="57"/>
    </row>
    <row r="153" spans="2:9" x14ac:dyDescent="0.25">
      <c r="B153" s="56"/>
      <c r="C153" s="57"/>
      <c r="D153" s="57"/>
      <c r="E153" s="57"/>
      <c r="F153" s="57"/>
      <c r="G153" s="57"/>
      <c r="H153" s="57"/>
      <c r="I153" s="57"/>
    </row>
    <row r="154" spans="2:9" x14ac:dyDescent="0.25">
      <c r="B154" s="56"/>
      <c r="C154" s="57"/>
      <c r="D154" s="57"/>
      <c r="E154" s="57"/>
      <c r="F154" s="57"/>
      <c r="G154" s="57"/>
      <c r="H154" s="57"/>
      <c r="I154" s="57"/>
    </row>
    <row r="155" spans="2:9" x14ac:dyDescent="0.25">
      <c r="B155" s="56"/>
      <c r="C155" s="57"/>
      <c r="D155" s="57"/>
      <c r="E155" s="57"/>
      <c r="F155" s="57"/>
      <c r="G155" s="57"/>
      <c r="H155" s="57"/>
      <c r="I155" s="57"/>
    </row>
    <row r="156" spans="2:9" x14ac:dyDescent="0.25">
      <c r="B156" s="56"/>
      <c r="C156" s="57"/>
      <c r="D156" s="57"/>
      <c r="E156" s="57"/>
      <c r="F156" s="57"/>
      <c r="G156" s="57"/>
      <c r="H156" s="57"/>
      <c r="I156" s="57"/>
    </row>
    <row r="157" spans="2:9" x14ac:dyDescent="0.25">
      <c r="B157" s="56"/>
      <c r="C157" s="57"/>
      <c r="D157" s="57"/>
      <c r="E157" s="57"/>
      <c r="F157" s="57"/>
      <c r="G157" s="57"/>
      <c r="H157" s="57"/>
      <c r="I157" s="57"/>
    </row>
    <row r="158" spans="2:9" x14ac:dyDescent="0.25">
      <c r="B158" s="56"/>
      <c r="C158" s="57"/>
      <c r="D158" s="57"/>
      <c r="E158" s="57"/>
      <c r="F158" s="57"/>
      <c r="G158" s="57"/>
      <c r="H158" s="57"/>
      <c r="I158" s="57"/>
    </row>
    <row r="159" spans="2:9" x14ac:dyDescent="0.25">
      <c r="B159" s="56"/>
      <c r="C159" s="57"/>
      <c r="D159" s="57"/>
      <c r="E159" s="57"/>
      <c r="F159" s="57"/>
      <c r="G159" s="57"/>
      <c r="H159" s="57"/>
      <c r="I159" s="57"/>
    </row>
    <row r="160" spans="2:9" x14ac:dyDescent="0.25">
      <c r="B160" s="56"/>
      <c r="C160" s="57"/>
      <c r="D160" s="57"/>
      <c r="E160" s="57"/>
      <c r="F160" s="57"/>
      <c r="G160" s="57"/>
      <c r="H160" s="57"/>
      <c r="I160" s="57"/>
    </row>
    <row r="161" spans="2:9" x14ac:dyDescent="0.25">
      <c r="B161" s="56"/>
      <c r="C161" s="57"/>
      <c r="D161" s="57"/>
      <c r="E161" s="57"/>
      <c r="F161" s="57"/>
      <c r="G161" s="57"/>
      <c r="H161" s="57"/>
      <c r="I161" s="57"/>
    </row>
    <row r="162" spans="2:9" x14ac:dyDescent="0.25">
      <c r="B162" s="56"/>
      <c r="C162" s="57"/>
      <c r="D162" s="57"/>
      <c r="E162" s="57"/>
      <c r="F162" s="57"/>
      <c r="G162" s="57"/>
      <c r="H162" s="57"/>
      <c r="I162" s="57"/>
    </row>
    <row r="163" spans="2:9" x14ac:dyDescent="0.25">
      <c r="B163" s="56"/>
      <c r="C163" s="57"/>
      <c r="D163" s="57"/>
      <c r="E163" s="57"/>
      <c r="F163" s="57"/>
      <c r="G163" s="57"/>
      <c r="H163" s="57"/>
      <c r="I163" s="57"/>
    </row>
    <row r="164" spans="2:9" x14ac:dyDescent="0.25">
      <c r="B164" s="56"/>
      <c r="C164" s="57"/>
      <c r="D164" s="57"/>
      <c r="E164" s="57"/>
      <c r="F164" s="57"/>
      <c r="G164" s="57"/>
      <c r="H164" s="57"/>
      <c r="I164" s="57"/>
    </row>
    <row r="165" spans="2:9" x14ac:dyDescent="0.25">
      <c r="B165" s="56"/>
      <c r="C165" s="57"/>
      <c r="D165" s="57"/>
      <c r="E165" s="57"/>
      <c r="F165" s="57"/>
      <c r="G165" s="57"/>
      <c r="H165" s="57"/>
      <c r="I165" s="57"/>
    </row>
    <row r="166" spans="2:9" x14ac:dyDescent="0.25">
      <c r="B166" s="56"/>
      <c r="C166" s="57"/>
      <c r="D166" s="57"/>
      <c r="E166" s="57"/>
      <c r="F166" s="57"/>
      <c r="G166" s="57"/>
      <c r="H166" s="57"/>
      <c r="I166" s="57"/>
    </row>
    <row r="167" spans="2:9" x14ac:dyDescent="0.25">
      <c r="B167" s="56"/>
      <c r="C167" s="57"/>
      <c r="D167" s="57"/>
      <c r="E167" s="57"/>
      <c r="F167" s="57"/>
      <c r="G167" s="57"/>
      <c r="H167" s="57"/>
      <c r="I167" s="57"/>
    </row>
    <row r="168" spans="2:9" x14ac:dyDescent="0.25">
      <c r="B168" s="56"/>
      <c r="C168" s="57"/>
      <c r="D168" s="57"/>
      <c r="E168" s="57"/>
      <c r="F168" s="57"/>
      <c r="G168" s="57"/>
      <c r="H168" s="57"/>
      <c r="I168" s="57"/>
    </row>
    <row r="169" spans="2:9" x14ac:dyDescent="0.25">
      <c r="B169" s="56"/>
      <c r="C169" s="57"/>
      <c r="D169" s="57"/>
      <c r="E169" s="57"/>
      <c r="F169" s="57"/>
      <c r="G169" s="57"/>
      <c r="H169" s="57"/>
      <c r="I169" s="57"/>
    </row>
    <row r="170" spans="2:9" x14ac:dyDescent="0.25">
      <c r="B170" s="56"/>
      <c r="C170" s="57"/>
      <c r="D170" s="57"/>
      <c r="E170" s="57"/>
      <c r="F170" s="57"/>
      <c r="G170" s="57"/>
      <c r="H170" s="57"/>
      <c r="I170" s="57"/>
    </row>
    <row r="171" spans="2:9" x14ac:dyDescent="0.25">
      <c r="B171" s="56"/>
      <c r="C171" s="57"/>
      <c r="D171" s="57"/>
      <c r="E171" s="57"/>
      <c r="F171" s="57"/>
      <c r="G171" s="57"/>
      <c r="H171" s="57"/>
      <c r="I171" s="57"/>
    </row>
  </sheetData>
  <dataConsolidate/>
  <mergeCells count="31">
    <mergeCell ref="I15:I16"/>
    <mergeCell ref="C15:C16"/>
    <mergeCell ref="D15:D16"/>
    <mergeCell ref="F15:F16"/>
    <mergeCell ref="B9:B10"/>
    <mergeCell ref="B11:B14"/>
    <mergeCell ref="C9:C10"/>
    <mergeCell ref="D9:D10"/>
    <mergeCell ref="G12:G14"/>
    <mergeCell ref="B15:B16"/>
    <mergeCell ref="E11:E14"/>
    <mergeCell ref="E15:E16"/>
    <mergeCell ref="C11:C14"/>
    <mergeCell ref="D11:D14"/>
    <mergeCell ref="F11:F14"/>
    <mergeCell ref="E9:E10"/>
    <mergeCell ref="F9:F10"/>
    <mergeCell ref="G2:G3"/>
    <mergeCell ref="C5:C8"/>
    <mergeCell ref="D5:D8"/>
    <mergeCell ref="E2:E4"/>
    <mergeCell ref="E5:E8"/>
    <mergeCell ref="F5:F8"/>
    <mergeCell ref="G5:G6"/>
    <mergeCell ref="G7:G8"/>
    <mergeCell ref="B2:B4"/>
    <mergeCell ref="B5:B8"/>
    <mergeCell ref="J1:K1"/>
    <mergeCell ref="C2:C4"/>
    <mergeCell ref="D2:D4"/>
    <mergeCell ref="F2:F4"/>
  </mergeCells>
  <printOptions horizontalCentered="1"/>
  <pageMargins left="0.19685039370078741" right="0.19685039370078741" top="0.74803149606299213" bottom="0.74803149606299213" header="0.31496062992125984" footer="0.31496062992125984"/>
  <pageSetup scale="60" orientation="landscape" r:id="rId1"/>
  <headerFooter>
    <oddHeader>&amp;L&amp;G&amp;C&amp;"-,Negrita"&amp;12EMPRESA DE ENERGIA DE BOGOTA&amp;"-,Normal"&amp;11
ESTUDIO DE RCM - DEFINICIÓN DE FUNCIONES</oddHeader>
    <oddFooter>&amp;L&amp;F&amp;CDaniel Ortiz Plata
Consultorías de Mantenimiento e Inventarios&amp;RPágina &amp;P de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0"/>
    <outlinePr summaryRight="0"/>
  </sheetPr>
  <dimension ref="A1:Z117"/>
  <sheetViews>
    <sheetView tabSelected="1" zoomScale="70" zoomScaleNormal="70" zoomScalePageLayoutView="90" workbookViewId="0">
      <pane ySplit="1" topLeftCell="A2" activePane="bottomLeft" state="frozen"/>
      <selection pane="bottomLeft"/>
    </sheetView>
  </sheetViews>
  <sheetFormatPr baseColWidth="10" defaultRowHeight="15.75" outlineLevelCol="1" x14ac:dyDescent="0.25"/>
  <cols>
    <col min="1" max="1" width="2.42578125" style="66" customWidth="1"/>
    <col min="2" max="2" width="11.42578125" style="66" customWidth="1"/>
    <col min="3" max="3" width="28.28515625" style="66" customWidth="1"/>
    <col min="4" max="4" width="6.85546875" style="66" customWidth="1"/>
    <col min="5" max="5" width="23.140625" style="66" bestFit="1" customWidth="1"/>
    <col min="6" max="6" width="7.28515625" style="66" customWidth="1"/>
    <col min="7" max="7" width="23.7109375" style="66" customWidth="1"/>
    <col min="8" max="8" width="32.85546875" style="66" customWidth="1"/>
    <col min="9" max="9" width="20.42578125" style="66" customWidth="1" outlineLevel="1"/>
    <col min="10" max="10" width="15.7109375" style="66" customWidth="1" outlineLevel="1"/>
    <col min="11" max="11" width="13.85546875" style="66" customWidth="1" outlineLevel="1"/>
    <col min="12" max="12" width="11.42578125" style="66" customWidth="1" outlineLevel="1"/>
    <col min="13" max="13" width="10.7109375" style="66" customWidth="1" outlineLevel="1"/>
    <col min="14" max="14" width="9.42578125" style="66" customWidth="1"/>
    <col min="15" max="15" width="11.28515625" style="75" customWidth="1"/>
    <col min="16" max="16" width="6.140625" style="75" customWidth="1" outlineLevel="1"/>
    <col min="17" max="17" width="6.42578125" style="75" customWidth="1" outlineLevel="1"/>
    <col min="18" max="18" width="8" style="74" customWidth="1" outlineLevel="1"/>
    <col min="19" max="19" width="7.42578125" style="75" customWidth="1" outlineLevel="1"/>
    <col min="20" max="20" width="11" style="75" bestFit="1" customWidth="1"/>
    <col min="21" max="21" width="21" style="80" bestFit="1" customWidth="1"/>
    <col min="22" max="22" width="14.140625" style="75" customWidth="1"/>
    <col min="23" max="23" width="30.85546875" style="75" customWidth="1"/>
    <col min="24" max="24" width="13.42578125" style="75" customWidth="1"/>
    <col min="25" max="25" width="12.28515625" style="75" customWidth="1"/>
    <col min="26" max="26" width="7.140625" style="23" customWidth="1"/>
    <col min="27" max="16384" width="11.42578125" style="23"/>
  </cols>
  <sheetData>
    <row r="1" spans="1:26" s="96" customFormat="1" ht="72" customHeight="1" x14ac:dyDescent="0.25">
      <c r="A1" s="92"/>
      <c r="B1" s="93" t="s">
        <v>63</v>
      </c>
      <c r="C1" s="93" t="s">
        <v>5</v>
      </c>
      <c r="D1" s="93" t="s">
        <v>64</v>
      </c>
      <c r="E1" s="93" t="s">
        <v>2</v>
      </c>
      <c r="F1" s="93" t="s">
        <v>53</v>
      </c>
      <c r="G1" s="93" t="s">
        <v>6</v>
      </c>
      <c r="H1" s="93" t="s">
        <v>3</v>
      </c>
      <c r="I1" s="93" t="s">
        <v>75</v>
      </c>
      <c r="J1" s="93" t="s">
        <v>76</v>
      </c>
      <c r="K1" s="93" t="s">
        <v>77</v>
      </c>
      <c r="L1" s="93" t="s">
        <v>78</v>
      </c>
      <c r="M1" s="93" t="s">
        <v>79</v>
      </c>
      <c r="N1" s="93" t="s">
        <v>60</v>
      </c>
      <c r="O1" s="93" t="s">
        <v>80</v>
      </c>
      <c r="P1" s="93" t="s">
        <v>55</v>
      </c>
      <c r="Q1" s="93" t="s">
        <v>56</v>
      </c>
      <c r="R1" s="93" t="s">
        <v>58</v>
      </c>
      <c r="S1" s="93" t="s">
        <v>57</v>
      </c>
      <c r="T1" s="93" t="s">
        <v>81</v>
      </c>
      <c r="U1" s="94" t="s">
        <v>65</v>
      </c>
      <c r="V1" s="93" t="s">
        <v>7</v>
      </c>
      <c r="W1" s="93" t="s">
        <v>0</v>
      </c>
      <c r="X1" s="93" t="s">
        <v>429</v>
      </c>
      <c r="Y1" s="93" t="s">
        <v>1</v>
      </c>
      <c r="Z1" s="95" t="s">
        <v>59</v>
      </c>
    </row>
    <row r="2" spans="1:26" s="90" customFormat="1" ht="161.25" customHeight="1" x14ac:dyDescent="0.25">
      <c r="A2" s="86"/>
      <c r="B2" s="47" t="s">
        <v>100</v>
      </c>
      <c r="C2" s="87" t="s">
        <v>141</v>
      </c>
      <c r="D2" s="47" t="s">
        <v>104</v>
      </c>
      <c r="E2" s="47" t="s">
        <v>194</v>
      </c>
      <c r="F2" s="47" t="s">
        <v>486</v>
      </c>
      <c r="G2" s="47" t="s">
        <v>305</v>
      </c>
      <c r="H2" s="47" t="str">
        <f>CONCATENATE(I2,"; ", J2,"; ",K2,"; ", L2,"; ",M2)</f>
        <v>El operador reporta que la maquina no prende; No hay consecuencias; Perdida de producción en parada del equipo; Selector aislado por falla mecanica interna (suciedad y sulfatado - queda en dos fases); Reparar o cambiar selector.</v>
      </c>
      <c r="I2" s="47" t="s">
        <v>323</v>
      </c>
      <c r="J2" s="47" t="s">
        <v>88</v>
      </c>
      <c r="K2" s="47" t="s">
        <v>346</v>
      </c>
      <c r="L2" s="47" t="s">
        <v>305</v>
      </c>
      <c r="M2" s="47" t="s">
        <v>262</v>
      </c>
      <c r="N2" s="47" t="s">
        <v>299</v>
      </c>
      <c r="O2" s="47" t="s">
        <v>396</v>
      </c>
      <c r="P2" s="47" t="s">
        <v>416</v>
      </c>
      <c r="Q2" s="47" t="s">
        <v>416</v>
      </c>
      <c r="R2" s="47" t="s">
        <v>411</v>
      </c>
      <c r="S2" s="47" t="s">
        <v>416</v>
      </c>
      <c r="T2" s="47" t="s">
        <v>391</v>
      </c>
      <c r="U2" s="88">
        <f>2000000+(3825000*4)</f>
        <v>17300000</v>
      </c>
      <c r="V2" s="47" t="s">
        <v>434</v>
      </c>
      <c r="W2" s="47" t="s">
        <v>439</v>
      </c>
      <c r="X2" s="47">
        <v>180</v>
      </c>
      <c r="Y2" s="47" t="s">
        <v>432</v>
      </c>
      <c r="Z2" s="89"/>
    </row>
    <row r="3" spans="1:26" s="90" customFormat="1" ht="150.75" customHeight="1" x14ac:dyDescent="0.25">
      <c r="A3" s="86"/>
      <c r="B3" s="47" t="s">
        <v>100</v>
      </c>
      <c r="C3" s="87" t="s">
        <v>141</v>
      </c>
      <c r="D3" s="47" t="s">
        <v>104</v>
      </c>
      <c r="E3" s="47" t="s">
        <v>194</v>
      </c>
      <c r="F3" s="47" t="s">
        <v>198</v>
      </c>
      <c r="G3" s="47" t="s">
        <v>301</v>
      </c>
      <c r="H3" s="47" t="str">
        <f t="shared" ref="H3:H11" si="0">CONCATENATE(I3,"; ", J3,"; ",K3,"; ", L3,"; ",M3)</f>
        <v>El operador reporta que el equipo se detiene; No hay consecuencias; Perdida de producción en parada del equipo; Breaker aislado en una o dos fases por suciedad; Reparacion o cambio de breaker.</v>
      </c>
      <c r="I3" s="47" t="s">
        <v>324</v>
      </c>
      <c r="J3" s="47" t="s">
        <v>88</v>
      </c>
      <c r="K3" s="47" t="s">
        <v>346</v>
      </c>
      <c r="L3" s="47" t="s">
        <v>350</v>
      </c>
      <c r="M3" s="47" t="s">
        <v>310</v>
      </c>
      <c r="N3" s="47" t="s">
        <v>299</v>
      </c>
      <c r="O3" s="47" t="s">
        <v>399</v>
      </c>
      <c r="P3" s="47" t="s">
        <v>413</v>
      </c>
      <c r="Q3" s="47" t="s">
        <v>413</v>
      </c>
      <c r="R3" s="47" t="s">
        <v>414</v>
      </c>
      <c r="S3" s="47" t="s">
        <v>413</v>
      </c>
      <c r="T3" s="47" t="s">
        <v>390</v>
      </c>
      <c r="U3" s="88">
        <f>1000000+(3825000*3)</f>
        <v>12475000</v>
      </c>
      <c r="V3" s="47" t="s">
        <v>434</v>
      </c>
      <c r="W3" s="47" t="s">
        <v>440</v>
      </c>
      <c r="X3" s="47">
        <v>90</v>
      </c>
      <c r="Y3" s="47" t="s">
        <v>432</v>
      </c>
      <c r="Z3" s="89"/>
    </row>
    <row r="4" spans="1:26" s="90" customFormat="1" ht="144" customHeight="1" x14ac:dyDescent="0.25">
      <c r="A4" s="86"/>
      <c r="B4" s="47" t="s">
        <v>100</v>
      </c>
      <c r="C4" s="87" t="s">
        <v>141</v>
      </c>
      <c r="D4" s="47" t="s">
        <v>104</v>
      </c>
      <c r="E4" s="47" t="s">
        <v>194</v>
      </c>
      <c r="F4" s="47" t="s">
        <v>199</v>
      </c>
      <c r="G4" s="47" t="s">
        <v>313</v>
      </c>
      <c r="H4" s="47" t="str">
        <f t="shared" si="0"/>
        <v>El operador reporta que el equipo se detiene; No hay consecuencias; Perdida de producción en parada del equipo; Bimetalico dañado (sensor termico) por fatiga en guardamotor; Cambio de guardamotor.</v>
      </c>
      <c r="I4" s="47" t="s">
        <v>324</v>
      </c>
      <c r="J4" s="47" t="s">
        <v>88</v>
      </c>
      <c r="K4" s="47" t="s">
        <v>346</v>
      </c>
      <c r="L4" s="47" t="s">
        <v>448</v>
      </c>
      <c r="M4" s="47" t="s">
        <v>263</v>
      </c>
      <c r="N4" s="47" t="s">
        <v>299</v>
      </c>
      <c r="O4" s="47" t="s">
        <v>433</v>
      </c>
      <c r="P4" s="47" t="s">
        <v>416</v>
      </c>
      <c r="Q4" s="47" t="s">
        <v>416</v>
      </c>
      <c r="R4" s="47" t="s">
        <v>417</v>
      </c>
      <c r="S4" s="47" t="s">
        <v>416</v>
      </c>
      <c r="T4" s="47" t="s">
        <v>392</v>
      </c>
      <c r="U4" s="88">
        <f>500000+(3825000*0.25)</f>
        <v>1456250</v>
      </c>
      <c r="V4" s="47" t="s">
        <v>434</v>
      </c>
      <c r="W4" s="47" t="s">
        <v>263</v>
      </c>
      <c r="X4" s="47">
        <v>390</v>
      </c>
      <c r="Y4" s="47" t="s">
        <v>432</v>
      </c>
      <c r="Z4" s="62"/>
    </row>
    <row r="5" spans="1:26" s="90" customFormat="1" ht="113.25" customHeight="1" x14ac:dyDescent="0.25">
      <c r="A5" s="86"/>
      <c r="B5" s="47" t="s">
        <v>100</v>
      </c>
      <c r="C5" s="87" t="s">
        <v>141</v>
      </c>
      <c r="D5" s="47" t="s">
        <v>104</v>
      </c>
      <c r="E5" s="47" t="s">
        <v>194</v>
      </c>
      <c r="F5" s="47" t="s">
        <v>200</v>
      </c>
      <c r="G5" s="47" t="s">
        <v>227</v>
      </c>
      <c r="H5" s="47" t="str">
        <f t="shared" si="0"/>
        <v>El operador reporta que el equipo se detiene; No hay consecuencias; Perdida de producción en parada del equipo; Cableado roto - acometida; Cambio de cable.</v>
      </c>
      <c r="I5" s="47" t="s">
        <v>324</v>
      </c>
      <c r="J5" s="47" t="s">
        <v>88</v>
      </c>
      <c r="K5" s="47" t="s">
        <v>346</v>
      </c>
      <c r="L5" s="47" t="s">
        <v>349</v>
      </c>
      <c r="M5" s="47" t="s">
        <v>264</v>
      </c>
      <c r="N5" s="47" t="s">
        <v>299</v>
      </c>
      <c r="O5" s="47" t="s">
        <v>396</v>
      </c>
      <c r="P5" s="47" t="s">
        <v>416</v>
      </c>
      <c r="Q5" s="47" t="s">
        <v>416</v>
      </c>
      <c r="R5" s="47" t="s">
        <v>417</v>
      </c>
      <c r="S5" s="47" t="s">
        <v>416</v>
      </c>
      <c r="T5" s="47" t="s">
        <v>391</v>
      </c>
      <c r="U5" s="88">
        <f>50000+(3825000*1)</f>
        <v>3875000</v>
      </c>
      <c r="V5" s="47" t="s">
        <v>434</v>
      </c>
      <c r="W5" s="47" t="s">
        <v>435</v>
      </c>
      <c r="X5" s="47">
        <v>180</v>
      </c>
      <c r="Y5" s="47" t="s">
        <v>432</v>
      </c>
      <c r="Z5" s="62"/>
    </row>
    <row r="6" spans="1:26" s="90" customFormat="1" ht="94.5" x14ac:dyDescent="0.25">
      <c r="A6" s="86"/>
      <c r="B6" s="47" t="s">
        <v>100</v>
      </c>
      <c r="C6" s="87" t="s">
        <v>141</v>
      </c>
      <c r="D6" s="47" t="s">
        <v>104</v>
      </c>
      <c r="E6" s="47" t="s">
        <v>194</v>
      </c>
      <c r="F6" s="47" t="s">
        <v>201</v>
      </c>
      <c r="G6" s="47" t="s">
        <v>303</v>
      </c>
      <c r="H6" s="47" t="str">
        <f t="shared" si="0"/>
        <v>El operador reporta que el equipo no solda; No hay consecuencias; Perdida de producción en parada del equipo; Transformador  fuerza aterrizado (corto bobina); Cambio de transformador.</v>
      </c>
      <c r="I6" s="47" t="s">
        <v>325</v>
      </c>
      <c r="J6" s="47" t="s">
        <v>88</v>
      </c>
      <c r="K6" s="47" t="s">
        <v>346</v>
      </c>
      <c r="L6" s="47" t="s">
        <v>303</v>
      </c>
      <c r="M6" s="47" t="s">
        <v>266</v>
      </c>
      <c r="N6" s="47" t="s">
        <v>299</v>
      </c>
      <c r="O6" s="47" t="s">
        <v>396</v>
      </c>
      <c r="P6" s="47" t="s">
        <v>416</v>
      </c>
      <c r="Q6" s="47" t="s">
        <v>416</v>
      </c>
      <c r="R6" s="47" t="s">
        <v>411</v>
      </c>
      <c r="S6" s="47" t="s">
        <v>416</v>
      </c>
      <c r="T6" s="47" t="s">
        <v>391</v>
      </c>
      <c r="U6" s="88">
        <f>2000000+(3825000*1.5)</f>
        <v>7737500</v>
      </c>
      <c r="V6" s="47" t="s">
        <v>434</v>
      </c>
      <c r="W6" s="47" t="s">
        <v>436</v>
      </c>
      <c r="X6" s="47">
        <v>180</v>
      </c>
      <c r="Y6" s="47" t="s">
        <v>432</v>
      </c>
      <c r="Z6" s="62"/>
    </row>
    <row r="7" spans="1:26" s="90" customFormat="1" ht="128.25" customHeight="1" x14ac:dyDescent="0.25">
      <c r="A7" s="86"/>
      <c r="B7" s="47" t="s">
        <v>100</v>
      </c>
      <c r="C7" s="87" t="s">
        <v>141</v>
      </c>
      <c r="D7" s="47" t="s">
        <v>105</v>
      </c>
      <c r="E7" s="47" t="s">
        <v>147</v>
      </c>
      <c r="F7" s="47" t="s">
        <v>202</v>
      </c>
      <c r="G7" s="47" t="s">
        <v>304</v>
      </c>
      <c r="H7" s="47" t="str">
        <f t="shared" si="0"/>
        <v>El operador reporta que algunos sistemas del equipo se detienen; No hay consecuencias; Perdida de producción en parada del equipo; Transformador  de mando aterrizado (corto bobina); Cambio de transformador.</v>
      </c>
      <c r="I7" s="47" t="s">
        <v>326</v>
      </c>
      <c r="J7" s="47" t="s">
        <v>88</v>
      </c>
      <c r="K7" s="47" t="s">
        <v>346</v>
      </c>
      <c r="L7" s="47" t="s">
        <v>304</v>
      </c>
      <c r="M7" s="47" t="s">
        <v>266</v>
      </c>
      <c r="N7" s="47" t="s">
        <v>299</v>
      </c>
      <c r="O7" s="47" t="s">
        <v>396</v>
      </c>
      <c r="P7" s="47" t="s">
        <v>416</v>
      </c>
      <c r="Q7" s="47" t="s">
        <v>416</v>
      </c>
      <c r="R7" s="47" t="s">
        <v>411</v>
      </c>
      <c r="S7" s="47" t="s">
        <v>416</v>
      </c>
      <c r="T7" s="47" t="s">
        <v>391</v>
      </c>
      <c r="U7" s="88">
        <f>3000000+(3825000*3)</f>
        <v>14475000</v>
      </c>
      <c r="V7" s="47" t="s">
        <v>434</v>
      </c>
      <c r="W7" s="47" t="s">
        <v>436</v>
      </c>
      <c r="X7" s="47">
        <v>180</v>
      </c>
      <c r="Y7" s="47" t="s">
        <v>432</v>
      </c>
      <c r="Z7" s="62"/>
    </row>
    <row r="8" spans="1:26" s="90" customFormat="1" ht="128.25" customHeight="1" x14ac:dyDescent="0.25">
      <c r="A8" s="86"/>
      <c r="B8" s="47" t="s">
        <v>100</v>
      </c>
      <c r="C8" s="87" t="s">
        <v>141</v>
      </c>
      <c r="D8" s="47" t="s">
        <v>105</v>
      </c>
      <c r="E8" s="47" t="s">
        <v>147</v>
      </c>
      <c r="F8" s="47" t="s">
        <v>203</v>
      </c>
      <c r="G8" s="47" t="s">
        <v>308</v>
      </c>
      <c r="H8" s="47" t="str">
        <f t="shared" si="0"/>
        <v>El operador reporta que el equipo se apago; No hay consecuencias; Perdida de producción en parada del equipo; Fuente electrica quemada en la entrada por voltaje fuera del rango de operación requerido; Cambio de fuente.</v>
      </c>
      <c r="I8" s="47" t="s">
        <v>327</v>
      </c>
      <c r="J8" s="47" t="s">
        <v>88</v>
      </c>
      <c r="K8" s="47" t="s">
        <v>346</v>
      </c>
      <c r="L8" s="47" t="s">
        <v>447</v>
      </c>
      <c r="M8" s="47" t="s">
        <v>306</v>
      </c>
      <c r="N8" s="47" t="s">
        <v>307</v>
      </c>
      <c r="O8" s="47" t="s">
        <v>396</v>
      </c>
      <c r="P8" s="47" t="s">
        <v>416</v>
      </c>
      <c r="Q8" s="47" t="s">
        <v>416</v>
      </c>
      <c r="R8" s="47" t="s">
        <v>411</v>
      </c>
      <c r="S8" s="47" t="s">
        <v>416</v>
      </c>
      <c r="T8" s="47" t="s">
        <v>391</v>
      </c>
      <c r="U8" s="88">
        <f>2000000+(3825000*4)</f>
        <v>17300000</v>
      </c>
      <c r="V8" s="47" t="s">
        <v>434</v>
      </c>
      <c r="W8" s="47" t="s">
        <v>437</v>
      </c>
      <c r="X8" s="47">
        <v>60</v>
      </c>
      <c r="Y8" s="47" t="s">
        <v>432</v>
      </c>
      <c r="Z8" s="62"/>
    </row>
    <row r="9" spans="1:26" s="90" customFormat="1" ht="128.25" customHeight="1" x14ac:dyDescent="0.25">
      <c r="A9" s="86"/>
      <c r="B9" s="47" t="s">
        <v>100</v>
      </c>
      <c r="C9" s="87" t="s">
        <v>141</v>
      </c>
      <c r="D9" s="47" t="s">
        <v>105</v>
      </c>
      <c r="E9" s="47" t="s">
        <v>147</v>
      </c>
      <c r="F9" s="47" t="s">
        <v>487</v>
      </c>
      <c r="G9" s="47" t="s">
        <v>309</v>
      </c>
      <c r="H9" s="47" t="str">
        <f t="shared" si="0"/>
        <v>El operador reporta que el equipo se apago; No hay consecuencias; Perdida de producción en parada del equipo; Fuente electrica quemada en la salida por sobre cargada (amperaje); Cambio de fuente.</v>
      </c>
      <c r="I9" s="47" t="s">
        <v>327</v>
      </c>
      <c r="J9" s="47" t="s">
        <v>88</v>
      </c>
      <c r="K9" s="47" t="s">
        <v>346</v>
      </c>
      <c r="L9" s="47" t="s">
        <v>351</v>
      </c>
      <c r="M9" s="47" t="s">
        <v>306</v>
      </c>
      <c r="N9" s="47" t="s">
        <v>307</v>
      </c>
      <c r="O9" s="47" t="s">
        <v>396</v>
      </c>
      <c r="P9" s="47" t="s">
        <v>416</v>
      </c>
      <c r="Q9" s="47" t="s">
        <v>416</v>
      </c>
      <c r="R9" s="47" t="s">
        <v>411</v>
      </c>
      <c r="S9" s="47" t="s">
        <v>416</v>
      </c>
      <c r="T9" s="47" t="s">
        <v>391</v>
      </c>
      <c r="U9" s="88">
        <f>2000000+(3825000*4)</f>
        <v>17300000</v>
      </c>
      <c r="V9" s="47" t="s">
        <v>434</v>
      </c>
      <c r="W9" s="47" t="s">
        <v>438</v>
      </c>
      <c r="X9" s="47">
        <v>60</v>
      </c>
      <c r="Y9" s="47" t="s">
        <v>432</v>
      </c>
      <c r="Z9" s="62"/>
    </row>
    <row r="10" spans="1:26" s="90" customFormat="1" ht="78.75" x14ac:dyDescent="0.25">
      <c r="A10" s="86"/>
      <c r="B10" s="47" t="s">
        <v>119</v>
      </c>
      <c r="C10" s="87" t="s">
        <v>128</v>
      </c>
      <c r="D10" s="47" t="s">
        <v>106</v>
      </c>
      <c r="E10" s="47" t="s">
        <v>185</v>
      </c>
      <c r="F10" s="47" t="s">
        <v>205</v>
      </c>
      <c r="G10" s="86" t="s">
        <v>211</v>
      </c>
      <c r="H10" s="47" t="str">
        <f t="shared" si="0"/>
        <v>El operador reporta que el equipo se detiene; No hay consecuencias; Perdida de producción en parada del equipo; Encauchetado roto; Cambio de cable.</v>
      </c>
      <c r="I10" s="47" t="s">
        <v>324</v>
      </c>
      <c r="J10" s="47" t="s">
        <v>88</v>
      </c>
      <c r="K10" s="47" t="s">
        <v>346</v>
      </c>
      <c r="L10" s="47" t="s">
        <v>352</v>
      </c>
      <c r="M10" s="47" t="s">
        <v>264</v>
      </c>
      <c r="N10" s="47" t="s">
        <v>299</v>
      </c>
      <c r="O10" s="47" t="s">
        <v>396</v>
      </c>
      <c r="P10" s="47" t="s">
        <v>416</v>
      </c>
      <c r="Q10" s="47" t="s">
        <v>416</v>
      </c>
      <c r="R10" s="47" t="s">
        <v>417</v>
      </c>
      <c r="S10" s="47" t="s">
        <v>416</v>
      </c>
      <c r="T10" s="47" t="s">
        <v>391</v>
      </c>
      <c r="U10" s="88">
        <f>50000+(3825000*1)</f>
        <v>3875000</v>
      </c>
      <c r="V10" s="47" t="s">
        <v>434</v>
      </c>
      <c r="W10" s="47" t="s">
        <v>435</v>
      </c>
      <c r="X10" s="47">
        <v>180</v>
      </c>
      <c r="Y10" s="47" t="s">
        <v>432</v>
      </c>
      <c r="Z10" s="62"/>
    </row>
    <row r="11" spans="1:26" s="90" customFormat="1" ht="119.25" customHeight="1" x14ac:dyDescent="0.25">
      <c r="A11" s="86"/>
      <c r="B11" s="47" t="s">
        <v>120</v>
      </c>
      <c r="C11" s="87" t="s">
        <v>320</v>
      </c>
      <c r="D11" s="47" t="s">
        <v>146</v>
      </c>
      <c r="E11" s="47" t="s">
        <v>319</v>
      </c>
      <c r="F11" s="47" t="s">
        <v>206</v>
      </c>
      <c r="G11" s="47" t="s">
        <v>311</v>
      </c>
      <c r="H11" s="47" t="str">
        <f t="shared" si="0"/>
        <v>El operador reporta que el equipo se detiene; No hay consecuencias; Perdida de producción en parada del equipo; Vigilante de tension en falla, genera señales erroneas por suciedad, humedad y alta temperatura; Mantenimiento o cambio de vigilante.</v>
      </c>
      <c r="I11" s="47" t="s">
        <v>324</v>
      </c>
      <c r="J11" s="47" t="s">
        <v>88</v>
      </c>
      <c r="K11" s="47" t="s">
        <v>346</v>
      </c>
      <c r="L11" s="47" t="s">
        <v>446</v>
      </c>
      <c r="M11" s="47" t="s">
        <v>321</v>
      </c>
      <c r="N11" s="47" t="s">
        <v>322</v>
      </c>
      <c r="O11" s="47" t="s">
        <v>397</v>
      </c>
      <c r="P11" s="47" t="s">
        <v>407</v>
      </c>
      <c r="Q11" s="47" t="s">
        <v>407</v>
      </c>
      <c r="R11" s="47" t="s">
        <v>418</v>
      </c>
      <c r="S11" s="47" t="s">
        <v>407</v>
      </c>
      <c r="T11" s="47" t="s">
        <v>390</v>
      </c>
      <c r="U11" s="88">
        <f>3500000+(3825000*4)</f>
        <v>18800000</v>
      </c>
      <c r="V11" s="47" t="s">
        <v>434</v>
      </c>
      <c r="W11" s="47" t="s">
        <v>439</v>
      </c>
      <c r="X11" s="47">
        <v>180</v>
      </c>
      <c r="Y11" s="47" t="s">
        <v>432</v>
      </c>
      <c r="Z11" s="62"/>
    </row>
    <row r="12" spans="1:26" s="90" customFormat="1" ht="119.25" customHeight="1" x14ac:dyDescent="0.25">
      <c r="A12" s="86"/>
      <c r="B12" s="47" t="s">
        <v>123</v>
      </c>
      <c r="C12" s="85" t="s">
        <v>187</v>
      </c>
      <c r="D12" s="47" t="s">
        <v>157</v>
      </c>
      <c r="E12" s="47" t="s">
        <v>158</v>
      </c>
      <c r="F12" s="47" t="s">
        <v>500</v>
      </c>
      <c r="G12" s="47" t="s">
        <v>210</v>
      </c>
      <c r="H12" s="47" t="str">
        <f t="shared" ref="H12:H34" si="1">CONCATENATE(I12,"; ", J12,"; ",K12,"; ", L12,"; ",M12)</f>
        <v>El operador reporta que no se puede operar el equipo; No hay consecuencias; Perdida de producción en parada del equipo; Pantalla rota; Cambio de pantalla.</v>
      </c>
      <c r="I12" s="47" t="s">
        <v>333</v>
      </c>
      <c r="J12" s="47" t="s">
        <v>88</v>
      </c>
      <c r="K12" s="47" t="s">
        <v>346</v>
      </c>
      <c r="L12" s="47" t="s">
        <v>360</v>
      </c>
      <c r="M12" s="47" t="s">
        <v>271</v>
      </c>
      <c r="N12" s="47" t="s">
        <v>299</v>
      </c>
      <c r="O12" s="47" t="s">
        <v>402</v>
      </c>
      <c r="P12" s="47" t="s">
        <v>421</v>
      </c>
      <c r="Q12" s="47" t="s">
        <v>421</v>
      </c>
      <c r="R12" s="47" t="s">
        <v>425</v>
      </c>
      <c r="S12" s="47" t="s">
        <v>421</v>
      </c>
      <c r="T12" s="47" t="s">
        <v>391</v>
      </c>
      <c r="U12" s="88">
        <f>4500000+(3825000*5)</f>
        <v>23625000</v>
      </c>
      <c r="V12" s="47" t="s">
        <v>444</v>
      </c>
      <c r="W12" s="47" t="s">
        <v>555</v>
      </c>
      <c r="X12" s="47"/>
      <c r="Y12" s="47" t="s">
        <v>432</v>
      </c>
      <c r="Z12" s="62"/>
    </row>
    <row r="13" spans="1:26" s="90" customFormat="1" ht="127.5" customHeight="1" x14ac:dyDescent="0.25">
      <c r="A13" s="86"/>
      <c r="B13" s="47" t="s">
        <v>125</v>
      </c>
      <c r="C13" s="85" t="s">
        <v>138</v>
      </c>
      <c r="D13" s="47" t="s">
        <v>168</v>
      </c>
      <c r="E13" s="47" t="s">
        <v>164</v>
      </c>
      <c r="F13" s="47" t="s">
        <v>534</v>
      </c>
      <c r="G13" s="47" t="s">
        <v>260</v>
      </c>
      <c r="H13" s="47" t="str">
        <f t="shared" si="1"/>
        <v>El operador reporta fugas de aire; No hay consecuencias; No hay consecuencias; Conector partido.; Cambio de conector.</v>
      </c>
      <c r="I13" s="47" t="s">
        <v>340</v>
      </c>
      <c r="J13" s="47" t="s">
        <v>88</v>
      </c>
      <c r="K13" s="47" t="s">
        <v>88</v>
      </c>
      <c r="L13" s="47" t="s">
        <v>260</v>
      </c>
      <c r="M13" s="47" t="s">
        <v>272</v>
      </c>
      <c r="N13" s="47" t="s">
        <v>299</v>
      </c>
      <c r="O13" s="47" t="s">
        <v>399</v>
      </c>
      <c r="P13" s="47" t="s">
        <v>413</v>
      </c>
      <c r="Q13" s="47" t="s">
        <v>413</v>
      </c>
      <c r="R13" s="47" t="s">
        <v>427</v>
      </c>
      <c r="S13" s="47" t="s">
        <v>413</v>
      </c>
      <c r="T13" s="47" t="s">
        <v>391</v>
      </c>
      <c r="U13" s="88">
        <f>20000+(3825000*0.25)</f>
        <v>976250</v>
      </c>
      <c r="V13" s="47" t="s">
        <v>444</v>
      </c>
      <c r="W13" s="47" t="s">
        <v>479</v>
      </c>
      <c r="X13" s="47"/>
      <c r="Y13" s="47" t="s">
        <v>480</v>
      </c>
      <c r="Z13" s="62"/>
    </row>
    <row r="14" spans="1:26" s="90" customFormat="1" ht="78.75" x14ac:dyDescent="0.25">
      <c r="A14" s="86"/>
      <c r="B14" s="47" t="s">
        <v>125</v>
      </c>
      <c r="C14" s="85" t="s">
        <v>138</v>
      </c>
      <c r="D14" s="47" t="s">
        <v>168</v>
      </c>
      <c r="E14" s="47" t="s">
        <v>164</v>
      </c>
      <c r="F14" s="47" t="s">
        <v>536</v>
      </c>
      <c r="G14" s="47" t="s">
        <v>292</v>
      </c>
      <c r="H14" s="47" t="str">
        <f t="shared" si="1"/>
        <v>El operador reporta fugas de aire; No hay consecuencias; No hay consecuencias; Unidad de mantenimiento esta fisurada.; Cambio de unidad.</v>
      </c>
      <c r="I14" s="47" t="s">
        <v>340</v>
      </c>
      <c r="J14" s="47" t="s">
        <v>88</v>
      </c>
      <c r="K14" s="47" t="s">
        <v>88</v>
      </c>
      <c r="L14" s="47" t="s">
        <v>292</v>
      </c>
      <c r="M14" s="47" t="s">
        <v>291</v>
      </c>
      <c r="N14" s="47" t="s">
        <v>299</v>
      </c>
      <c r="O14" s="47" t="s">
        <v>396</v>
      </c>
      <c r="P14" s="47" t="s">
        <v>416</v>
      </c>
      <c r="Q14" s="47" t="s">
        <v>416</v>
      </c>
      <c r="R14" s="47" t="s">
        <v>417</v>
      </c>
      <c r="S14" s="47" t="s">
        <v>416</v>
      </c>
      <c r="T14" s="47" t="s">
        <v>391</v>
      </c>
      <c r="U14" s="88">
        <f>1000000+(3825000*1)</f>
        <v>4825000</v>
      </c>
      <c r="V14" s="47" t="s">
        <v>444</v>
      </c>
      <c r="W14" s="47" t="s">
        <v>291</v>
      </c>
      <c r="X14" s="47"/>
      <c r="Y14" s="47" t="s">
        <v>461</v>
      </c>
      <c r="Z14" s="62"/>
    </row>
    <row r="15" spans="1:26" s="90" customFormat="1" ht="127.5" customHeight="1" x14ac:dyDescent="0.25">
      <c r="A15" s="86"/>
      <c r="B15" s="47" t="s">
        <v>196</v>
      </c>
      <c r="C15" s="47" t="s">
        <v>184</v>
      </c>
      <c r="D15" s="47" t="s">
        <v>112</v>
      </c>
      <c r="E15" s="47" t="s">
        <v>166</v>
      </c>
      <c r="F15" s="47" t="s">
        <v>543</v>
      </c>
      <c r="G15" s="47" t="s">
        <v>222</v>
      </c>
      <c r="H15" s="47" t="str">
        <f t="shared" si="1"/>
        <v>El operador reporta que el carro se posiciona de forma incorrecta; No hay consecuencias; Perdida de producción en parada del equipo; Programa desconfigurado en el modulo.; Ajustar configuracion.</v>
      </c>
      <c r="I15" s="47" t="s">
        <v>343</v>
      </c>
      <c r="J15" s="47" t="s">
        <v>88</v>
      </c>
      <c r="K15" s="47" t="s">
        <v>346</v>
      </c>
      <c r="L15" s="47" t="s">
        <v>222</v>
      </c>
      <c r="M15" s="47" t="s">
        <v>296</v>
      </c>
      <c r="N15" s="47" t="s">
        <v>299</v>
      </c>
      <c r="O15" s="47" t="s">
        <v>403</v>
      </c>
      <c r="P15" s="47" t="s">
        <v>421</v>
      </c>
      <c r="Q15" s="47" t="s">
        <v>421</v>
      </c>
      <c r="R15" s="47" t="s">
        <v>422</v>
      </c>
      <c r="S15" s="47" t="s">
        <v>421</v>
      </c>
      <c r="T15" s="47" t="s">
        <v>391</v>
      </c>
      <c r="U15" s="88">
        <f>0+(3825000*1)</f>
        <v>3825000</v>
      </c>
      <c r="V15" s="47" t="s">
        <v>444</v>
      </c>
      <c r="W15" s="47" t="s">
        <v>445</v>
      </c>
      <c r="X15" s="47"/>
      <c r="Y15" s="47" t="s">
        <v>452</v>
      </c>
      <c r="Z15" s="62"/>
    </row>
    <row r="16" spans="1:26" s="90" customFormat="1" ht="118.5" customHeight="1" x14ac:dyDescent="0.25">
      <c r="A16" s="86"/>
      <c r="B16" s="47" t="s">
        <v>102</v>
      </c>
      <c r="C16" s="85" t="s">
        <v>177</v>
      </c>
      <c r="D16" s="47" t="s">
        <v>109</v>
      </c>
      <c r="E16" s="47" t="s">
        <v>171</v>
      </c>
      <c r="F16" s="47" t="s">
        <v>512</v>
      </c>
      <c r="G16" s="47" t="s">
        <v>241</v>
      </c>
      <c r="H16" s="47" t="str">
        <f t="shared" si="1"/>
        <v>El operador reporta que la temperatura del agua esta elevada; No hay consecuencias; Perdida de producción en parada del equipo; Impulsor roto -bomba 2; Cambio de impulsor.</v>
      </c>
      <c r="I16" s="47" t="s">
        <v>334</v>
      </c>
      <c r="J16" s="47" t="s">
        <v>88</v>
      </c>
      <c r="K16" s="47" t="s">
        <v>346</v>
      </c>
      <c r="L16" s="47" t="s">
        <v>370</v>
      </c>
      <c r="M16" s="47" t="s">
        <v>276</v>
      </c>
      <c r="N16" s="47" t="s">
        <v>300</v>
      </c>
      <c r="O16" s="47" t="s">
        <v>402</v>
      </c>
      <c r="P16" s="47" t="s">
        <v>421</v>
      </c>
      <c r="Q16" s="47" t="s">
        <v>421</v>
      </c>
      <c r="R16" s="47" t="s">
        <v>425</v>
      </c>
      <c r="S16" s="47" t="s">
        <v>421</v>
      </c>
      <c r="T16" s="47" t="s">
        <v>391</v>
      </c>
      <c r="U16" s="88">
        <f>350000+(3825000*3)</f>
        <v>11825000</v>
      </c>
      <c r="V16" s="47" t="s">
        <v>467</v>
      </c>
      <c r="W16" s="47" t="s">
        <v>468</v>
      </c>
      <c r="X16" s="47">
        <v>360</v>
      </c>
      <c r="Y16" s="47" t="s">
        <v>461</v>
      </c>
      <c r="Z16" s="62"/>
    </row>
    <row r="17" spans="1:26" s="90" customFormat="1" ht="132" customHeight="1" x14ac:dyDescent="0.25">
      <c r="A17" s="86"/>
      <c r="B17" s="47" t="s">
        <v>102</v>
      </c>
      <c r="C17" s="85" t="s">
        <v>177</v>
      </c>
      <c r="D17" s="47" t="s">
        <v>160</v>
      </c>
      <c r="E17" s="47" t="s">
        <v>238</v>
      </c>
      <c r="F17" s="47" t="s">
        <v>519</v>
      </c>
      <c r="G17" s="47" t="s">
        <v>246</v>
      </c>
      <c r="H17" s="47" t="str">
        <f t="shared" si="1"/>
        <v>El operador reporta que la temperatura de los electrodos esta elevada; No hay consecuencias; Perdida de producción en parada del equipo; Impulsor roto -bomba 1; Cambio de impulsor.</v>
      </c>
      <c r="I17" s="47" t="s">
        <v>335</v>
      </c>
      <c r="J17" s="47" t="s">
        <v>88</v>
      </c>
      <c r="K17" s="47" t="s">
        <v>346</v>
      </c>
      <c r="L17" s="47" t="s">
        <v>376</v>
      </c>
      <c r="M17" s="47" t="s">
        <v>276</v>
      </c>
      <c r="N17" s="47" t="s">
        <v>300</v>
      </c>
      <c r="O17" s="47" t="s">
        <v>402</v>
      </c>
      <c r="P17" s="47" t="s">
        <v>421</v>
      </c>
      <c r="Q17" s="47" t="s">
        <v>421</v>
      </c>
      <c r="R17" s="47" t="s">
        <v>425</v>
      </c>
      <c r="S17" s="47" t="s">
        <v>421</v>
      </c>
      <c r="T17" s="47" t="s">
        <v>391</v>
      </c>
      <c r="U17" s="88">
        <f>350000+(3825000*3)</f>
        <v>11825000</v>
      </c>
      <c r="V17" s="47" t="s">
        <v>467</v>
      </c>
      <c r="W17" s="47" t="s">
        <v>468</v>
      </c>
      <c r="X17" s="47">
        <v>360</v>
      </c>
      <c r="Y17" s="47" t="s">
        <v>461</v>
      </c>
      <c r="Z17" s="62"/>
    </row>
    <row r="18" spans="1:26" s="90" customFormat="1" ht="78.75" x14ac:dyDescent="0.25">
      <c r="A18" s="86"/>
      <c r="B18" s="47" t="s">
        <v>121</v>
      </c>
      <c r="C18" s="91" t="s">
        <v>144</v>
      </c>
      <c r="D18" s="47" t="s">
        <v>151</v>
      </c>
      <c r="E18" s="47" t="s">
        <v>149</v>
      </c>
      <c r="F18" s="47" t="s">
        <v>207</v>
      </c>
      <c r="G18" s="47" t="s">
        <v>312</v>
      </c>
      <c r="H18" s="47" t="str">
        <f t="shared" si="1"/>
        <v>El operador reporta que la baliza no enciende para dar señales; Lesiones; No hay consecuencias; Sensor aislado-abierto no envia señal; Cambio de sensor.</v>
      </c>
      <c r="I18" s="47" t="s">
        <v>330</v>
      </c>
      <c r="J18" s="47" t="s">
        <v>38</v>
      </c>
      <c r="K18" s="47" t="s">
        <v>88</v>
      </c>
      <c r="L18" s="47" t="s">
        <v>355</v>
      </c>
      <c r="M18" s="47" t="s">
        <v>267</v>
      </c>
      <c r="N18" s="47" t="s">
        <v>300</v>
      </c>
      <c r="O18" s="47" t="s">
        <v>397</v>
      </c>
      <c r="P18" s="47" t="s">
        <v>407</v>
      </c>
      <c r="Q18" s="47" t="s">
        <v>419</v>
      </c>
      <c r="R18" s="47" t="s">
        <v>415</v>
      </c>
      <c r="S18" s="47" t="s">
        <v>407</v>
      </c>
      <c r="T18" s="47" t="s">
        <v>391</v>
      </c>
      <c r="U18" s="88">
        <f>285000+(3825000*0.5)</f>
        <v>2197500</v>
      </c>
      <c r="V18" s="47" t="s">
        <v>453</v>
      </c>
      <c r="W18" s="47" t="s">
        <v>454</v>
      </c>
      <c r="X18" s="47">
        <v>1</v>
      </c>
      <c r="Y18" s="47" t="s">
        <v>455</v>
      </c>
      <c r="Z18" s="62"/>
    </row>
    <row r="19" spans="1:26" s="90" customFormat="1" ht="107.25" customHeight="1" x14ac:dyDescent="0.25">
      <c r="A19" s="86"/>
      <c r="B19" s="47" t="s">
        <v>121</v>
      </c>
      <c r="C19" s="91" t="s">
        <v>144</v>
      </c>
      <c r="D19" s="47" t="s">
        <v>151</v>
      </c>
      <c r="E19" s="47" t="s">
        <v>149</v>
      </c>
      <c r="F19" s="47" t="s">
        <v>208</v>
      </c>
      <c r="G19" s="47" t="s">
        <v>231</v>
      </c>
      <c r="H19" s="47" t="str">
        <f t="shared" si="1"/>
        <v>El operador reporta que la baliza no enciende para dar señales; Lesiones; No hay consecuencias; Bombillo quemado - baliza; Cambio de bombillo.</v>
      </c>
      <c r="I19" s="47" t="s">
        <v>330</v>
      </c>
      <c r="J19" s="47" t="s">
        <v>38</v>
      </c>
      <c r="K19" s="47" t="s">
        <v>88</v>
      </c>
      <c r="L19" s="47" t="s">
        <v>356</v>
      </c>
      <c r="M19" s="47" t="s">
        <v>270</v>
      </c>
      <c r="N19" s="47" t="s">
        <v>300</v>
      </c>
      <c r="O19" s="47" t="s">
        <v>397</v>
      </c>
      <c r="P19" s="47" t="s">
        <v>407</v>
      </c>
      <c r="Q19" s="47" t="s">
        <v>419</v>
      </c>
      <c r="R19" s="47" t="s">
        <v>419</v>
      </c>
      <c r="S19" s="47" t="s">
        <v>407</v>
      </c>
      <c r="T19" s="47" t="s">
        <v>392</v>
      </c>
      <c r="U19" s="88">
        <f>30000+(3825000*0)</f>
        <v>30000</v>
      </c>
      <c r="V19" s="47" t="s">
        <v>453</v>
      </c>
      <c r="W19" s="47" t="s">
        <v>456</v>
      </c>
      <c r="X19" s="47">
        <v>1</v>
      </c>
      <c r="Y19" s="47" t="s">
        <v>455</v>
      </c>
      <c r="Z19" s="62"/>
    </row>
    <row r="20" spans="1:26" s="90" customFormat="1" ht="115.5" customHeight="1" x14ac:dyDescent="0.25">
      <c r="A20" s="86"/>
      <c r="B20" s="47" t="s">
        <v>121</v>
      </c>
      <c r="C20" s="91" t="s">
        <v>144</v>
      </c>
      <c r="D20" s="47" t="s">
        <v>152</v>
      </c>
      <c r="E20" s="91" t="s">
        <v>150</v>
      </c>
      <c r="F20" s="47" t="s">
        <v>493</v>
      </c>
      <c r="G20" s="47" t="s">
        <v>312</v>
      </c>
      <c r="H20" s="47" t="str">
        <f t="shared" si="1"/>
        <v>El operador reporta que los sistemas de seguridad estan fallando; Lesiones; No hay consecuencias; Sensor aislado-abierto no envia señal; Cambio de sensor.</v>
      </c>
      <c r="I20" s="47" t="s">
        <v>331</v>
      </c>
      <c r="J20" s="47" t="s">
        <v>38</v>
      </c>
      <c r="K20" s="47" t="s">
        <v>88</v>
      </c>
      <c r="L20" s="47" t="s">
        <v>355</v>
      </c>
      <c r="M20" s="47" t="s">
        <v>267</v>
      </c>
      <c r="N20" s="47" t="s">
        <v>300</v>
      </c>
      <c r="O20" s="47" t="s">
        <v>397</v>
      </c>
      <c r="P20" s="47" t="s">
        <v>407</v>
      </c>
      <c r="Q20" s="47" t="s">
        <v>419</v>
      </c>
      <c r="R20" s="47" t="s">
        <v>415</v>
      </c>
      <c r="S20" s="47" t="s">
        <v>407</v>
      </c>
      <c r="T20" s="47" t="s">
        <v>391</v>
      </c>
      <c r="U20" s="88">
        <f>285000+(3825000*0.5)</f>
        <v>2197500</v>
      </c>
      <c r="V20" s="47" t="s">
        <v>453</v>
      </c>
      <c r="W20" s="47" t="s">
        <v>454</v>
      </c>
      <c r="X20" s="47">
        <v>1</v>
      </c>
      <c r="Y20" s="47" t="s">
        <v>455</v>
      </c>
      <c r="Z20" s="62"/>
    </row>
    <row r="21" spans="1:26" s="90" customFormat="1" ht="119.25" customHeight="1" x14ac:dyDescent="0.25">
      <c r="A21" s="86"/>
      <c r="B21" s="47" t="s">
        <v>122</v>
      </c>
      <c r="C21" s="85" t="s">
        <v>186</v>
      </c>
      <c r="D21" s="47" t="s">
        <v>155</v>
      </c>
      <c r="E21" s="47" t="s">
        <v>153</v>
      </c>
      <c r="F21" s="47" t="s">
        <v>494</v>
      </c>
      <c r="G21" s="47" t="s">
        <v>312</v>
      </c>
      <c r="H21" s="47" t="str">
        <f t="shared" si="1"/>
        <v>El operador reporta que los sistemas de seguridad estan fallando; Lesiones; Perdida de producción en parada del equipo; Sensor aislado-abierto no envia señal; Cambio de sensor.</v>
      </c>
      <c r="I21" s="47" t="s">
        <v>331</v>
      </c>
      <c r="J21" s="47" t="s">
        <v>38</v>
      </c>
      <c r="K21" s="47" t="s">
        <v>346</v>
      </c>
      <c r="L21" s="47" t="s">
        <v>355</v>
      </c>
      <c r="M21" s="47" t="s">
        <v>267</v>
      </c>
      <c r="N21" s="47" t="s">
        <v>300</v>
      </c>
      <c r="O21" s="47" t="s">
        <v>397</v>
      </c>
      <c r="P21" s="47" t="s">
        <v>407</v>
      </c>
      <c r="Q21" s="47" t="s">
        <v>419</v>
      </c>
      <c r="R21" s="47" t="s">
        <v>415</v>
      </c>
      <c r="S21" s="47" t="s">
        <v>407</v>
      </c>
      <c r="T21" s="47" t="s">
        <v>391</v>
      </c>
      <c r="U21" s="88">
        <f>285000+(3825000*0.5)</f>
        <v>2197500</v>
      </c>
      <c r="V21" s="47" t="s">
        <v>453</v>
      </c>
      <c r="W21" s="47" t="s">
        <v>454</v>
      </c>
      <c r="X21" s="47">
        <v>1</v>
      </c>
      <c r="Y21" s="47" t="s">
        <v>455</v>
      </c>
      <c r="Z21" s="47"/>
    </row>
    <row r="22" spans="1:26" s="90" customFormat="1" ht="139.5" customHeight="1" x14ac:dyDescent="0.25">
      <c r="A22" s="86"/>
      <c r="B22" s="47" t="s">
        <v>123</v>
      </c>
      <c r="C22" s="85" t="s">
        <v>187</v>
      </c>
      <c r="D22" s="47" t="s">
        <v>157</v>
      </c>
      <c r="E22" s="47" t="s">
        <v>158</v>
      </c>
      <c r="F22" s="47" t="s">
        <v>501</v>
      </c>
      <c r="G22" s="47" t="s">
        <v>235</v>
      </c>
      <c r="H22" s="47" t="str">
        <f t="shared" si="1"/>
        <v>El operador reporta que no se puede operar el equipo; No hay consecuencias; Perdida de producción en parada del equipo; Conector partido - Aliimentacion electrica partida; Cambio de conector.</v>
      </c>
      <c r="I22" s="47" t="s">
        <v>333</v>
      </c>
      <c r="J22" s="47" t="s">
        <v>88</v>
      </c>
      <c r="K22" s="47" t="s">
        <v>346</v>
      </c>
      <c r="L22" s="47" t="s">
        <v>361</v>
      </c>
      <c r="M22" s="47" t="s">
        <v>272</v>
      </c>
      <c r="N22" s="47" t="s">
        <v>299</v>
      </c>
      <c r="O22" s="47" t="s">
        <v>402</v>
      </c>
      <c r="P22" s="47" t="s">
        <v>421</v>
      </c>
      <c r="Q22" s="47" t="s">
        <v>421</v>
      </c>
      <c r="R22" s="47" t="s">
        <v>425</v>
      </c>
      <c r="S22" s="47" t="s">
        <v>421</v>
      </c>
      <c r="T22" s="47" t="s">
        <v>391</v>
      </c>
      <c r="U22" s="88">
        <f>450000+(3825000*3)</f>
        <v>11925000</v>
      </c>
      <c r="V22" s="47" t="s">
        <v>453</v>
      </c>
      <c r="W22" s="47" t="s">
        <v>549</v>
      </c>
      <c r="X22" s="47">
        <v>360</v>
      </c>
      <c r="Y22" s="47" t="s">
        <v>432</v>
      </c>
      <c r="Z22" s="62"/>
    </row>
    <row r="23" spans="1:26" s="90" customFormat="1" ht="124.5" customHeight="1" x14ac:dyDescent="0.25">
      <c r="A23" s="86"/>
      <c r="B23" s="47" t="s">
        <v>102</v>
      </c>
      <c r="C23" s="85" t="s">
        <v>177</v>
      </c>
      <c r="D23" s="47" t="s">
        <v>109</v>
      </c>
      <c r="E23" s="47" t="s">
        <v>171</v>
      </c>
      <c r="F23" s="47" t="s">
        <v>510</v>
      </c>
      <c r="G23" s="47" t="s">
        <v>315</v>
      </c>
      <c r="H23" s="47" t="str">
        <f t="shared" si="1"/>
        <v>El operador reporta que la temperatura del agua esta elevada; No hay consecuencias; Perdida de producción en parada del equipo; Bobina de motor en corto - Bomba 2; Cambio de motor.</v>
      </c>
      <c r="I23" s="47" t="s">
        <v>334</v>
      </c>
      <c r="J23" s="47" t="s">
        <v>88</v>
      </c>
      <c r="K23" s="47" t="s">
        <v>346</v>
      </c>
      <c r="L23" s="47" t="s">
        <v>368</v>
      </c>
      <c r="M23" s="47" t="s">
        <v>273</v>
      </c>
      <c r="N23" s="47" t="s">
        <v>300</v>
      </c>
      <c r="O23" s="47" t="s">
        <v>396</v>
      </c>
      <c r="P23" s="47" t="s">
        <v>416</v>
      </c>
      <c r="Q23" s="47" t="s">
        <v>416</v>
      </c>
      <c r="R23" s="47" t="s">
        <v>411</v>
      </c>
      <c r="S23" s="47" t="s">
        <v>416</v>
      </c>
      <c r="T23" s="47" t="s">
        <v>391</v>
      </c>
      <c r="U23" s="88">
        <f>850000+(3825000*1.5)</f>
        <v>6587500</v>
      </c>
      <c r="V23" s="47" t="s">
        <v>453</v>
      </c>
      <c r="W23" s="47" t="s">
        <v>465</v>
      </c>
      <c r="X23" s="47">
        <v>180</v>
      </c>
      <c r="Y23" s="47" t="s">
        <v>455</v>
      </c>
      <c r="Z23" s="62"/>
    </row>
    <row r="24" spans="1:26" s="90" customFormat="1" ht="94.5" x14ac:dyDescent="0.25">
      <c r="A24" s="86"/>
      <c r="B24" s="47" t="s">
        <v>102</v>
      </c>
      <c r="C24" s="85" t="s">
        <v>177</v>
      </c>
      <c r="D24" s="47" t="s">
        <v>109</v>
      </c>
      <c r="E24" s="47" t="s">
        <v>171</v>
      </c>
      <c r="F24" s="47" t="s">
        <v>511</v>
      </c>
      <c r="G24" s="47" t="s">
        <v>240</v>
      </c>
      <c r="H24" s="47" t="str">
        <f t="shared" si="1"/>
        <v>El operador reporta que la temperatura del agua esta elevada; No hay consecuencias; Perdida de producción en parada del equipo; Acople suelto -  Motobomba 2; Ajustar acople.</v>
      </c>
      <c r="I24" s="47" t="s">
        <v>334</v>
      </c>
      <c r="J24" s="47" t="s">
        <v>88</v>
      </c>
      <c r="K24" s="47" t="s">
        <v>346</v>
      </c>
      <c r="L24" s="47" t="s">
        <v>369</v>
      </c>
      <c r="M24" s="47" t="s">
        <v>277</v>
      </c>
      <c r="N24" s="47" t="s">
        <v>300</v>
      </c>
      <c r="O24" s="47" t="s">
        <v>396</v>
      </c>
      <c r="P24" s="47" t="s">
        <v>416</v>
      </c>
      <c r="Q24" s="47" t="s">
        <v>416</v>
      </c>
      <c r="R24" s="47" t="s">
        <v>417</v>
      </c>
      <c r="S24" s="47" t="s">
        <v>416</v>
      </c>
      <c r="T24" s="47" t="s">
        <v>391</v>
      </c>
      <c r="U24" s="88">
        <f>0+(3825000*1)</f>
        <v>3825000</v>
      </c>
      <c r="V24" s="47" t="s">
        <v>453</v>
      </c>
      <c r="W24" s="47" t="s">
        <v>466</v>
      </c>
      <c r="X24" s="47">
        <v>180</v>
      </c>
      <c r="Y24" s="47" t="s">
        <v>461</v>
      </c>
      <c r="Z24" s="62"/>
    </row>
    <row r="25" spans="1:26" s="90" customFormat="1" ht="94.5" x14ac:dyDescent="0.25">
      <c r="A25" s="86"/>
      <c r="B25" s="47" t="s">
        <v>102</v>
      </c>
      <c r="C25" s="85" t="s">
        <v>177</v>
      </c>
      <c r="D25" s="47" t="s">
        <v>109</v>
      </c>
      <c r="E25" s="47" t="s">
        <v>171</v>
      </c>
      <c r="F25" s="47" t="s">
        <v>514</v>
      </c>
      <c r="G25" s="47" t="s">
        <v>243</v>
      </c>
      <c r="H25" s="47" t="str">
        <f t="shared" si="1"/>
        <v>El operador reporta que la temperatura del agua esta elevada; No hay consecuencias; Perdida de producción en parada del equipo; Eje roto - Motobomba 2; Cambio de eje.</v>
      </c>
      <c r="I25" s="47" t="s">
        <v>334</v>
      </c>
      <c r="J25" s="47" t="s">
        <v>88</v>
      </c>
      <c r="K25" s="47" t="s">
        <v>346</v>
      </c>
      <c r="L25" s="47" t="s">
        <v>372</v>
      </c>
      <c r="M25" s="47" t="s">
        <v>279</v>
      </c>
      <c r="N25" s="47" t="s">
        <v>300</v>
      </c>
      <c r="O25" s="47" t="s">
        <v>402</v>
      </c>
      <c r="P25" s="47" t="s">
        <v>421</v>
      </c>
      <c r="Q25" s="47" t="s">
        <v>421</v>
      </c>
      <c r="R25" s="47" t="s">
        <v>425</v>
      </c>
      <c r="S25" s="47" t="s">
        <v>421</v>
      </c>
      <c r="T25" s="47" t="s">
        <v>391</v>
      </c>
      <c r="U25" s="88">
        <f>300000+(3825000*4)</f>
        <v>15600000</v>
      </c>
      <c r="V25" s="47" t="s">
        <v>453</v>
      </c>
      <c r="W25" s="47" t="s">
        <v>469</v>
      </c>
      <c r="X25" s="47">
        <v>180</v>
      </c>
      <c r="Y25" s="47" t="s">
        <v>461</v>
      </c>
      <c r="Z25" s="62"/>
    </row>
    <row r="26" spans="1:26" s="90" customFormat="1" ht="130.5" customHeight="1" x14ac:dyDescent="0.25">
      <c r="A26" s="86"/>
      <c r="B26" s="47" t="s">
        <v>102</v>
      </c>
      <c r="C26" s="85" t="s">
        <v>177</v>
      </c>
      <c r="D26" s="47" t="s">
        <v>160</v>
      </c>
      <c r="E26" s="47" t="s">
        <v>238</v>
      </c>
      <c r="F26" s="47" t="s">
        <v>517</v>
      </c>
      <c r="G26" s="47" t="s">
        <v>316</v>
      </c>
      <c r="H26" s="47" t="str">
        <f t="shared" si="1"/>
        <v>El operador reporta que la temperatura de los electrodos esta elevada; No hay consecuencias; Perdida de producción en parada del equipo; Bobina de motor en corto - Bomba 1; Cambio de motor.</v>
      </c>
      <c r="I26" s="47" t="s">
        <v>335</v>
      </c>
      <c r="J26" s="47" t="s">
        <v>88</v>
      </c>
      <c r="K26" s="47" t="s">
        <v>346</v>
      </c>
      <c r="L26" s="47" t="s">
        <v>374</v>
      </c>
      <c r="M26" s="47" t="s">
        <v>273</v>
      </c>
      <c r="N26" s="47" t="s">
        <v>300</v>
      </c>
      <c r="O26" s="47" t="s">
        <v>396</v>
      </c>
      <c r="P26" s="47" t="s">
        <v>416</v>
      </c>
      <c r="Q26" s="47" t="s">
        <v>416</v>
      </c>
      <c r="R26" s="47" t="s">
        <v>417</v>
      </c>
      <c r="S26" s="47" t="s">
        <v>416</v>
      </c>
      <c r="T26" s="47" t="s">
        <v>391</v>
      </c>
      <c r="U26" s="88">
        <f>850000+(3825000*1.5)</f>
        <v>6587500</v>
      </c>
      <c r="V26" s="47" t="s">
        <v>453</v>
      </c>
      <c r="W26" s="47" t="s">
        <v>465</v>
      </c>
      <c r="X26" s="47">
        <v>180</v>
      </c>
      <c r="Y26" s="47" t="s">
        <v>455</v>
      </c>
      <c r="Z26" s="62"/>
    </row>
    <row r="27" spans="1:26" s="90" customFormat="1" ht="94.5" x14ac:dyDescent="0.25">
      <c r="A27" s="86"/>
      <c r="B27" s="47" t="s">
        <v>102</v>
      </c>
      <c r="C27" s="85" t="s">
        <v>177</v>
      </c>
      <c r="D27" s="47" t="s">
        <v>160</v>
      </c>
      <c r="E27" s="47" t="s">
        <v>238</v>
      </c>
      <c r="F27" s="47" t="s">
        <v>518</v>
      </c>
      <c r="G27" s="47" t="s">
        <v>245</v>
      </c>
      <c r="H27" s="47" t="str">
        <f t="shared" si="1"/>
        <v>El operador reporta que la temperatura de los electrodos esta elevada; No hay consecuencias; Perdida de producción en parada del equipo; Acople suelto -  Motobomba 1; Ajustar acople.</v>
      </c>
      <c r="I27" s="47" t="s">
        <v>335</v>
      </c>
      <c r="J27" s="47" t="s">
        <v>88</v>
      </c>
      <c r="K27" s="47" t="s">
        <v>346</v>
      </c>
      <c r="L27" s="47" t="s">
        <v>375</v>
      </c>
      <c r="M27" s="47" t="s">
        <v>277</v>
      </c>
      <c r="N27" s="47" t="s">
        <v>300</v>
      </c>
      <c r="O27" s="47" t="s">
        <v>396</v>
      </c>
      <c r="P27" s="47" t="s">
        <v>416</v>
      </c>
      <c r="Q27" s="47" t="s">
        <v>416</v>
      </c>
      <c r="R27" s="47" t="s">
        <v>417</v>
      </c>
      <c r="S27" s="47" t="s">
        <v>416</v>
      </c>
      <c r="T27" s="47" t="s">
        <v>391</v>
      </c>
      <c r="U27" s="88">
        <f>0+(3825000*1)</f>
        <v>3825000</v>
      </c>
      <c r="V27" s="47" t="s">
        <v>453</v>
      </c>
      <c r="W27" s="47" t="s">
        <v>466</v>
      </c>
      <c r="X27" s="47">
        <v>180</v>
      </c>
      <c r="Y27" s="47" t="s">
        <v>461</v>
      </c>
      <c r="Z27" s="62"/>
    </row>
    <row r="28" spans="1:26" s="90" customFormat="1" ht="117" customHeight="1" x14ac:dyDescent="0.25">
      <c r="A28" s="86"/>
      <c r="B28" s="47" t="s">
        <v>102</v>
      </c>
      <c r="C28" s="85" t="s">
        <v>177</v>
      </c>
      <c r="D28" s="47" t="s">
        <v>160</v>
      </c>
      <c r="E28" s="47" t="s">
        <v>238</v>
      </c>
      <c r="F28" s="47" t="s">
        <v>521</v>
      </c>
      <c r="G28" s="47" t="s">
        <v>248</v>
      </c>
      <c r="H28" s="47" t="str">
        <f t="shared" si="1"/>
        <v>El operador reporta que la temperatura de los electrodos esta elevada; No hay consecuencias; Perdida de producción en parada del equipo; Eje roto - Motobomba 1; Cambio de eje.</v>
      </c>
      <c r="I28" s="47" t="s">
        <v>335</v>
      </c>
      <c r="J28" s="47" t="s">
        <v>88</v>
      </c>
      <c r="K28" s="47" t="s">
        <v>346</v>
      </c>
      <c r="L28" s="47" t="s">
        <v>378</v>
      </c>
      <c r="M28" s="47" t="s">
        <v>279</v>
      </c>
      <c r="N28" s="47" t="s">
        <v>300</v>
      </c>
      <c r="O28" s="47" t="s">
        <v>402</v>
      </c>
      <c r="P28" s="47" t="s">
        <v>421</v>
      </c>
      <c r="Q28" s="47" t="s">
        <v>421</v>
      </c>
      <c r="R28" s="47" t="s">
        <v>425</v>
      </c>
      <c r="S28" s="47" t="s">
        <v>421</v>
      </c>
      <c r="T28" s="47" t="s">
        <v>391</v>
      </c>
      <c r="U28" s="88">
        <f>300000+(3825000*4)</f>
        <v>15600000</v>
      </c>
      <c r="V28" s="47" t="s">
        <v>453</v>
      </c>
      <c r="W28" s="47" t="s">
        <v>469</v>
      </c>
      <c r="X28" s="47">
        <v>180</v>
      </c>
      <c r="Y28" s="47" t="s">
        <v>461</v>
      </c>
      <c r="Z28" s="62"/>
    </row>
    <row r="29" spans="1:26" s="90" customFormat="1" ht="120.75" customHeight="1" x14ac:dyDescent="0.25">
      <c r="A29" s="86"/>
      <c r="B29" s="47" t="s">
        <v>124</v>
      </c>
      <c r="C29" s="85" t="s">
        <v>132</v>
      </c>
      <c r="D29" s="47" t="s">
        <v>161</v>
      </c>
      <c r="E29" s="47" t="s">
        <v>159</v>
      </c>
      <c r="F29" s="47" t="s">
        <v>522</v>
      </c>
      <c r="G29" s="47" t="s">
        <v>249</v>
      </c>
      <c r="H29" s="47" t="str">
        <f t="shared" si="1"/>
        <v>El operario reporta fugas de agua; Puede traer consecuencia; No hay consecuencias; Sello mecánico roto; Cambio de sello.</v>
      </c>
      <c r="I29" s="47" t="s">
        <v>336</v>
      </c>
      <c r="J29" s="47" t="s">
        <v>345</v>
      </c>
      <c r="K29" s="47" t="s">
        <v>88</v>
      </c>
      <c r="L29" s="47" t="s">
        <v>379</v>
      </c>
      <c r="M29" s="47" t="s">
        <v>281</v>
      </c>
      <c r="N29" s="47" t="s">
        <v>299</v>
      </c>
      <c r="O29" s="47" t="s">
        <v>396</v>
      </c>
      <c r="P29" s="47" t="s">
        <v>416</v>
      </c>
      <c r="Q29" s="47" t="s">
        <v>416</v>
      </c>
      <c r="R29" s="47" t="s">
        <v>411</v>
      </c>
      <c r="S29" s="47" t="s">
        <v>416</v>
      </c>
      <c r="T29" s="47" t="s">
        <v>391</v>
      </c>
      <c r="U29" s="88">
        <f>200000+(3825000*2)</f>
        <v>7850000</v>
      </c>
      <c r="V29" s="47" t="s">
        <v>453</v>
      </c>
      <c r="W29" s="47" t="s">
        <v>471</v>
      </c>
      <c r="X29" s="47">
        <v>180</v>
      </c>
      <c r="Y29" s="47" t="s">
        <v>461</v>
      </c>
      <c r="Z29" s="62"/>
    </row>
    <row r="30" spans="1:26" s="90" customFormat="1" ht="123" customHeight="1" x14ac:dyDescent="0.25">
      <c r="A30" s="86"/>
      <c r="B30" s="47" t="s">
        <v>124</v>
      </c>
      <c r="C30" s="85" t="s">
        <v>132</v>
      </c>
      <c r="D30" s="47" t="s">
        <v>161</v>
      </c>
      <c r="E30" s="47" t="s">
        <v>159</v>
      </c>
      <c r="F30" s="47" t="s">
        <v>523</v>
      </c>
      <c r="G30" s="47" t="s">
        <v>250</v>
      </c>
      <c r="H30" s="47" t="str">
        <f t="shared" si="1"/>
        <v>El operario reporta fugas de agua; Puede traer consecuencia; No hay consecuencias; Carcaza desgastada por corrosion; Reparar o cambiar carcasa.</v>
      </c>
      <c r="I30" s="47" t="s">
        <v>336</v>
      </c>
      <c r="J30" s="47" t="s">
        <v>345</v>
      </c>
      <c r="K30" s="47" t="s">
        <v>88</v>
      </c>
      <c r="L30" s="47" t="s">
        <v>380</v>
      </c>
      <c r="M30" s="47" t="s">
        <v>282</v>
      </c>
      <c r="N30" s="47" t="s">
        <v>299</v>
      </c>
      <c r="O30" s="47" t="s">
        <v>402</v>
      </c>
      <c r="P30" s="47" t="s">
        <v>421</v>
      </c>
      <c r="Q30" s="47" t="s">
        <v>421</v>
      </c>
      <c r="R30" s="47" t="s">
        <v>425</v>
      </c>
      <c r="S30" s="47" t="s">
        <v>421</v>
      </c>
      <c r="T30" s="47" t="s">
        <v>391</v>
      </c>
      <c r="U30" s="88">
        <f>200000+(3825000*4)</f>
        <v>15500000</v>
      </c>
      <c r="V30" s="47" t="s">
        <v>453</v>
      </c>
      <c r="W30" s="47" t="s">
        <v>472</v>
      </c>
      <c r="X30" s="47">
        <v>360</v>
      </c>
      <c r="Y30" s="47" t="s">
        <v>461</v>
      </c>
      <c r="Z30" s="62"/>
    </row>
    <row r="31" spans="1:26" s="90" customFormat="1" ht="129" customHeight="1" x14ac:dyDescent="0.25">
      <c r="A31" s="86"/>
      <c r="B31" s="47" t="s">
        <v>125</v>
      </c>
      <c r="C31" s="85" t="s">
        <v>138</v>
      </c>
      <c r="D31" s="47" t="s">
        <v>168</v>
      </c>
      <c r="E31" s="47" t="s">
        <v>164</v>
      </c>
      <c r="F31" s="47" t="s">
        <v>537</v>
      </c>
      <c r="G31" s="47" t="s">
        <v>215</v>
      </c>
      <c r="H31" s="47" t="str">
        <f t="shared" si="1"/>
        <v>El operador reporta fugas de aire; No hay consecuencias; No hay consecuencias; Manifol con porosidad por corrosion.; Reparacion o cambio de manifold.</v>
      </c>
      <c r="I31" s="47" t="s">
        <v>340</v>
      </c>
      <c r="J31" s="47" t="s">
        <v>88</v>
      </c>
      <c r="K31" s="47" t="s">
        <v>88</v>
      </c>
      <c r="L31" s="47" t="s">
        <v>215</v>
      </c>
      <c r="M31" s="47" t="s">
        <v>293</v>
      </c>
      <c r="N31" s="47" t="s">
        <v>299</v>
      </c>
      <c r="O31" s="47" t="s">
        <v>403</v>
      </c>
      <c r="P31" s="47" t="s">
        <v>421</v>
      </c>
      <c r="Q31" s="47" t="s">
        <v>421</v>
      </c>
      <c r="R31" s="47" t="s">
        <v>425</v>
      </c>
      <c r="S31" s="47" t="s">
        <v>421</v>
      </c>
      <c r="T31" s="47" t="s">
        <v>391</v>
      </c>
      <c r="U31" s="88">
        <f>200000+(3825000*1.5)</f>
        <v>5937500</v>
      </c>
      <c r="V31" s="47" t="s">
        <v>453</v>
      </c>
      <c r="W31" s="47" t="s">
        <v>482</v>
      </c>
      <c r="X31" s="47">
        <v>360</v>
      </c>
      <c r="Y31" s="47" t="s">
        <v>461</v>
      </c>
      <c r="Z31" s="62"/>
    </row>
    <row r="32" spans="1:26" s="90" customFormat="1" ht="138.75" customHeight="1" x14ac:dyDescent="0.25">
      <c r="A32" s="86"/>
      <c r="B32" s="47" t="s">
        <v>196</v>
      </c>
      <c r="C32" s="47" t="s">
        <v>184</v>
      </c>
      <c r="D32" s="47" t="s">
        <v>113</v>
      </c>
      <c r="E32" s="47" t="s">
        <v>167</v>
      </c>
      <c r="F32" s="47" t="s">
        <v>546</v>
      </c>
      <c r="G32" s="47" t="s">
        <v>224</v>
      </c>
      <c r="H32" s="47" t="str">
        <f t="shared" si="1"/>
        <v>El operador reporta que el carro no se mueve; No hay consecuencias; Perdida de producción en parada del equipo; Eje roto.; Cambio de eje.</v>
      </c>
      <c r="I32" s="47" t="s">
        <v>344</v>
      </c>
      <c r="J32" s="47" t="s">
        <v>88</v>
      </c>
      <c r="K32" s="47" t="s">
        <v>346</v>
      </c>
      <c r="L32" s="47" t="s">
        <v>224</v>
      </c>
      <c r="M32" s="47" t="s">
        <v>279</v>
      </c>
      <c r="N32" s="47" t="s">
        <v>299</v>
      </c>
      <c r="O32" s="47" t="s">
        <v>403</v>
      </c>
      <c r="P32" s="47" t="s">
        <v>421</v>
      </c>
      <c r="Q32" s="47" t="s">
        <v>421</v>
      </c>
      <c r="R32" s="47" t="s">
        <v>425</v>
      </c>
      <c r="S32" s="47" t="s">
        <v>421</v>
      </c>
      <c r="T32" s="47" t="s">
        <v>391</v>
      </c>
      <c r="U32" s="88">
        <f>2000000+(3825000*1)</f>
        <v>5825000</v>
      </c>
      <c r="V32" s="47" t="s">
        <v>453</v>
      </c>
      <c r="W32" s="47" t="s">
        <v>469</v>
      </c>
      <c r="X32" s="47">
        <v>180</v>
      </c>
      <c r="Y32" s="47" t="s">
        <v>461</v>
      </c>
      <c r="Z32" s="62"/>
    </row>
    <row r="33" spans="1:26" s="90" customFormat="1" ht="138.75" customHeight="1" x14ac:dyDescent="0.25">
      <c r="A33" s="86"/>
      <c r="B33" s="47" t="s">
        <v>196</v>
      </c>
      <c r="C33" s="47" t="s">
        <v>184</v>
      </c>
      <c r="D33" s="47" t="s">
        <v>113</v>
      </c>
      <c r="E33" s="47" t="s">
        <v>167</v>
      </c>
      <c r="F33" s="47" t="s">
        <v>547</v>
      </c>
      <c r="G33" s="47" t="s">
        <v>225</v>
      </c>
      <c r="H33" s="47" t="str">
        <f t="shared" si="1"/>
        <v>El operador reporta que el carro no se mueve; No hay consecuencias; Perdida de producción en parada del equipo; Acople suelto.; Ajustar acople.</v>
      </c>
      <c r="I33" s="47" t="s">
        <v>344</v>
      </c>
      <c r="J33" s="47" t="s">
        <v>88</v>
      </c>
      <c r="K33" s="47" t="s">
        <v>346</v>
      </c>
      <c r="L33" s="47" t="s">
        <v>225</v>
      </c>
      <c r="M33" s="47" t="s">
        <v>277</v>
      </c>
      <c r="N33" s="47" t="s">
        <v>299</v>
      </c>
      <c r="O33" s="47" t="s">
        <v>406</v>
      </c>
      <c r="P33" s="47" t="s">
        <v>416</v>
      </c>
      <c r="Q33" s="47" t="s">
        <v>416</v>
      </c>
      <c r="R33" s="47" t="s">
        <v>420</v>
      </c>
      <c r="S33" s="47" t="s">
        <v>416</v>
      </c>
      <c r="T33" s="47" t="s">
        <v>392</v>
      </c>
      <c r="U33" s="88">
        <f>0+(3825000*0.5)</f>
        <v>1912500</v>
      </c>
      <c r="V33" s="47" t="s">
        <v>453</v>
      </c>
      <c r="W33" s="47" t="s">
        <v>466</v>
      </c>
      <c r="X33" s="47">
        <v>180</v>
      </c>
      <c r="Y33" s="47" t="s">
        <v>461</v>
      </c>
      <c r="Z33" s="62"/>
    </row>
    <row r="34" spans="1:26" s="90" customFormat="1" ht="144" customHeight="1" x14ac:dyDescent="0.25">
      <c r="A34" s="86"/>
      <c r="B34" s="47" t="s">
        <v>100</v>
      </c>
      <c r="C34" s="87" t="s">
        <v>141</v>
      </c>
      <c r="D34" s="47" t="s">
        <v>104</v>
      </c>
      <c r="E34" s="47" t="s">
        <v>194</v>
      </c>
      <c r="F34" s="47" t="s">
        <v>486</v>
      </c>
      <c r="G34" s="47" t="s">
        <v>305</v>
      </c>
      <c r="H34" s="47" t="str">
        <f t="shared" si="1"/>
        <v>El operador reporta que la maquina no prende; No hay consecuencias; Perdida de producción en parada del equipo; Selector aislado por falla mecanica interna (suciedad y sulfatado - queda en dos fases); Reparar o cambiar selector.</v>
      </c>
      <c r="I34" s="47" t="s">
        <v>323</v>
      </c>
      <c r="J34" s="47" t="s">
        <v>88</v>
      </c>
      <c r="K34" s="47" t="s">
        <v>346</v>
      </c>
      <c r="L34" s="47" t="s">
        <v>305</v>
      </c>
      <c r="M34" s="47" t="s">
        <v>262</v>
      </c>
      <c r="N34" s="47" t="s">
        <v>299</v>
      </c>
      <c r="O34" s="47" t="s">
        <v>396</v>
      </c>
      <c r="P34" s="47" t="s">
        <v>416</v>
      </c>
      <c r="Q34" s="47" t="s">
        <v>416</v>
      </c>
      <c r="R34" s="47" t="s">
        <v>411</v>
      </c>
      <c r="S34" s="47" t="s">
        <v>416</v>
      </c>
      <c r="T34" s="47" t="s">
        <v>391</v>
      </c>
      <c r="U34" s="88">
        <f>2000000+(3825000*4)</f>
        <v>17300000</v>
      </c>
      <c r="V34" s="47" t="s">
        <v>434</v>
      </c>
      <c r="W34" s="47" t="s">
        <v>439</v>
      </c>
      <c r="X34" s="47">
        <v>180</v>
      </c>
      <c r="Y34" s="47" t="s">
        <v>432</v>
      </c>
      <c r="Z34" s="89"/>
    </row>
    <row r="35" spans="1:26" s="90" customFormat="1" ht="152.25" customHeight="1" x14ac:dyDescent="0.25">
      <c r="A35" s="86"/>
      <c r="B35" s="47" t="s">
        <v>100</v>
      </c>
      <c r="C35" s="87" t="s">
        <v>141</v>
      </c>
      <c r="D35" s="47" t="s">
        <v>104</v>
      </c>
      <c r="E35" s="47" t="s">
        <v>194</v>
      </c>
      <c r="F35" s="47" t="s">
        <v>198</v>
      </c>
      <c r="G35" s="47" t="s">
        <v>301</v>
      </c>
      <c r="H35" s="47" t="str">
        <f t="shared" ref="H35:H66" si="2">CONCATENATE(I35,"; ", J35,"; ",K35,"; ", L35,"; ",M35)</f>
        <v>El operador reporta que el equipo se detiene; No hay consecuencias; Perdida de producción en parada del equipo; Breaker aislado en una o dos fases por suciedad; Reparacion o cambio de breaker.</v>
      </c>
      <c r="I35" s="47" t="s">
        <v>324</v>
      </c>
      <c r="J35" s="47" t="s">
        <v>88</v>
      </c>
      <c r="K35" s="47" t="s">
        <v>346</v>
      </c>
      <c r="L35" s="47" t="s">
        <v>350</v>
      </c>
      <c r="M35" s="47" t="s">
        <v>310</v>
      </c>
      <c r="N35" s="47" t="s">
        <v>299</v>
      </c>
      <c r="O35" s="47" t="s">
        <v>399</v>
      </c>
      <c r="P35" s="47" t="s">
        <v>413</v>
      </c>
      <c r="Q35" s="47" t="s">
        <v>413</v>
      </c>
      <c r="R35" s="47" t="s">
        <v>414</v>
      </c>
      <c r="S35" s="47" t="s">
        <v>413</v>
      </c>
      <c r="T35" s="47" t="s">
        <v>390</v>
      </c>
      <c r="U35" s="88">
        <f>1000000+(3825000*3)</f>
        <v>12475000</v>
      </c>
      <c r="V35" s="47" t="s">
        <v>434</v>
      </c>
      <c r="W35" s="47" t="s">
        <v>440</v>
      </c>
      <c r="X35" s="47">
        <v>90</v>
      </c>
      <c r="Y35" s="47" t="s">
        <v>432</v>
      </c>
      <c r="Z35" s="89"/>
    </row>
    <row r="36" spans="1:26" s="90" customFormat="1" ht="154.5" customHeight="1" x14ac:dyDescent="0.25">
      <c r="A36" s="86"/>
      <c r="B36" s="47" t="s">
        <v>100</v>
      </c>
      <c r="C36" s="87" t="s">
        <v>141</v>
      </c>
      <c r="D36" s="47" t="s">
        <v>104</v>
      </c>
      <c r="E36" s="47" t="s">
        <v>194</v>
      </c>
      <c r="F36" s="47" t="s">
        <v>199</v>
      </c>
      <c r="G36" s="47" t="s">
        <v>313</v>
      </c>
      <c r="H36" s="47" t="str">
        <f t="shared" si="2"/>
        <v>El operador reporta que el equipo se detiene; No hay consecuencias; Perdida de producción en parada del equipo; Bimetalico dañado (sensor termico) por fatiga en guardamotor; Cambio de guardamotor.</v>
      </c>
      <c r="I36" s="47" t="s">
        <v>324</v>
      </c>
      <c r="J36" s="47" t="s">
        <v>88</v>
      </c>
      <c r="K36" s="47" t="s">
        <v>346</v>
      </c>
      <c r="L36" s="47" t="s">
        <v>448</v>
      </c>
      <c r="M36" s="47" t="s">
        <v>263</v>
      </c>
      <c r="N36" s="47" t="s">
        <v>299</v>
      </c>
      <c r="O36" s="47" t="s">
        <v>433</v>
      </c>
      <c r="P36" s="47" t="s">
        <v>416</v>
      </c>
      <c r="Q36" s="47" t="s">
        <v>416</v>
      </c>
      <c r="R36" s="47" t="s">
        <v>417</v>
      </c>
      <c r="S36" s="47" t="s">
        <v>416</v>
      </c>
      <c r="T36" s="47" t="s">
        <v>392</v>
      </c>
      <c r="U36" s="88">
        <f>500000+(3825000*0.25)</f>
        <v>1456250</v>
      </c>
      <c r="V36" s="47" t="s">
        <v>434</v>
      </c>
      <c r="W36" s="47" t="s">
        <v>263</v>
      </c>
      <c r="X36" s="47">
        <v>390</v>
      </c>
      <c r="Y36" s="47" t="s">
        <v>432</v>
      </c>
      <c r="Z36" s="62"/>
    </row>
    <row r="37" spans="1:26" s="90" customFormat="1" ht="150" customHeight="1" x14ac:dyDescent="0.25">
      <c r="A37" s="86"/>
      <c r="B37" s="47" t="s">
        <v>100</v>
      </c>
      <c r="C37" s="87" t="s">
        <v>141</v>
      </c>
      <c r="D37" s="47" t="s">
        <v>104</v>
      </c>
      <c r="E37" s="47" t="s">
        <v>194</v>
      </c>
      <c r="F37" s="47" t="s">
        <v>200</v>
      </c>
      <c r="G37" s="47" t="s">
        <v>227</v>
      </c>
      <c r="H37" s="47" t="str">
        <f t="shared" si="2"/>
        <v>El operador reporta que el equipo se detiene; No hay consecuencias; Perdida de producción en parada del equipo; Cableado roto - acometida; Cambio de cable.</v>
      </c>
      <c r="I37" s="47" t="s">
        <v>324</v>
      </c>
      <c r="J37" s="47" t="s">
        <v>88</v>
      </c>
      <c r="K37" s="47" t="s">
        <v>346</v>
      </c>
      <c r="L37" s="47" t="s">
        <v>349</v>
      </c>
      <c r="M37" s="47" t="s">
        <v>264</v>
      </c>
      <c r="N37" s="47" t="s">
        <v>299</v>
      </c>
      <c r="O37" s="47" t="s">
        <v>396</v>
      </c>
      <c r="P37" s="47" t="s">
        <v>416</v>
      </c>
      <c r="Q37" s="47" t="s">
        <v>416</v>
      </c>
      <c r="R37" s="47" t="s">
        <v>417</v>
      </c>
      <c r="S37" s="47" t="s">
        <v>416</v>
      </c>
      <c r="T37" s="47" t="s">
        <v>391</v>
      </c>
      <c r="U37" s="88">
        <f>50000+(3825000*1)</f>
        <v>3875000</v>
      </c>
      <c r="V37" s="47" t="s">
        <v>434</v>
      </c>
      <c r="W37" s="47" t="s">
        <v>435</v>
      </c>
      <c r="X37" s="47">
        <v>180</v>
      </c>
      <c r="Y37" s="47" t="s">
        <v>432</v>
      </c>
      <c r="Z37" s="62"/>
    </row>
    <row r="38" spans="1:26" s="90" customFormat="1" ht="119.25" customHeight="1" x14ac:dyDescent="0.25">
      <c r="A38" s="86"/>
      <c r="B38" s="47" t="s">
        <v>100</v>
      </c>
      <c r="C38" s="87" t="s">
        <v>141</v>
      </c>
      <c r="D38" s="47" t="s">
        <v>104</v>
      </c>
      <c r="E38" s="47" t="s">
        <v>194</v>
      </c>
      <c r="F38" s="47" t="s">
        <v>201</v>
      </c>
      <c r="G38" s="47" t="s">
        <v>303</v>
      </c>
      <c r="H38" s="47" t="str">
        <f t="shared" si="2"/>
        <v>El operador reporta que el equipo no solda; No hay consecuencias; Perdida de producción en parada del equipo; Transformador  fuerza aterrizado (corto bobina); Cambio de transformador.</v>
      </c>
      <c r="I38" s="47" t="s">
        <v>325</v>
      </c>
      <c r="J38" s="47" t="s">
        <v>88</v>
      </c>
      <c r="K38" s="47" t="s">
        <v>346</v>
      </c>
      <c r="L38" s="47" t="s">
        <v>303</v>
      </c>
      <c r="M38" s="47" t="s">
        <v>266</v>
      </c>
      <c r="N38" s="47" t="s">
        <v>299</v>
      </c>
      <c r="O38" s="47" t="s">
        <v>396</v>
      </c>
      <c r="P38" s="47" t="s">
        <v>416</v>
      </c>
      <c r="Q38" s="47" t="s">
        <v>416</v>
      </c>
      <c r="R38" s="47" t="s">
        <v>411</v>
      </c>
      <c r="S38" s="47" t="s">
        <v>416</v>
      </c>
      <c r="T38" s="47" t="s">
        <v>391</v>
      </c>
      <c r="U38" s="88">
        <f>2000000+(3825000*1.5)</f>
        <v>7737500</v>
      </c>
      <c r="V38" s="47" t="s">
        <v>434</v>
      </c>
      <c r="W38" s="47" t="s">
        <v>436</v>
      </c>
      <c r="X38" s="47">
        <v>180</v>
      </c>
      <c r="Y38" s="47" t="s">
        <v>432</v>
      </c>
      <c r="Z38" s="62"/>
    </row>
    <row r="39" spans="1:26" s="90" customFormat="1" ht="152.25" customHeight="1" x14ac:dyDescent="0.25">
      <c r="A39" s="86"/>
      <c r="B39" s="47" t="s">
        <v>100</v>
      </c>
      <c r="C39" s="87" t="s">
        <v>141</v>
      </c>
      <c r="D39" s="47" t="s">
        <v>105</v>
      </c>
      <c r="E39" s="47" t="s">
        <v>147</v>
      </c>
      <c r="F39" s="47" t="s">
        <v>202</v>
      </c>
      <c r="G39" s="47" t="s">
        <v>304</v>
      </c>
      <c r="H39" s="47" t="str">
        <f t="shared" si="2"/>
        <v>El operador reporta que algunos sistemas del equipo se detienen; No hay consecuencias; Perdida de producción en parada del equipo; Transformador  de mando aterrizado (corto bobina); Cambio de transformador.</v>
      </c>
      <c r="I39" s="47" t="s">
        <v>326</v>
      </c>
      <c r="J39" s="47" t="s">
        <v>88</v>
      </c>
      <c r="K39" s="47" t="s">
        <v>346</v>
      </c>
      <c r="L39" s="47" t="s">
        <v>304</v>
      </c>
      <c r="M39" s="47" t="s">
        <v>266</v>
      </c>
      <c r="N39" s="47" t="s">
        <v>299</v>
      </c>
      <c r="O39" s="47" t="s">
        <v>396</v>
      </c>
      <c r="P39" s="47" t="s">
        <v>416</v>
      </c>
      <c r="Q39" s="47" t="s">
        <v>416</v>
      </c>
      <c r="R39" s="47" t="s">
        <v>411</v>
      </c>
      <c r="S39" s="47" t="s">
        <v>416</v>
      </c>
      <c r="T39" s="47" t="s">
        <v>391</v>
      </c>
      <c r="U39" s="88">
        <f>3000000+(3825000*3)</f>
        <v>14475000</v>
      </c>
      <c r="V39" s="47" t="s">
        <v>434</v>
      </c>
      <c r="W39" s="47" t="s">
        <v>436</v>
      </c>
      <c r="X39" s="47">
        <v>180</v>
      </c>
      <c r="Y39" s="47" t="s">
        <v>432</v>
      </c>
      <c r="Z39" s="62"/>
    </row>
    <row r="40" spans="1:26" s="90" customFormat="1" ht="146.25" customHeight="1" x14ac:dyDescent="0.25">
      <c r="A40" s="86"/>
      <c r="B40" s="47" t="s">
        <v>100</v>
      </c>
      <c r="C40" s="87" t="s">
        <v>141</v>
      </c>
      <c r="D40" s="47" t="s">
        <v>105</v>
      </c>
      <c r="E40" s="47" t="s">
        <v>147</v>
      </c>
      <c r="F40" s="47" t="s">
        <v>203</v>
      </c>
      <c r="G40" s="47" t="s">
        <v>308</v>
      </c>
      <c r="H40" s="47" t="str">
        <f t="shared" si="2"/>
        <v>El operador reporta que el equipo se apago; No hay consecuencias; Perdida de producción en parada del equipo; Fuente electrica quemada en la entrada por voltaje fuera del rango de operación requerido; Cambio de fuente.</v>
      </c>
      <c r="I40" s="47" t="s">
        <v>327</v>
      </c>
      <c r="J40" s="47" t="s">
        <v>88</v>
      </c>
      <c r="K40" s="47" t="s">
        <v>346</v>
      </c>
      <c r="L40" s="47" t="s">
        <v>447</v>
      </c>
      <c r="M40" s="47" t="s">
        <v>306</v>
      </c>
      <c r="N40" s="47" t="s">
        <v>307</v>
      </c>
      <c r="O40" s="47" t="s">
        <v>396</v>
      </c>
      <c r="P40" s="47" t="s">
        <v>416</v>
      </c>
      <c r="Q40" s="47" t="s">
        <v>416</v>
      </c>
      <c r="R40" s="47" t="s">
        <v>411</v>
      </c>
      <c r="S40" s="47" t="s">
        <v>416</v>
      </c>
      <c r="T40" s="47" t="s">
        <v>391</v>
      </c>
      <c r="U40" s="88">
        <f>2000000+(3825000*4)</f>
        <v>17300000</v>
      </c>
      <c r="V40" s="47" t="s">
        <v>434</v>
      </c>
      <c r="W40" s="47" t="s">
        <v>437</v>
      </c>
      <c r="X40" s="47">
        <v>60</v>
      </c>
      <c r="Y40" s="47" t="s">
        <v>432</v>
      </c>
      <c r="Z40" s="62"/>
    </row>
    <row r="41" spans="1:26" s="90" customFormat="1" ht="183" customHeight="1" x14ac:dyDescent="0.25">
      <c r="A41" s="86"/>
      <c r="B41" s="47" t="s">
        <v>100</v>
      </c>
      <c r="C41" s="87" t="s">
        <v>141</v>
      </c>
      <c r="D41" s="47" t="s">
        <v>105</v>
      </c>
      <c r="E41" s="47" t="s">
        <v>147</v>
      </c>
      <c r="F41" s="47" t="s">
        <v>487</v>
      </c>
      <c r="G41" s="47" t="s">
        <v>309</v>
      </c>
      <c r="H41" s="47" t="str">
        <f t="shared" si="2"/>
        <v>El operador reporta que el equipo se apago; No hay consecuencias; Perdida de producción en parada del equipo; Fuente electrica quemada en la salida por sobre cargada (amperaje); Cambio de fuente.</v>
      </c>
      <c r="I41" s="47" t="s">
        <v>327</v>
      </c>
      <c r="J41" s="47" t="s">
        <v>88</v>
      </c>
      <c r="K41" s="47" t="s">
        <v>346</v>
      </c>
      <c r="L41" s="47" t="s">
        <v>351</v>
      </c>
      <c r="M41" s="47" t="s">
        <v>306</v>
      </c>
      <c r="N41" s="47" t="s">
        <v>307</v>
      </c>
      <c r="O41" s="47" t="s">
        <v>396</v>
      </c>
      <c r="P41" s="47" t="s">
        <v>416</v>
      </c>
      <c r="Q41" s="47" t="s">
        <v>416</v>
      </c>
      <c r="R41" s="47" t="s">
        <v>411</v>
      </c>
      <c r="S41" s="47" t="s">
        <v>416</v>
      </c>
      <c r="T41" s="47" t="s">
        <v>391</v>
      </c>
      <c r="U41" s="88">
        <f>2000000+(3825000*4)</f>
        <v>17300000</v>
      </c>
      <c r="V41" s="47" t="s">
        <v>434</v>
      </c>
      <c r="W41" s="47" t="s">
        <v>438</v>
      </c>
      <c r="X41" s="47">
        <v>60</v>
      </c>
      <c r="Y41" s="47" t="s">
        <v>432</v>
      </c>
      <c r="Z41" s="62"/>
    </row>
    <row r="42" spans="1:26" s="90" customFormat="1" ht="183" customHeight="1" x14ac:dyDescent="0.25">
      <c r="A42" s="86"/>
      <c r="B42" s="47" t="s">
        <v>119</v>
      </c>
      <c r="C42" s="87" t="s">
        <v>128</v>
      </c>
      <c r="D42" s="47" t="s">
        <v>106</v>
      </c>
      <c r="E42" s="47" t="s">
        <v>185</v>
      </c>
      <c r="F42" s="47" t="s">
        <v>205</v>
      </c>
      <c r="G42" s="86" t="s">
        <v>211</v>
      </c>
      <c r="H42" s="47" t="str">
        <f t="shared" si="2"/>
        <v>El operador reporta que el equipo se detiene; No hay consecuencias; Perdida de producción en parada del equipo; Encauchetado roto; Cambio de cable.</v>
      </c>
      <c r="I42" s="47" t="s">
        <v>324</v>
      </c>
      <c r="J42" s="47" t="s">
        <v>88</v>
      </c>
      <c r="K42" s="47" t="s">
        <v>346</v>
      </c>
      <c r="L42" s="47" t="s">
        <v>352</v>
      </c>
      <c r="M42" s="47" t="s">
        <v>264</v>
      </c>
      <c r="N42" s="47" t="s">
        <v>299</v>
      </c>
      <c r="O42" s="47" t="s">
        <v>396</v>
      </c>
      <c r="P42" s="47" t="s">
        <v>416</v>
      </c>
      <c r="Q42" s="47" t="s">
        <v>416</v>
      </c>
      <c r="R42" s="47" t="s">
        <v>417</v>
      </c>
      <c r="S42" s="47" t="s">
        <v>416</v>
      </c>
      <c r="T42" s="47" t="s">
        <v>391</v>
      </c>
      <c r="U42" s="88">
        <f>50000+(3825000*1)</f>
        <v>3875000</v>
      </c>
      <c r="V42" s="47" t="s">
        <v>434</v>
      </c>
      <c r="W42" s="47" t="s">
        <v>435</v>
      </c>
      <c r="X42" s="47">
        <v>180</v>
      </c>
      <c r="Y42" s="47" t="s">
        <v>432</v>
      </c>
      <c r="Z42" s="62"/>
    </row>
    <row r="43" spans="1:26" s="90" customFormat="1" ht="141.75" customHeight="1" x14ac:dyDescent="0.25">
      <c r="A43" s="86"/>
      <c r="B43" s="47" t="s">
        <v>120</v>
      </c>
      <c r="C43" s="87" t="s">
        <v>320</v>
      </c>
      <c r="D43" s="47" t="s">
        <v>146</v>
      </c>
      <c r="E43" s="47" t="s">
        <v>319</v>
      </c>
      <c r="F43" s="47" t="s">
        <v>206</v>
      </c>
      <c r="G43" s="47" t="s">
        <v>311</v>
      </c>
      <c r="H43" s="47" t="str">
        <f t="shared" si="2"/>
        <v>El operador reporta que el equipo se detiene; No hay consecuencias; Perdida de producción en parada del equipo; Vigilante de tension en falla, genera señales erroneas por suciedad, humedad y alta temperatura; Mantenimiento o cambio de vigilante.</v>
      </c>
      <c r="I43" s="47" t="s">
        <v>324</v>
      </c>
      <c r="J43" s="47" t="s">
        <v>88</v>
      </c>
      <c r="K43" s="47" t="s">
        <v>346</v>
      </c>
      <c r="L43" s="47" t="s">
        <v>446</v>
      </c>
      <c r="M43" s="47" t="s">
        <v>321</v>
      </c>
      <c r="N43" s="47" t="s">
        <v>322</v>
      </c>
      <c r="O43" s="47" t="s">
        <v>397</v>
      </c>
      <c r="P43" s="47" t="s">
        <v>407</v>
      </c>
      <c r="Q43" s="47" t="s">
        <v>407</v>
      </c>
      <c r="R43" s="47" t="s">
        <v>418</v>
      </c>
      <c r="S43" s="47" t="s">
        <v>407</v>
      </c>
      <c r="T43" s="47" t="s">
        <v>390</v>
      </c>
      <c r="U43" s="88">
        <f>3500000+(3825000*4)</f>
        <v>18800000</v>
      </c>
      <c r="V43" s="47" t="s">
        <v>434</v>
      </c>
      <c r="W43" s="47" t="s">
        <v>439</v>
      </c>
      <c r="X43" s="47">
        <v>180</v>
      </c>
      <c r="Y43" s="47" t="s">
        <v>432</v>
      </c>
      <c r="Z43" s="62"/>
    </row>
    <row r="44" spans="1:26" s="90" customFormat="1" ht="168" customHeight="1" x14ac:dyDescent="0.25">
      <c r="A44" s="86"/>
      <c r="B44" s="47" t="s">
        <v>101</v>
      </c>
      <c r="C44" s="87" t="s">
        <v>98</v>
      </c>
      <c r="D44" s="47" t="s">
        <v>107</v>
      </c>
      <c r="E44" s="47" t="s">
        <v>148</v>
      </c>
      <c r="F44" s="47" t="s">
        <v>488</v>
      </c>
      <c r="G44" s="47" t="s">
        <v>228</v>
      </c>
      <c r="H44" s="47" t="str">
        <f t="shared" si="2"/>
        <v>El operador reporta que el sistema de control no funciona; No hay consecuencias; Perdida de producción en parada del equipo; Bobina abierta -transformador de mando; cambio de transformador.</v>
      </c>
      <c r="I44" s="47" t="s">
        <v>328</v>
      </c>
      <c r="J44" s="47" t="s">
        <v>88</v>
      </c>
      <c r="K44" s="47" t="s">
        <v>346</v>
      </c>
      <c r="L44" s="47" t="s">
        <v>449</v>
      </c>
      <c r="M44" s="47" t="s">
        <v>268</v>
      </c>
      <c r="N44" s="47" t="s">
        <v>299</v>
      </c>
      <c r="O44" s="47" t="s">
        <v>396</v>
      </c>
      <c r="P44" s="47" t="s">
        <v>416</v>
      </c>
      <c r="Q44" s="47" t="s">
        <v>416</v>
      </c>
      <c r="R44" s="47" t="s">
        <v>411</v>
      </c>
      <c r="S44" s="47" t="s">
        <v>416</v>
      </c>
      <c r="T44" s="47" t="s">
        <v>391</v>
      </c>
      <c r="U44" s="88">
        <f>3000000+(3825000*3)</f>
        <v>14475000</v>
      </c>
      <c r="V44" s="47" t="s">
        <v>434</v>
      </c>
      <c r="W44" s="47" t="s">
        <v>443</v>
      </c>
      <c r="X44" s="47">
        <v>180</v>
      </c>
      <c r="Y44" s="47" t="s">
        <v>432</v>
      </c>
      <c r="Z44" s="62"/>
    </row>
    <row r="45" spans="1:26" s="90" customFormat="1" ht="156.75" customHeight="1" x14ac:dyDescent="0.25">
      <c r="A45" s="86"/>
      <c r="B45" s="47" t="s">
        <v>101</v>
      </c>
      <c r="C45" s="87" t="s">
        <v>98</v>
      </c>
      <c r="D45" s="47" t="s">
        <v>108</v>
      </c>
      <c r="E45" s="47" t="s">
        <v>99</v>
      </c>
      <c r="F45" s="47" t="s">
        <v>489</v>
      </c>
      <c r="G45" s="47" t="s">
        <v>229</v>
      </c>
      <c r="H45" s="47" t="str">
        <f t="shared" si="2"/>
        <v>El operador reporta que parte de los sitemas no funcionan; No hay consecuencias; Perdida de producción en parada del equipo; Bloque de entradas  en corto - PLC; Cambiar conexión de entradas o cambiar bloque.</v>
      </c>
      <c r="I45" s="47" t="s">
        <v>329</v>
      </c>
      <c r="J45" s="47" t="s">
        <v>88</v>
      </c>
      <c r="K45" s="47" t="s">
        <v>346</v>
      </c>
      <c r="L45" s="47" t="s">
        <v>353</v>
      </c>
      <c r="M45" s="47" t="s">
        <v>269</v>
      </c>
      <c r="N45" s="47" t="s">
        <v>299</v>
      </c>
      <c r="O45" s="47" t="s">
        <v>396</v>
      </c>
      <c r="P45" s="47" t="s">
        <v>416</v>
      </c>
      <c r="Q45" s="47" t="s">
        <v>416</v>
      </c>
      <c r="R45" s="47" t="s">
        <v>411</v>
      </c>
      <c r="S45" s="47" t="s">
        <v>416</v>
      </c>
      <c r="T45" s="47" t="s">
        <v>391</v>
      </c>
      <c r="U45" s="88">
        <f>2000000+(3825000*1)</f>
        <v>5825000</v>
      </c>
      <c r="V45" s="47" t="s">
        <v>434</v>
      </c>
      <c r="W45" s="47" t="s">
        <v>450</v>
      </c>
      <c r="X45" s="47">
        <v>180</v>
      </c>
      <c r="Y45" s="47" t="s">
        <v>432</v>
      </c>
      <c r="Z45" s="62"/>
    </row>
    <row r="46" spans="1:26" s="90" customFormat="1" ht="147" customHeight="1" x14ac:dyDescent="0.25">
      <c r="A46" s="86"/>
      <c r="B46" s="47" t="s">
        <v>101</v>
      </c>
      <c r="C46" s="87" t="s">
        <v>98</v>
      </c>
      <c r="D46" s="47" t="s">
        <v>108</v>
      </c>
      <c r="E46" s="47" t="s">
        <v>99</v>
      </c>
      <c r="F46" s="47" t="s">
        <v>204</v>
      </c>
      <c r="G46" s="47" t="s">
        <v>230</v>
      </c>
      <c r="H46" s="47" t="str">
        <f t="shared" si="2"/>
        <v>El operador reporta que parte de los sitemas no funcionan; No hay consecuencias; Perdida de producción en parada del equipo; Bloque de salidas  en corto - PLC; Cambiar conexión de entradas o cambiar bloque.</v>
      </c>
      <c r="I46" s="47" t="s">
        <v>329</v>
      </c>
      <c r="J46" s="47" t="s">
        <v>88</v>
      </c>
      <c r="K46" s="47" t="s">
        <v>346</v>
      </c>
      <c r="L46" s="47" t="s">
        <v>354</v>
      </c>
      <c r="M46" s="47" t="s">
        <v>269</v>
      </c>
      <c r="N46" s="47" t="s">
        <v>299</v>
      </c>
      <c r="O46" s="47" t="s">
        <v>396</v>
      </c>
      <c r="P46" s="47" t="s">
        <v>416</v>
      </c>
      <c r="Q46" s="47" t="s">
        <v>416</v>
      </c>
      <c r="R46" s="47" t="s">
        <v>411</v>
      </c>
      <c r="S46" s="47" t="s">
        <v>416</v>
      </c>
      <c r="T46" s="47" t="s">
        <v>391</v>
      </c>
      <c r="U46" s="88">
        <f>2000000+(3825000*1)</f>
        <v>5825000</v>
      </c>
      <c r="V46" s="47" t="s">
        <v>434</v>
      </c>
      <c r="W46" s="47" t="s">
        <v>451</v>
      </c>
      <c r="X46" s="47">
        <v>180</v>
      </c>
      <c r="Y46" s="47" t="s">
        <v>432</v>
      </c>
      <c r="Z46" s="62"/>
    </row>
    <row r="47" spans="1:26" s="90" customFormat="1" ht="136.5" customHeight="1" x14ac:dyDescent="0.25">
      <c r="A47" s="86"/>
      <c r="B47" s="47" t="s">
        <v>121</v>
      </c>
      <c r="C47" s="91" t="s">
        <v>144</v>
      </c>
      <c r="D47" s="47" t="s">
        <v>151</v>
      </c>
      <c r="E47" s="47" t="s">
        <v>149</v>
      </c>
      <c r="F47" s="47" t="s">
        <v>209</v>
      </c>
      <c r="G47" s="47" t="s">
        <v>232</v>
      </c>
      <c r="H47" s="47" t="str">
        <f t="shared" si="2"/>
        <v>El operador reporta que la baliza no enciende para dar señales; Lesiones; No hay consecuencias; Cable roto -alimentacion baliza; Cambio de cable.</v>
      </c>
      <c r="I47" s="47" t="s">
        <v>330</v>
      </c>
      <c r="J47" s="47" t="s">
        <v>38</v>
      </c>
      <c r="K47" s="47" t="s">
        <v>88</v>
      </c>
      <c r="L47" s="47" t="s">
        <v>357</v>
      </c>
      <c r="M47" s="47" t="s">
        <v>264</v>
      </c>
      <c r="N47" s="47" t="s">
        <v>300</v>
      </c>
      <c r="O47" s="47" t="s">
        <v>396</v>
      </c>
      <c r="P47" s="47" t="s">
        <v>416</v>
      </c>
      <c r="Q47" s="47" t="s">
        <v>420</v>
      </c>
      <c r="R47" s="47" t="s">
        <v>420</v>
      </c>
      <c r="S47" s="47" t="s">
        <v>416</v>
      </c>
      <c r="T47" s="47" t="s">
        <v>392</v>
      </c>
      <c r="U47" s="88">
        <f>60000+(3825000*0)</f>
        <v>60000</v>
      </c>
      <c r="V47" s="47" t="s">
        <v>434</v>
      </c>
      <c r="W47" s="47" t="s">
        <v>435</v>
      </c>
      <c r="X47" s="47">
        <v>180</v>
      </c>
      <c r="Y47" s="47" t="s">
        <v>432</v>
      </c>
      <c r="Z47" s="62"/>
    </row>
    <row r="48" spans="1:26" s="90" customFormat="1" ht="140.25" customHeight="1" x14ac:dyDescent="0.25">
      <c r="A48" s="86"/>
      <c r="B48" s="47" t="s">
        <v>121</v>
      </c>
      <c r="C48" s="91" t="s">
        <v>144</v>
      </c>
      <c r="D48" s="47" t="s">
        <v>151</v>
      </c>
      <c r="E48" s="47" t="s">
        <v>149</v>
      </c>
      <c r="F48" s="47" t="s">
        <v>490</v>
      </c>
      <c r="G48" s="47" t="s">
        <v>229</v>
      </c>
      <c r="H48" s="47" t="str">
        <f t="shared" si="2"/>
        <v>El operador reporta que la baliza no enciende para dar señales; Lesiones; Perdida de producción en parada del equipo; Bloque de entradas  en corto - PLC; Cambiar conexión de entradas o cambiar bloque.</v>
      </c>
      <c r="I48" s="47" t="s">
        <v>330</v>
      </c>
      <c r="J48" s="47" t="s">
        <v>38</v>
      </c>
      <c r="K48" s="47" t="s">
        <v>346</v>
      </c>
      <c r="L48" s="47" t="s">
        <v>353</v>
      </c>
      <c r="M48" s="47" t="s">
        <v>269</v>
      </c>
      <c r="N48" s="47" t="s">
        <v>300</v>
      </c>
      <c r="O48" s="47" t="s">
        <v>396</v>
      </c>
      <c r="P48" s="47" t="s">
        <v>416</v>
      </c>
      <c r="Q48" s="47" t="s">
        <v>416</v>
      </c>
      <c r="R48" s="47" t="s">
        <v>411</v>
      </c>
      <c r="S48" s="47" t="s">
        <v>416</v>
      </c>
      <c r="T48" s="47" t="s">
        <v>391</v>
      </c>
      <c r="U48" s="88">
        <f>2000000+(3825000*1)</f>
        <v>5825000</v>
      </c>
      <c r="V48" s="47" t="s">
        <v>434</v>
      </c>
      <c r="W48" s="47" t="s">
        <v>450</v>
      </c>
      <c r="X48" s="47">
        <v>180</v>
      </c>
      <c r="Y48" s="47" t="s">
        <v>432</v>
      </c>
      <c r="Z48" s="62"/>
    </row>
    <row r="49" spans="1:26" s="90" customFormat="1" ht="127.5" customHeight="1" x14ac:dyDescent="0.25">
      <c r="A49" s="86"/>
      <c r="B49" s="47" t="s">
        <v>121</v>
      </c>
      <c r="C49" s="91" t="s">
        <v>144</v>
      </c>
      <c r="D49" s="47" t="s">
        <v>152</v>
      </c>
      <c r="E49" s="91" t="s">
        <v>150</v>
      </c>
      <c r="F49" s="47" t="s">
        <v>491</v>
      </c>
      <c r="G49" s="47" t="s">
        <v>230</v>
      </c>
      <c r="H49" s="47" t="str">
        <f t="shared" si="2"/>
        <v>El operador reporta que los sistemas de seguridad estan fallando; Lesiones; No hay consecuencias; Bloque de salidas  en corto - PLC; Cambiar conexión de salidas o cambiar bloque.</v>
      </c>
      <c r="I49" s="47" t="s">
        <v>331</v>
      </c>
      <c r="J49" s="47" t="s">
        <v>38</v>
      </c>
      <c r="K49" s="47" t="s">
        <v>88</v>
      </c>
      <c r="L49" s="47" t="s">
        <v>354</v>
      </c>
      <c r="M49" s="47" t="s">
        <v>457</v>
      </c>
      <c r="N49" s="47" t="s">
        <v>300</v>
      </c>
      <c r="O49" s="47" t="s">
        <v>396</v>
      </c>
      <c r="P49" s="47" t="s">
        <v>416</v>
      </c>
      <c r="Q49" s="47" t="s">
        <v>420</v>
      </c>
      <c r="R49" s="47" t="s">
        <v>411</v>
      </c>
      <c r="S49" s="47" t="s">
        <v>416</v>
      </c>
      <c r="T49" s="47" t="s">
        <v>391</v>
      </c>
      <c r="U49" s="88">
        <f>2000000+(3825000*1)</f>
        <v>5825000</v>
      </c>
      <c r="V49" s="47" t="s">
        <v>434</v>
      </c>
      <c r="W49" s="47" t="s">
        <v>451</v>
      </c>
      <c r="X49" s="47">
        <v>180</v>
      </c>
      <c r="Y49" s="47" t="s">
        <v>432</v>
      </c>
      <c r="Z49" s="62"/>
    </row>
    <row r="50" spans="1:26" s="90" customFormat="1" ht="147.75" customHeight="1" x14ac:dyDescent="0.25">
      <c r="A50" s="86"/>
      <c r="B50" s="47" t="s">
        <v>121</v>
      </c>
      <c r="C50" s="91" t="s">
        <v>144</v>
      </c>
      <c r="D50" s="47" t="s">
        <v>152</v>
      </c>
      <c r="E50" s="91" t="s">
        <v>150</v>
      </c>
      <c r="F50" s="47" t="s">
        <v>492</v>
      </c>
      <c r="G50" s="47" t="s">
        <v>233</v>
      </c>
      <c r="H50" s="47" t="str">
        <f t="shared" si="2"/>
        <v>El operador reporta que los sistemas de seguridad estan fallando; Lesiones; No hay consecuencias; Cable roto - transmisor de señal; Cambio de cable.</v>
      </c>
      <c r="I50" s="47" t="s">
        <v>331</v>
      </c>
      <c r="J50" s="47" t="s">
        <v>38</v>
      </c>
      <c r="K50" s="47" t="s">
        <v>88</v>
      </c>
      <c r="L50" s="47" t="s">
        <v>358</v>
      </c>
      <c r="M50" s="47" t="s">
        <v>264</v>
      </c>
      <c r="N50" s="47" t="s">
        <v>300</v>
      </c>
      <c r="O50" s="47" t="s">
        <v>396</v>
      </c>
      <c r="P50" s="47" t="s">
        <v>416</v>
      </c>
      <c r="Q50" s="47" t="s">
        <v>420</v>
      </c>
      <c r="R50" s="47" t="s">
        <v>420</v>
      </c>
      <c r="S50" s="47" t="s">
        <v>416</v>
      </c>
      <c r="T50" s="47" t="s">
        <v>392</v>
      </c>
      <c r="U50" s="88">
        <f>60000+(3825000*0)</f>
        <v>60000</v>
      </c>
      <c r="V50" s="47" t="s">
        <v>434</v>
      </c>
      <c r="W50" s="47" t="s">
        <v>435</v>
      </c>
      <c r="X50" s="47">
        <v>180</v>
      </c>
      <c r="Y50" s="47" t="s">
        <v>432</v>
      </c>
      <c r="Z50" s="62"/>
    </row>
    <row r="51" spans="1:26" s="90" customFormat="1" ht="134.25" customHeight="1" x14ac:dyDescent="0.25">
      <c r="A51" s="86"/>
      <c r="B51" s="47" t="s">
        <v>122</v>
      </c>
      <c r="C51" s="85" t="s">
        <v>186</v>
      </c>
      <c r="D51" s="47" t="s">
        <v>155</v>
      </c>
      <c r="E51" s="47" t="s">
        <v>153</v>
      </c>
      <c r="F51" s="47" t="s">
        <v>495</v>
      </c>
      <c r="G51" s="47" t="s">
        <v>234</v>
      </c>
      <c r="H51" s="47" t="str">
        <f t="shared" si="2"/>
        <v>El operador reporta que los sistemas de seguridad estan fallando; Lesiones; Perdida de producción en parada del equipo; Cable roto - Alimentacion de sensor; Cambio de cable.</v>
      </c>
      <c r="I51" s="47" t="s">
        <v>331</v>
      </c>
      <c r="J51" s="47" t="s">
        <v>38</v>
      </c>
      <c r="K51" s="47" t="s">
        <v>346</v>
      </c>
      <c r="L51" s="47" t="s">
        <v>359</v>
      </c>
      <c r="M51" s="47" t="s">
        <v>264</v>
      </c>
      <c r="N51" s="47" t="s">
        <v>300</v>
      </c>
      <c r="O51" s="47" t="s">
        <v>396</v>
      </c>
      <c r="P51" s="47" t="s">
        <v>416</v>
      </c>
      <c r="Q51" s="47" t="s">
        <v>420</v>
      </c>
      <c r="R51" s="47" t="s">
        <v>420</v>
      </c>
      <c r="S51" s="47" t="s">
        <v>416</v>
      </c>
      <c r="T51" s="47" t="s">
        <v>392</v>
      </c>
      <c r="U51" s="88">
        <f>60000+(3825000*0)</f>
        <v>60000</v>
      </c>
      <c r="V51" s="47" t="s">
        <v>434</v>
      </c>
      <c r="W51" s="47" t="s">
        <v>435</v>
      </c>
      <c r="X51" s="47">
        <v>180</v>
      </c>
      <c r="Y51" s="47" t="s">
        <v>432</v>
      </c>
      <c r="Z51" s="62"/>
    </row>
    <row r="52" spans="1:26" s="90" customFormat="1" ht="181.5" customHeight="1" x14ac:dyDescent="0.25">
      <c r="A52" s="86"/>
      <c r="B52" s="47" t="s">
        <v>122</v>
      </c>
      <c r="C52" s="85" t="s">
        <v>186</v>
      </c>
      <c r="D52" s="47" t="s">
        <v>155</v>
      </c>
      <c r="E52" s="47" t="s">
        <v>153</v>
      </c>
      <c r="F52" s="47" t="s">
        <v>496</v>
      </c>
      <c r="G52" s="47" t="s">
        <v>230</v>
      </c>
      <c r="H52" s="47" t="str">
        <f t="shared" si="2"/>
        <v>El operador reporta que los sistemas de seguridad estan fallando; Lesiones; Perdida de producción en parada del equipo; Bloque de salidas  en corto - PLC; Cambiar conexión de salida o cambiar bloque.</v>
      </c>
      <c r="I52" s="47" t="s">
        <v>331</v>
      </c>
      <c r="J52" s="47" t="s">
        <v>38</v>
      </c>
      <c r="K52" s="47" t="s">
        <v>346</v>
      </c>
      <c r="L52" s="47" t="s">
        <v>354</v>
      </c>
      <c r="M52" s="47" t="s">
        <v>458</v>
      </c>
      <c r="N52" s="47" t="s">
        <v>300</v>
      </c>
      <c r="O52" s="47" t="s">
        <v>396</v>
      </c>
      <c r="P52" s="47" t="s">
        <v>416</v>
      </c>
      <c r="Q52" s="47" t="s">
        <v>420</v>
      </c>
      <c r="R52" s="47" t="s">
        <v>411</v>
      </c>
      <c r="S52" s="47" t="s">
        <v>416</v>
      </c>
      <c r="T52" s="47" t="s">
        <v>391</v>
      </c>
      <c r="U52" s="88">
        <f>2000000+(3825000*1)</f>
        <v>5825000</v>
      </c>
      <c r="V52" s="47" t="s">
        <v>434</v>
      </c>
      <c r="W52" s="47" t="s">
        <v>451</v>
      </c>
      <c r="X52" s="47">
        <v>180</v>
      </c>
      <c r="Y52" s="47" t="s">
        <v>432</v>
      </c>
      <c r="Z52" s="62"/>
    </row>
    <row r="53" spans="1:26" s="90" customFormat="1" ht="129" customHeight="1" x14ac:dyDescent="0.25">
      <c r="A53" s="86"/>
      <c r="B53" s="47" t="s">
        <v>122</v>
      </c>
      <c r="C53" s="85" t="s">
        <v>186</v>
      </c>
      <c r="D53" s="47" t="s">
        <v>155</v>
      </c>
      <c r="E53" s="47" t="s">
        <v>153</v>
      </c>
      <c r="F53" s="47" t="s">
        <v>497</v>
      </c>
      <c r="G53" s="47" t="s">
        <v>229</v>
      </c>
      <c r="H53" s="47" t="str">
        <f t="shared" si="2"/>
        <v>El operador reporta que los sistemas de seguridad estan fallando; Lesiones; Perdida de producción en parada del equipo; Bloque de entradas  en corto - PLC; Cambiar conexión de entradas o cambiar bloque.</v>
      </c>
      <c r="I53" s="47" t="s">
        <v>331</v>
      </c>
      <c r="J53" s="47" t="s">
        <v>38</v>
      </c>
      <c r="K53" s="47" t="s">
        <v>346</v>
      </c>
      <c r="L53" s="47" t="s">
        <v>353</v>
      </c>
      <c r="M53" s="47" t="s">
        <v>269</v>
      </c>
      <c r="N53" s="47" t="s">
        <v>300</v>
      </c>
      <c r="O53" s="47" t="s">
        <v>396</v>
      </c>
      <c r="P53" s="47" t="s">
        <v>416</v>
      </c>
      <c r="Q53" s="47" t="s">
        <v>420</v>
      </c>
      <c r="R53" s="47" t="s">
        <v>411</v>
      </c>
      <c r="S53" s="47" t="s">
        <v>416</v>
      </c>
      <c r="T53" s="47" t="s">
        <v>391</v>
      </c>
      <c r="U53" s="88">
        <f>2000000+(3825000*1)</f>
        <v>5825000</v>
      </c>
      <c r="V53" s="47" t="s">
        <v>434</v>
      </c>
      <c r="W53" s="47" t="s">
        <v>450</v>
      </c>
      <c r="X53" s="47">
        <v>180</v>
      </c>
      <c r="Y53" s="47" t="s">
        <v>432</v>
      </c>
      <c r="Z53" s="62"/>
    </row>
    <row r="54" spans="1:26" s="90" customFormat="1" ht="123" customHeight="1" x14ac:dyDescent="0.25">
      <c r="A54" s="86"/>
      <c r="B54" s="47" t="s">
        <v>122</v>
      </c>
      <c r="C54" s="85" t="s">
        <v>186</v>
      </c>
      <c r="D54" s="47" t="s">
        <v>156</v>
      </c>
      <c r="E54" s="47" t="s">
        <v>154</v>
      </c>
      <c r="F54" s="47" t="s">
        <v>498</v>
      </c>
      <c r="G54" s="47" t="s">
        <v>230</v>
      </c>
      <c r="H54" s="47" t="str">
        <f t="shared" si="2"/>
        <v>El operador reporta equipo bloqueado; No hay consecuencias; Perdida de producción en parada del equipo; Bloque de salidas  en corto - PLC; Cambiar conexión de salidas o cambiar bloque.</v>
      </c>
      <c r="I54" s="47" t="s">
        <v>332</v>
      </c>
      <c r="J54" s="47" t="s">
        <v>88</v>
      </c>
      <c r="K54" s="47" t="s">
        <v>346</v>
      </c>
      <c r="L54" s="47" t="s">
        <v>354</v>
      </c>
      <c r="M54" s="47" t="s">
        <v>457</v>
      </c>
      <c r="N54" s="47" t="s">
        <v>299</v>
      </c>
      <c r="O54" s="47" t="s">
        <v>396</v>
      </c>
      <c r="P54" s="47" t="s">
        <v>416</v>
      </c>
      <c r="Q54" s="47" t="s">
        <v>416</v>
      </c>
      <c r="R54" s="47" t="s">
        <v>411</v>
      </c>
      <c r="S54" s="47" t="s">
        <v>416</v>
      </c>
      <c r="T54" s="47" t="s">
        <v>391</v>
      </c>
      <c r="U54" s="88">
        <f>2000000+(3825000*1)</f>
        <v>5825000</v>
      </c>
      <c r="V54" s="47" t="s">
        <v>434</v>
      </c>
      <c r="W54" s="47" t="s">
        <v>451</v>
      </c>
      <c r="X54" s="47">
        <v>180</v>
      </c>
      <c r="Y54" s="47" t="s">
        <v>432</v>
      </c>
      <c r="Z54" s="62"/>
    </row>
    <row r="55" spans="1:26" s="90" customFormat="1" ht="134.25" customHeight="1" x14ac:dyDescent="0.25">
      <c r="A55" s="86"/>
      <c r="B55" s="47" t="s">
        <v>122</v>
      </c>
      <c r="C55" s="85" t="s">
        <v>186</v>
      </c>
      <c r="D55" s="47" t="s">
        <v>156</v>
      </c>
      <c r="E55" s="47" t="s">
        <v>154</v>
      </c>
      <c r="F55" s="47" t="s">
        <v>499</v>
      </c>
      <c r="G55" s="47" t="s">
        <v>229</v>
      </c>
      <c r="H55" s="47" t="str">
        <f t="shared" si="2"/>
        <v>El operador reporta equipo bloqueado; No hay consecuencias; Perdida de producción en parada del equipo; Bloque de entradas  en corto - PLC; Cambiar conexión de entradas o cambiar bloque.</v>
      </c>
      <c r="I55" s="47" t="s">
        <v>332</v>
      </c>
      <c r="J55" s="47" t="s">
        <v>88</v>
      </c>
      <c r="K55" s="47" t="s">
        <v>346</v>
      </c>
      <c r="L55" s="47" t="s">
        <v>353</v>
      </c>
      <c r="M55" s="47" t="s">
        <v>269</v>
      </c>
      <c r="N55" s="47" t="s">
        <v>299</v>
      </c>
      <c r="O55" s="47" t="s">
        <v>396</v>
      </c>
      <c r="P55" s="47" t="s">
        <v>416</v>
      </c>
      <c r="Q55" s="47" t="s">
        <v>416</v>
      </c>
      <c r="R55" s="47" t="s">
        <v>411</v>
      </c>
      <c r="S55" s="47" t="s">
        <v>416</v>
      </c>
      <c r="T55" s="47" t="s">
        <v>391</v>
      </c>
      <c r="U55" s="88">
        <f>2000000+(3825000*1)</f>
        <v>5825000</v>
      </c>
      <c r="V55" s="47" t="s">
        <v>434</v>
      </c>
      <c r="W55" s="47" t="s">
        <v>450</v>
      </c>
      <c r="X55" s="47">
        <v>180</v>
      </c>
      <c r="Y55" s="47" t="s">
        <v>432</v>
      </c>
      <c r="Z55" s="62"/>
    </row>
    <row r="56" spans="1:26" s="90" customFormat="1" ht="134.25" customHeight="1" x14ac:dyDescent="0.25">
      <c r="A56" s="86"/>
      <c r="B56" s="47" t="s">
        <v>123</v>
      </c>
      <c r="C56" s="85" t="s">
        <v>187</v>
      </c>
      <c r="D56" s="47" t="s">
        <v>157</v>
      </c>
      <c r="E56" s="47" t="s">
        <v>158</v>
      </c>
      <c r="F56" s="47" t="s">
        <v>502</v>
      </c>
      <c r="G56" s="47" t="s">
        <v>302</v>
      </c>
      <c r="H56" s="47" t="str">
        <f t="shared" si="2"/>
        <v>El operador reporta que no se puede operar el equipo; No hay consecuencias; Perdida de producción en parada del equipo; Cable de comunicación roto; Cambio de cable.</v>
      </c>
      <c r="I56" s="47" t="s">
        <v>333</v>
      </c>
      <c r="J56" s="47" t="s">
        <v>88</v>
      </c>
      <c r="K56" s="47" t="s">
        <v>346</v>
      </c>
      <c r="L56" s="47" t="s">
        <v>362</v>
      </c>
      <c r="M56" s="47" t="s">
        <v>264</v>
      </c>
      <c r="N56" s="47" t="s">
        <v>299</v>
      </c>
      <c r="O56" s="47" t="s">
        <v>402</v>
      </c>
      <c r="P56" s="47" t="s">
        <v>421</v>
      </c>
      <c r="Q56" s="47" t="s">
        <v>421</v>
      </c>
      <c r="R56" s="47" t="s">
        <v>425</v>
      </c>
      <c r="S56" s="47" t="s">
        <v>421</v>
      </c>
      <c r="T56" s="47" t="s">
        <v>391</v>
      </c>
      <c r="U56" s="88">
        <f>250000+(3825000*2)</f>
        <v>7900000</v>
      </c>
      <c r="V56" s="47" t="s">
        <v>434</v>
      </c>
      <c r="W56" s="47" t="s">
        <v>459</v>
      </c>
      <c r="X56" s="47">
        <v>360</v>
      </c>
      <c r="Y56" s="47" t="s">
        <v>432</v>
      </c>
      <c r="Z56" s="62"/>
    </row>
    <row r="57" spans="1:26" s="90" customFormat="1" ht="135" customHeight="1" x14ac:dyDescent="0.25">
      <c r="A57" s="86"/>
      <c r="B57" s="47" t="s">
        <v>123</v>
      </c>
      <c r="C57" s="85" t="s">
        <v>187</v>
      </c>
      <c r="D57" s="47" t="s">
        <v>157</v>
      </c>
      <c r="E57" s="47" t="s">
        <v>158</v>
      </c>
      <c r="F57" s="47" t="s">
        <v>503</v>
      </c>
      <c r="G57" s="47" t="s">
        <v>230</v>
      </c>
      <c r="H57" s="47" t="str">
        <f t="shared" si="2"/>
        <v>El operador reporta que no se puede operar el equipo; No hay consecuencias; Perdida de producción en parada del equipo; Bloque de salidas  en corto - PLC; Cambiar conexión de salidas o cambiar bloque.</v>
      </c>
      <c r="I57" s="47" t="s">
        <v>333</v>
      </c>
      <c r="J57" s="47" t="s">
        <v>88</v>
      </c>
      <c r="K57" s="47" t="s">
        <v>346</v>
      </c>
      <c r="L57" s="47" t="s">
        <v>354</v>
      </c>
      <c r="M57" s="47" t="s">
        <v>457</v>
      </c>
      <c r="N57" s="47" t="s">
        <v>299</v>
      </c>
      <c r="O57" s="47" t="s">
        <v>396</v>
      </c>
      <c r="P57" s="47" t="s">
        <v>416</v>
      </c>
      <c r="Q57" s="47" t="s">
        <v>416</v>
      </c>
      <c r="R57" s="47" t="s">
        <v>411</v>
      </c>
      <c r="S57" s="47" t="s">
        <v>416</v>
      </c>
      <c r="T57" s="47" t="s">
        <v>391</v>
      </c>
      <c r="U57" s="88">
        <f>0+(3825000*3)</f>
        <v>11475000</v>
      </c>
      <c r="V57" s="47" t="s">
        <v>434</v>
      </c>
      <c r="W57" s="47" t="s">
        <v>451</v>
      </c>
      <c r="X57" s="47">
        <v>180</v>
      </c>
      <c r="Y57" s="47" t="s">
        <v>432</v>
      </c>
      <c r="Z57" s="62"/>
    </row>
    <row r="58" spans="1:26" s="90" customFormat="1" ht="126.75" customHeight="1" x14ac:dyDescent="0.25">
      <c r="A58" s="86" t="s">
        <v>460</v>
      </c>
      <c r="B58" s="47" t="s">
        <v>123</v>
      </c>
      <c r="C58" s="85" t="s">
        <v>187</v>
      </c>
      <c r="D58" s="47" t="s">
        <v>157</v>
      </c>
      <c r="E58" s="47" t="s">
        <v>158</v>
      </c>
      <c r="F58" s="47" t="s">
        <v>504</v>
      </c>
      <c r="G58" s="47" t="s">
        <v>229</v>
      </c>
      <c r="H58" s="47" t="str">
        <f t="shared" si="2"/>
        <v>El operador reporta que no se puede operar el equipo; No hay consecuencias; Perdida de producción en parada del equipo; Bloque de entradas  en corto - PLC; Cambiar conexión de entradas o cambiar bloque.</v>
      </c>
      <c r="I58" s="47" t="s">
        <v>333</v>
      </c>
      <c r="J58" s="47" t="s">
        <v>88</v>
      </c>
      <c r="K58" s="47" t="s">
        <v>346</v>
      </c>
      <c r="L58" s="47" t="s">
        <v>353</v>
      </c>
      <c r="M58" s="47" t="s">
        <v>269</v>
      </c>
      <c r="N58" s="47" t="s">
        <v>299</v>
      </c>
      <c r="O58" s="47" t="s">
        <v>396</v>
      </c>
      <c r="P58" s="47" t="s">
        <v>416</v>
      </c>
      <c r="Q58" s="47" t="s">
        <v>416</v>
      </c>
      <c r="R58" s="47" t="s">
        <v>411</v>
      </c>
      <c r="S58" s="47" t="s">
        <v>416</v>
      </c>
      <c r="T58" s="47" t="s">
        <v>391</v>
      </c>
      <c r="U58" s="88">
        <f>0+(3825000*3)</f>
        <v>11475000</v>
      </c>
      <c r="V58" s="47" t="s">
        <v>434</v>
      </c>
      <c r="W58" s="47" t="s">
        <v>450</v>
      </c>
      <c r="X58" s="47">
        <v>180</v>
      </c>
      <c r="Y58" s="47" t="s">
        <v>432</v>
      </c>
      <c r="Z58" s="62"/>
    </row>
    <row r="59" spans="1:26" s="90" customFormat="1" ht="165.75" customHeight="1" x14ac:dyDescent="0.25">
      <c r="A59" s="86"/>
      <c r="B59" s="47" t="s">
        <v>102</v>
      </c>
      <c r="C59" s="85" t="s">
        <v>177</v>
      </c>
      <c r="D59" s="47" t="s">
        <v>109</v>
      </c>
      <c r="E59" s="47" t="s">
        <v>171</v>
      </c>
      <c r="F59" s="47" t="s">
        <v>114</v>
      </c>
      <c r="G59" s="47" t="s">
        <v>314</v>
      </c>
      <c r="H59" s="47" t="str">
        <f t="shared" si="2"/>
        <v>El operador reporta que la temperatura del agua esta elevada; No hay consecuencias; Perdida de producción en parada del equipo; Bobinado de motor en corto -  Torre enfriamiento; Cambio de motor.</v>
      </c>
      <c r="I59" s="47" t="s">
        <v>334</v>
      </c>
      <c r="J59" s="47" t="s">
        <v>88</v>
      </c>
      <c r="K59" s="47" t="s">
        <v>346</v>
      </c>
      <c r="L59" s="47" t="s">
        <v>363</v>
      </c>
      <c r="M59" s="47" t="s">
        <v>273</v>
      </c>
      <c r="N59" s="47" t="s">
        <v>300</v>
      </c>
      <c r="O59" s="47" t="s">
        <v>396</v>
      </c>
      <c r="P59" s="47" t="s">
        <v>416</v>
      </c>
      <c r="Q59" s="47" t="s">
        <v>416</v>
      </c>
      <c r="R59" s="47" t="s">
        <v>411</v>
      </c>
      <c r="S59" s="47" t="s">
        <v>416</v>
      </c>
      <c r="T59" s="47" t="s">
        <v>391</v>
      </c>
      <c r="U59" s="88">
        <f>850000+(3825000*1.5)</f>
        <v>6587500</v>
      </c>
      <c r="V59" s="47" t="s">
        <v>434</v>
      </c>
      <c r="W59" s="47" t="s">
        <v>462</v>
      </c>
      <c r="X59" s="47">
        <v>180</v>
      </c>
      <c r="Y59" s="47" t="s">
        <v>461</v>
      </c>
      <c r="Z59" s="62"/>
    </row>
    <row r="60" spans="1:26" s="90" customFormat="1" ht="127.5" customHeight="1" x14ac:dyDescent="0.25">
      <c r="A60" s="86"/>
      <c r="B60" s="47" t="s">
        <v>102</v>
      </c>
      <c r="C60" s="85" t="s">
        <v>177</v>
      </c>
      <c r="D60" s="47" t="s">
        <v>109</v>
      </c>
      <c r="E60" s="47" t="s">
        <v>171</v>
      </c>
      <c r="F60" s="47" t="s">
        <v>505</v>
      </c>
      <c r="G60" s="47" t="s">
        <v>317</v>
      </c>
      <c r="H60" s="47" t="str">
        <f t="shared" si="2"/>
        <v>El operador reporta que la temperatura del agua esta elevada; No hay consecuencias; Perdida de producción en parada del equipo; Rodamiento pegado - Ventilador torre enfriamiento; Reparar o cambiar ventilador, ajustar parammetros de lubricacion y limpieza.</v>
      </c>
      <c r="I60" s="47" t="s">
        <v>334</v>
      </c>
      <c r="J60" s="47" t="s">
        <v>88</v>
      </c>
      <c r="K60" s="47" t="s">
        <v>346</v>
      </c>
      <c r="L60" s="47" t="s">
        <v>364</v>
      </c>
      <c r="M60" s="47" t="s">
        <v>274</v>
      </c>
      <c r="N60" s="47" t="s">
        <v>300</v>
      </c>
      <c r="O60" s="47" t="s">
        <v>396</v>
      </c>
      <c r="P60" s="47" t="s">
        <v>416</v>
      </c>
      <c r="Q60" s="47" t="s">
        <v>416</v>
      </c>
      <c r="R60" s="47" t="s">
        <v>411</v>
      </c>
      <c r="S60" s="47" t="s">
        <v>416</v>
      </c>
      <c r="T60" s="47" t="s">
        <v>391</v>
      </c>
      <c r="U60" s="88">
        <f>850000+(3825000*1.5)</f>
        <v>6587500</v>
      </c>
      <c r="V60" s="47" t="s">
        <v>434</v>
      </c>
      <c r="W60" s="47" t="s">
        <v>463</v>
      </c>
      <c r="X60" s="47">
        <v>180</v>
      </c>
      <c r="Y60" s="47" t="s">
        <v>461</v>
      </c>
      <c r="Z60" s="62"/>
    </row>
    <row r="61" spans="1:26" s="90" customFormat="1" ht="99.75" customHeight="1" x14ac:dyDescent="0.25">
      <c r="A61" s="86"/>
      <c r="B61" s="47" t="s">
        <v>102</v>
      </c>
      <c r="C61" s="85" t="s">
        <v>177</v>
      </c>
      <c r="D61" s="47" t="s">
        <v>109</v>
      </c>
      <c r="E61" s="47" t="s">
        <v>171</v>
      </c>
      <c r="F61" s="47" t="s">
        <v>506</v>
      </c>
      <c r="G61" s="47" t="s">
        <v>236</v>
      </c>
      <c r="H61" s="47" t="str">
        <f t="shared" si="2"/>
        <v>El operador reporta que la temperatura del agua esta elevada; No hay consecuencias; Perdida de producción en parada del equipo; Paneles tapados por suciedad - Torre enfriamiento; Remover la suciedad.</v>
      </c>
      <c r="I61" s="47" t="s">
        <v>334</v>
      </c>
      <c r="J61" s="47" t="s">
        <v>88</v>
      </c>
      <c r="K61" s="47" t="s">
        <v>346</v>
      </c>
      <c r="L61" s="47" t="s">
        <v>365</v>
      </c>
      <c r="M61" s="47" t="s">
        <v>275</v>
      </c>
      <c r="N61" s="47" t="s">
        <v>300</v>
      </c>
      <c r="O61" s="47" t="s">
        <v>399</v>
      </c>
      <c r="P61" s="47" t="s">
        <v>413</v>
      </c>
      <c r="Q61" s="47" t="s">
        <v>413</v>
      </c>
      <c r="R61" s="47" t="s">
        <v>426</v>
      </c>
      <c r="S61" s="47" t="s">
        <v>413</v>
      </c>
      <c r="T61" s="47" t="s">
        <v>391</v>
      </c>
      <c r="U61" s="88">
        <f>0+(3825000*1)</f>
        <v>3825000</v>
      </c>
      <c r="V61" s="47" t="s">
        <v>434</v>
      </c>
      <c r="W61" s="47" t="s">
        <v>464</v>
      </c>
      <c r="X61" s="47">
        <v>90</v>
      </c>
      <c r="Y61" s="47" t="s">
        <v>461</v>
      </c>
      <c r="Z61" s="62"/>
    </row>
    <row r="62" spans="1:26" s="90" customFormat="1" ht="129.75" customHeight="1" x14ac:dyDescent="0.25">
      <c r="A62" s="86"/>
      <c r="B62" s="47" t="s">
        <v>102</v>
      </c>
      <c r="C62" s="85" t="s">
        <v>177</v>
      </c>
      <c r="D62" s="47" t="s">
        <v>109</v>
      </c>
      <c r="E62" s="47" t="s">
        <v>171</v>
      </c>
      <c r="F62" s="47" t="s">
        <v>507</v>
      </c>
      <c r="G62" s="47" t="s">
        <v>237</v>
      </c>
      <c r="H62" s="47" t="str">
        <f t="shared" si="2"/>
        <v>El operador reporta que la temperatura del agua esta elevada; No hay consecuencias; Perdida de producción en parada del equipo; Cable roto - alimentacion motor torre enfriamiento; Cambio de cable.</v>
      </c>
      <c r="I62" s="47" t="s">
        <v>334</v>
      </c>
      <c r="J62" s="47" t="s">
        <v>88</v>
      </c>
      <c r="K62" s="47" t="s">
        <v>346</v>
      </c>
      <c r="L62" s="47" t="s">
        <v>366</v>
      </c>
      <c r="M62" s="47" t="s">
        <v>264</v>
      </c>
      <c r="N62" s="47" t="s">
        <v>300</v>
      </c>
      <c r="O62" s="47" t="s">
        <v>396</v>
      </c>
      <c r="P62" s="47" t="s">
        <v>416</v>
      </c>
      <c r="Q62" s="47" t="s">
        <v>416</v>
      </c>
      <c r="R62" s="47" t="s">
        <v>417</v>
      </c>
      <c r="S62" s="47" t="s">
        <v>416</v>
      </c>
      <c r="T62" s="47" t="s">
        <v>391</v>
      </c>
      <c r="U62" s="88">
        <f>250000+(3825000*1)</f>
        <v>4075000</v>
      </c>
      <c r="V62" s="47" t="s">
        <v>434</v>
      </c>
      <c r="W62" s="47" t="s">
        <v>435</v>
      </c>
      <c r="X62" s="47">
        <v>360</v>
      </c>
      <c r="Y62" s="47" t="s">
        <v>432</v>
      </c>
      <c r="Z62" s="62"/>
    </row>
    <row r="63" spans="1:26" s="90" customFormat="1" ht="85.5" customHeight="1" x14ac:dyDescent="0.25">
      <c r="A63" s="86"/>
      <c r="B63" s="47" t="s">
        <v>102</v>
      </c>
      <c r="C63" s="85" t="s">
        <v>177</v>
      </c>
      <c r="D63" s="47" t="s">
        <v>109</v>
      </c>
      <c r="E63" s="47" t="s">
        <v>171</v>
      </c>
      <c r="F63" s="47" t="s">
        <v>508</v>
      </c>
      <c r="G63" s="47" t="s">
        <v>301</v>
      </c>
      <c r="H63" s="47" t="str">
        <f t="shared" si="2"/>
        <v>El operador reporta que la temperatura del agua esta elevada; No hay consecuencias; Perdida de producción en parada del equipo; Breaker aislado en una o dos fases por suciedad; Reparacion o cambio de breaker.</v>
      </c>
      <c r="I63" s="47" t="s">
        <v>334</v>
      </c>
      <c r="J63" s="47" t="s">
        <v>88</v>
      </c>
      <c r="K63" s="47" t="s">
        <v>346</v>
      </c>
      <c r="L63" s="47" t="s">
        <v>350</v>
      </c>
      <c r="M63" s="47" t="s">
        <v>310</v>
      </c>
      <c r="N63" s="47" t="s">
        <v>300</v>
      </c>
      <c r="O63" s="47" t="s">
        <v>399</v>
      </c>
      <c r="P63" s="47" t="s">
        <v>413</v>
      </c>
      <c r="Q63" s="47" t="s">
        <v>413</v>
      </c>
      <c r="R63" s="47" t="s">
        <v>414</v>
      </c>
      <c r="S63" s="47" t="s">
        <v>413</v>
      </c>
      <c r="T63" s="47" t="s">
        <v>390</v>
      </c>
      <c r="U63" s="88">
        <f>1000000+(3825000*3)</f>
        <v>12475000</v>
      </c>
      <c r="V63" s="47" t="s">
        <v>434</v>
      </c>
      <c r="W63" s="47" t="s">
        <v>440</v>
      </c>
      <c r="X63" s="47">
        <v>90</v>
      </c>
      <c r="Y63" s="47" t="s">
        <v>432</v>
      </c>
      <c r="Z63" s="62"/>
    </row>
    <row r="64" spans="1:26" s="90" customFormat="1" ht="132.75" customHeight="1" x14ac:dyDescent="0.25">
      <c r="A64" s="86"/>
      <c r="B64" s="47" t="s">
        <v>102</v>
      </c>
      <c r="C64" s="85" t="s">
        <v>177</v>
      </c>
      <c r="D64" s="47" t="s">
        <v>109</v>
      </c>
      <c r="E64" s="47" t="s">
        <v>171</v>
      </c>
      <c r="F64" s="47" t="s">
        <v>509</v>
      </c>
      <c r="G64" s="47" t="s">
        <v>239</v>
      </c>
      <c r="H64" s="47" t="str">
        <f t="shared" si="2"/>
        <v>El operador reporta que la temperatura del agua esta elevada; No hay consecuencias; Perdida de producción en parada del equipo; Cable roto - Alimentacion motobomba 2; Cambio de cable.</v>
      </c>
      <c r="I64" s="47" t="s">
        <v>334</v>
      </c>
      <c r="J64" s="47" t="s">
        <v>88</v>
      </c>
      <c r="K64" s="47" t="s">
        <v>346</v>
      </c>
      <c r="L64" s="47" t="s">
        <v>367</v>
      </c>
      <c r="M64" s="47" t="s">
        <v>264</v>
      </c>
      <c r="N64" s="47" t="s">
        <v>300</v>
      </c>
      <c r="O64" s="47" t="s">
        <v>402</v>
      </c>
      <c r="P64" s="47" t="s">
        <v>421</v>
      </c>
      <c r="Q64" s="47" t="s">
        <v>421</v>
      </c>
      <c r="R64" s="47" t="s">
        <v>422</v>
      </c>
      <c r="S64" s="47" t="s">
        <v>421</v>
      </c>
      <c r="T64" s="47" t="s">
        <v>391</v>
      </c>
      <c r="U64" s="88">
        <f>250000+(3825000*1)</f>
        <v>4075000</v>
      </c>
      <c r="V64" s="47" t="s">
        <v>434</v>
      </c>
      <c r="W64" s="47" t="s">
        <v>435</v>
      </c>
      <c r="X64" s="47">
        <v>360</v>
      </c>
      <c r="Y64" s="47" t="s">
        <v>432</v>
      </c>
      <c r="Z64" s="62"/>
    </row>
    <row r="65" spans="1:26" s="90" customFormat="1" ht="136.5" customHeight="1" x14ac:dyDescent="0.25">
      <c r="A65" s="86"/>
      <c r="B65" s="47" t="s">
        <v>102</v>
      </c>
      <c r="C65" s="85" t="s">
        <v>177</v>
      </c>
      <c r="D65" s="47" t="s">
        <v>109</v>
      </c>
      <c r="E65" s="47" t="s">
        <v>171</v>
      </c>
      <c r="F65" s="47" t="s">
        <v>513</v>
      </c>
      <c r="G65" s="47" t="s">
        <v>242</v>
      </c>
      <c r="H65" s="47" t="str">
        <f t="shared" si="2"/>
        <v>El operador reporta que la temperatura del agua esta elevada; No hay consecuencias; Perdida de producción en parada del equipo; Rodamiento pegado por deficiente lubricación - Motobomba 2; Cambio de rodamiente y ajuste de parametros de lubricacion.</v>
      </c>
      <c r="I65" s="47" t="s">
        <v>334</v>
      </c>
      <c r="J65" s="47" t="s">
        <v>88</v>
      </c>
      <c r="K65" s="47" t="s">
        <v>346</v>
      </c>
      <c r="L65" s="47" t="s">
        <v>371</v>
      </c>
      <c r="M65" s="47" t="s">
        <v>278</v>
      </c>
      <c r="N65" s="47" t="s">
        <v>300</v>
      </c>
      <c r="O65" s="47" t="s">
        <v>396</v>
      </c>
      <c r="P65" s="47" t="s">
        <v>416</v>
      </c>
      <c r="Q65" s="47" t="s">
        <v>416</v>
      </c>
      <c r="R65" s="47" t="s">
        <v>411</v>
      </c>
      <c r="S65" s="47" t="s">
        <v>416</v>
      </c>
      <c r="T65" s="47" t="s">
        <v>391</v>
      </c>
      <c r="U65" s="88">
        <f>200000+(3825000*3)</f>
        <v>11675000</v>
      </c>
      <c r="V65" s="47" t="s">
        <v>434</v>
      </c>
      <c r="W65" s="47" t="s">
        <v>470</v>
      </c>
      <c r="X65" s="47">
        <v>180</v>
      </c>
      <c r="Y65" s="47" t="s">
        <v>461</v>
      </c>
      <c r="Z65" s="62"/>
    </row>
    <row r="66" spans="1:26" s="90" customFormat="1" ht="156" customHeight="1" x14ac:dyDescent="0.25">
      <c r="A66" s="86"/>
      <c r="B66" s="47" t="s">
        <v>102</v>
      </c>
      <c r="C66" s="85" t="s">
        <v>177</v>
      </c>
      <c r="D66" s="47" t="s">
        <v>160</v>
      </c>
      <c r="E66" s="47" t="s">
        <v>238</v>
      </c>
      <c r="F66" s="47" t="s">
        <v>515</v>
      </c>
      <c r="G66" s="47" t="s">
        <v>301</v>
      </c>
      <c r="H66" s="47" t="str">
        <f t="shared" si="2"/>
        <v>El operador reporta que la temperatura de los electrodos esta elevada; No hay consecuencias; Perdida de producción en parada del equipo; Breaker aislado en una o dos fases por suciedad; Reparacion o cambio de breaker.</v>
      </c>
      <c r="I66" s="47" t="s">
        <v>335</v>
      </c>
      <c r="J66" s="47" t="s">
        <v>88</v>
      </c>
      <c r="K66" s="47" t="s">
        <v>346</v>
      </c>
      <c r="L66" s="47" t="s">
        <v>350</v>
      </c>
      <c r="M66" s="47" t="s">
        <v>310</v>
      </c>
      <c r="N66" s="47" t="s">
        <v>300</v>
      </c>
      <c r="O66" s="47" t="s">
        <v>399</v>
      </c>
      <c r="P66" s="47" t="s">
        <v>413</v>
      </c>
      <c r="Q66" s="47" t="s">
        <v>413</v>
      </c>
      <c r="R66" s="47" t="s">
        <v>414</v>
      </c>
      <c r="S66" s="47" t="s">
        <v>413</v>
      </c>
      <c r="T66" s="47" t="s">
        <v>390</v>
      </c>
      <c r="U66" s="88">
        <f>1000000+(3825000*3)</f>
        <v>12475000</v>
      </c>
      <c r="V66" s="47" t="s">
        <v>434</v>
      </c>
      <c r="W66" s="47" t="s">
        <v>440</v>
      </c>
      <c r="X66" s="47">
        <v>90</v>
      </c>
      <c r="Y66" s="47" t="s">
        <v>432</v>
      </c>
      <c r="Z66" s="62"/>
    </row>
    <row r="67" spans="1:26" s="90" customFormat="1" ht="163.5" customHeight="1" x14ac:dyDescent="0.25">
      <c r="A67" s="86"/>
      <c r="B67" s="47" t="s">
        <v>102</v>
      </c>
      <c r="C67" s="85" t="s">
        <v>177</v>
      </c>
      <c r="D67" s="47" t="s">
        <v>160</v>
      </c>
      <c r="E67" s="47" t="s">
        <v>238</v>
      </c>
      <c r="F67" s="47" t="s">
        <v>516</v>
      </c>
      <c r="G67" s="47" t="s">
        <v>244</v>
      </c>
      <c r="H67" s="47" t="str">
        <f t="shared" ref="H67:H89" si="3">CONCATENATE(I67,"; ", J67,"; ",K67,"; ", L67,"; ",M67)</f>
        <v>El operador reporta que la temperatura de los electrodos esta elevada; No hay consecuencias; Perdida de producción en parada del equipo; Cable roto - Alimentacion motobomba 1; Cambio de cable.</v>
      </c>
      <c r="I67" s="47" t="s">
        <v>335</v>
      </c>
      <c r="J67" s="47" t="s">
        <v>88</v>
      </c>
      <c r="K67" s="47" t="s">
        <v>346</v>
      </c>
      <c r="L67" s="47" t="s">
        <v>373</v>
      </c>
      <c r="M67" s="47" t="s">
        <v>264</v>
      </c>
      <c r="N67" s="47" t="s">
        <v>300</v>
      </c>
      <c r="O67" s="47" t="s">
        <v>396</v>
      </c>
      <c r="P67" s="47" t="s">
        <v>416</v>
      </c>
      <c r="Q67" s="47" t="s">
        <v>416</v>
      </c>
      <c r="R67" s="47" t="s">
        <v>417</v>
      </c>
      <c r="S67" s="47" t="s">
        <v>416</v>
      </c>
      <c r="T67" s="47" t="s">
        <v>391</v>
      </c>
      <c r="U67" s="88">
        <f>250000+(3825000*1)</f>
        <v>4075000</v>
      </c>
      <c r="V67" s="88" t="s">
        <v>434</v>
      </c>
      <c r="W67" s="88" t="s">
        <v>435</v>
      </c>
      <c r="X67" s="47">
        <v>180</v>
      </c>
      <c r="Y67" s="88" t="s">
        <v>432</v>
      </c>
      <c r="Z67" s="62"/>
    </row>
    <row r="68" spans="1:26" s="90" customFormat="1" ht="154.5" customHeight="1" x14ac:dyDescent="0.25">
      <c r="A68" s="86"/>
      <c r="B68" s="47" t="s">
        <v>102</v>
      </c>
      <c r="C68" s="85" t="s">
        <v>177</v>
      </c>
      <c r="D68" s="47" t="s">
        <v>160</v>
      </c>
      <c r="E68" s="47" t="s">
        <v>238</v>
      </c>
      <c r="F68" s="47" t="s">
        <v>520</v>
      </c>
      <c r="G68" s="47" t="s">
        <v>247</v>
      </c>
      <c r="H68" s="47" t="str">
        <f t="shared" si="3"/>
        <v>El operador reporta que la temperatura de los electrodos esta elevada; No hay consecuencias; Perdida de producción en parada del equipo; Rodamiento pegado por deficiente lubricación - Motobomba 1; Cambio de rodamiento y ajuste en los parametros de lubricacion.</v>
      </c>
      <c r="I68" s="47" t="s">
        <v>335</v>
      </c>
      <c r="J68" s="47" t="s">
        <v>88</v>
      </c>
      <c r="K68" s="47" t="s">
        <v>346</v>
      </c>
      <c r="L68" s="47" t="s">
        <v>377</v>
      </c>
      <c r="M68" s="47" t="s">
        <v>280</v>
      </c>
      <c r="N68" s="47" t="s">
        <v>300</v>
      </c>
      <c r="O68" s="47" t="s">
        <v>396</v>
      </c>
      <c r="P68" s="47" t="s">
        <v>416</v>
      </c>
      <c r="Q68" s="47" t="s">
        <v>416</v>
      </c>
      <c r="R68" s="47" t="s">
        <v>411</v>
      </c>
      <c r="S68" s="47" t="s">
        <v>416</v>
      </c>
      <c r="T68" s="47" t="s">
        <v>391</v>
      </c>
      <c r="U68" s="88">
        <f>400000+(3825000*1.5)</f>
        <v>6137500</v>
      </c>
      <c r="V68" s="47" t="s">
        <v>434</v>
      </c>
      <c r="W68" s="47" t="s">
        <v>470</v>
      </c>
      <c r="X68" s="47">
        <v>180</v>
      </c>
      <c r="Y68" s="47" t="s">
        <v>461</v>
      </c>
      <c r="Z68" s="62"/>
    </row>
    <row r="69" spans="1:26" s="90" customFormat="1" ht="170.25" customHeight="1" x14ac:dyDescent="0.25">
      <c r="A69" s="86"/>
      <c r="B69" s="47" t="s">
        <v>124</v>
      </c>
      <c r="C69" s="85" t="s">
        <v>132</v>
      </c>
      <c r="D69" s="47" t="s">
        <v>161</v>
      </c>
      <c r="E69" s="47" t="s">
        <v>159</v>
      </c>
      <c r="F69" s="47" t="s">
        <v>524</v>
      </c>
      <c r="G69" s="47" t="s">
        <v>212</v>
      </c>
      <c r="H69" s="47" t="str">
        <f t="shared" si="3"/>
        <v>El operario reporta fugas de agua; Puede traer consecuencia; No hay consecuencias; Tuberia rota; Cambio de tuberia.</v>
      </c>
      <c r="I69" s="47" t="s">
        <v>336</v>
      </c>
      <c r="J69" s="47" t="s">
        <v>345</v>
      </c>
      <c r="K69" s="47" t="s">
        <v>88</v>
      </c>
      <c r="L69" s="47" t="s">
        <v>381</v>
      </c>
      <c r="M69" s="47" t="s">
        <v>283</v>
      </c>
      <c r="N69" s="47" t="s">
        <v>299</v>
      </c>
      <c r="O69" s="47" t="s">
        <v>396</v>
      </c>
      <c r="P69" s="47" t="s">
        <v>416</v>
      </c>
      <c r="Q69" s="47" t="s">
        <v>416</v>
      </c>
      <c r="R69" s="47" t="s">
        <v>417</v>
      </c>
      <c r="S69" s="47" t="s">
        <v>416</v>
      </c>
      <c r="T69" s="47" t="s">
        <v>391</v>
      </c>
      <c r="U69" s="88">
        <f>100000+(3825000*1)</f>
        <v>3925000</v>
      </c>
      <c r="V69" s="88" t="s">
        <v>434</v>
      </c>
      <c r="W69" s="88" t="s">
        <v>473</v>
      </c>
      <c r="X69" s="47">
        <v>180</v>
      </c>
      <c r="Y69" s="88" t="s">
        <v>432</v>
      </c>
      <c r="Z69" s="62"/>
    </row>
    <row r="70" spans="1:26" s="90" customFormat="1" ht="193.5" customHeight="1" x14ac:dyDescent="0.25">
      <c r="A70" s="86"/>
      <c r="B70" s="47" t="s">
        <v>103</v>
      </c>
      <c r="C70" s="85" t="s">
        <v>178</v>
      </c>
      <c r="D70" s="47" t="s">
        <v>110</v>
      </c>
      <c r="E70" s="47" t="s">
        <v>163</v>
      </c>
      <c r="F70" s="47" t="s">
        <v>115</v>
      </c>
      <c r="G70" s="47" t="s">
        <v>251</v>
      </c>
      <c r="H70" s="47" t="str">
        <f t="shared" si="3"/>
        <v>El operador reporta que los actuadores neumaticos no estan trabajando; No hay consecuencias; Perdida de producción en parada del equipo; Bobina abierta - Electrovalvula; Cambio de bobina.</v>
      </c>
      <c r="I70" s="47" t="s">
        <v>337</v>
      </c>
      <c r="J70" s="47" t="s">
        <v>88</v>
      </c>
      <c r="K70" s="47" t="s">
        <v>346</v>
      </c>
      <c r="L70" s="47" t="s">
        <v>382</v>
      </c>
      <c r="M70" s="47" t="s">
        <v>265</v>
      </c>
      <c r="N70" s="47" t="s">
        <v>299</v>
      </c>
      <c r="O70" s="47" t="s">
        <v>396</v>
      </c>
      <c r="P70" s="47" t="s">
        <v>416</v>
      </c>
      <c r="Q70" s="47" t="s">
        <v>416</v>
      </c>
      <c r="R70" s="47" t="s">
        <v>417</v>
      </c>
      <c r="S70" s="47" t="s">
        <v>416</v>
      </c>
      <c r="T70" s="47" t="s">
        <v>391</v>
      </c>
      <c r="U70" s="88">
        <f>100000+(3825000*0.5)</f>
        <v>2012500</v>
      </c>
      <c r="V70" s="47" t="s">
        <v>434</v>
      </c>
      <c r="W70" s="47" t="s">
        <v>474</v>
      </c>
      <c r="X70" s="47">
        <v>90</v>
      </c>
      <c r="Y70" s="47" t="s">
        <v>432</v>
      </c>
      <c r="Z70" s="62"/>
    </row>
    <row r="71" spans="1:26" s="90" customFormat="1" ht="169.5" customHeight="1" x14ac:dyDescent="0.25">
      <c r="A71" s="86"/>
      <c r="B71" s="47" t="s">
        <v>103</v>
      </c>
      <c r="C71" s="85" t="s">
        <v>178</v>
      </c>
      <c r="D71" s="47" t="s">
        <v>110</v>
      </c>
      <c r="E71" s="47" t="s">
        <v>163</v>
      </c>
      <c r="F71" s="47" t="s">
        <v>525</v>
      </c>
      <c r="G71" s="47" t="s">
        <v>252</v>
      </c>
      <c r="H71" s="47" t="str">
        <f t="shared" si="3"/>
        <v>El operador reporta que los actuadores neumaticos no estan trabajando; No hay consecuencias; Perdida de producción en parada del equipo; Manguera estrangulada; Ajustar manguera.</v>
      </c>
      <c r="I71" s="47" t="s">
        <v>337</v>
      </c>
      <c r="J71" s="47" t="s">
        <v>88</v>
      </c>
      <c r="K71" s="47" t="s">
        <v>346</v>
      </c>
      <c r="L71" s="47" t="s">
        <v>383</v>
      </c>
      <c r="M71" s="47" t="s">
        <v>284</v>
      </c>
      <c r="N71" s="47" t="s">
        <v>299</v>
      </c>
      <c r="O71" s="47" t="s">
        <v>405</v>
      </c>
      <c r="P71" s="47" t="s">
        <v>413</v>
      </c>
      <c r="Q71" s="47" t="s">
        <v>413</v>
      </c>
      <c r="R71" s="47" t="s">
        <v>427</v>
      </c>
      <c r="S71" s="47" t="s">
        <v>413</v>
      </c>
      <c r="T71" s="47" t="s">
        <v>391</v>
      </c>
      <c r="U71" s="88">
        <f>0+(3825000*0.25)</f>
        <v>956250</v>
      </c>
      <c r="V71" s="47" t="s">
        <v>434</v>
      </c>
      <c r="W71" s="88" t="s">
        <v>475</v>
      </c>
      <c r="X71" s="47">
        <v>1</v>
      </c>
      <c r="Y71" s="47" t="s">
        <v>455</v>
      </c>
      <c r="Z71" s="62"/>
    </row>
    <row r="72" spans="1:26" s="90" customFormat="1" ht="193.5" customHeight="1" x14ac:dyDescent="0.25">
      <c r="A72" s="86"/>
      <c r="B72" s="47" t="s">
        <v>103</v>
      </c>
      <c r="C72" s="85" t="s">
        <v>178</v>
      </c>
      <c r="D72" s="47" t="s">
        <v>110</v>
      </c>
      <c r="E72" s="47" t="s">
        <v>163</v>
      </c>
      <c r="F72" s="47" t="s">
        <v>526</v>
      </c>
      <c r="G72" s="47" t="s">
        <v>253</v>
      </c>
      <c r="H72" s="47" t="str">
        <f t="shared" si="3"/>
        <v>El operador reporta que los actuadores neumaticos no estan trabajando; No hay consecuencias; Perdida de producción en parada del equipo; Valvula neumatica obstruida - dañada; Repararcion o cambio de valvula.</v>
      </c>
      <c r="I72" s="47" t="s">
        <v>337</v>
      </c>
      <c r="J72" s="47" t="s">
        <v>88</v>
      </c>
      <c r="K72" s="47" t="s">
        <v>346</v>
      </c>
      <c r="L72" s="47" t="s">
        <v>384</v>
      </c>
      <c r="M72" s="47" t="s">
        <v>285</v>
      </c>
      <c r="N72" s="47" t="s">
        <v>299</v>
      </c>
      <c r="O72" s="47" t="s">
        <v>396</v>
      </c>
      <c r="P72" s="47" t="s">
        <v>416</v>
      </c>
      <c r="Q72" s="47" t="s">
        <v>416</v>
      </c>
      <c r="R72" s="47" t="s">
        <v>417</v>
      </c>
      <c r="S72" s="47" t="s">
        <v>416</v>
      </c>
      <c r="T72" s="47" t="s">
        <v>391</v>
      </c>
      <c r="U72" s="88">
        <f>400000+(3825000*0.5)</f>
        <v>2312500</v>
      </c>
      <c r="V72" s="47" t="s">
        <v>434</v>
      </c>
      <c r="W72" s="47" t="s">
        <v>476</v>
      </c>
      <c r="X72" s="47">
        <v>240</v>
      </c>
      <c r="Y72" s="47" t="s">
        <v>461</v>
      </c>
      <c r="Z72" s="62"/>
    </row>
    <row r="73" spans="1:26" s="90" customFormat="1" ht="108" customHeight="1" x14ac:dyDescent="0.25">
      <c r="A73" s="86"/>
      <c r="B73" s="47" t="s">
        <v>103</v>
      </c>
      <c r="C73" s="85" t="s">
        <v>178</v>
      </c>
      <c r="D73" s="47" t="s">
        <v>110</v>
      </c>
      <c r="E73" s="47" t="s">
        <v>163</v>
      </c>
      <c r="F73" s="47" t="s">
        <v>527</v>
      </c>
      <c r="G73" s="47" t="s">
        <v>254</v>
      </c>
      <c r="H73" s="47" t="str">
        <f t="shared" si="3"/>
        <v>El operador reporta que el regular de aire se daño; No hay consecuencias; Perdida de producción en parada del equipo; Regulador de aire suelto en posicion off - unidad de mantenimiento; Repararcion o cambio de regulador.</v>
      </c>
      <c r="I73" s="47" t="s">
        <v>338</v>
      </c>
      <c r="J73" s="47" t="s">
        <v>88</v>
      </c>
      <c r="K73" s="47" t="s">
        <v>346</v>
      </c>
      <c r="L73" s="47" t="s">
        <v>385</v>
      </c>
      <c r="M73" s="47" t="s">
        <v>286</v>
      </c>
      <c r="N73" s="47" t="s">
        <v>299</v>
      </c>
      <c r="O73" s="47" t="s">
        <v>396</v>
      </c>
      <c r="P73" s="47" t="s">
        <v>416</v>
      </c>
      <c r="Q73" s="47" t="s">
        <v>416</v>
      </c>
      <c r="R73" s="47" t="s">
        <v>417</v>
      </c>
      <c r="S73" s="47" t="s">
        <v>416</v>
      </c>
      <c r="T73" s="47" t="s">
        <v>391</v>
      </c>
      <c r="U73" s="88">
        <f>200000+(3825000*0.5)</f>
        <v>2112500</v>
      </c>
      <c r="V73" s="47" t="s">
        <v>434</v>
      </c>
      <c r="W73" s="47" t="s">
        <v>477</v>
      </c>
      <c r="X73" s="47">
        <v>390</v>
      </c>
      <c r="Y73" s="47" t="s">
        <v>461</v>
      </c>
      <c r="Z73" s="62"/>
    </row>
    <row r="74" spans="1:26" s="90" customFormat="1" ht="96.75" customHeight="1" x14ac:dyDescent="0.25">
      <c r="A74" s="86"/>
      <c r="B74" s="47" t="s">
        <v>103</v>
      </c>
      <c r="C74" s="85" t="s">
        <v>178</v>
      </c>
      <c r="D74" s="47" t="s">
        <v>111</v>
      </c>
      <c r="E74" s="47" t="s">
        <v>162</v>
      </c>
      <c r="F74" s="47" t="s">
        <v>528</v>
      </c>
      <c r="G74" s="47" t="s">
        <v>255</v>
      </c>
      <c r="H74" s="47" t="str">
        <f t="shared" si="3"/>
        <v>El operador reporta que el regular de aire se daño; No hay consecuencias; Perdida de producción, perdida de material y producto defectuoso; Regulador de aire suelto - Unidad de mantenimiento; Repararcion o cambio de regulador.</v>
      </c>
      <c r="I74" s="47" t="s">
        <v>338</v>
      </c>
      <c r="J74" s="47" t="s">
        <v>88</v>
      </c>
      <c r="K74" s="47" t="s">
        <v>347</v>
      </c>
      <c r="L74" s="47" t="s">
        <v>386</v>
      </c>
      <c r="M74" s="47" t="s">
        <v>286</v>
      </c>
      <c r="N74" s="47" t="s">
        <v>299</v>
      </c>
      <c r="O74" s="47" t="s">
        <v>396</v>
      </c>
      <c r="P74" s="47" t="s">
        <v>416</v>
      </c>
      <c r="Q74" s="47" t="s">
        <v>416</v>
      </c>
      <c r="R74" s="47" t="s">
        <v>417</v>
      </c>
      <c r="S74" s="47" t="s">
        <v>416</v>
      </c>
      <c r="T74" s="47" t="s">
        <v>391</v>
      </c>
      <c r="U74" s="88">
        <f>350000+(3825000*0.5)</f>
        <v>2262500</v>
      </c>
      <c r="V74" s="47" t="s">
        <v>434</v>
      </c>
      <c r="W74" s="47" t="s">
        <v>477</v>
      </c>
      <c r="X74" s="47">
        <v>390</v>
      </c>
      <c r="Y74" s="47" t="s">
        <v>461</v>
      </c>
      <c r="Z74" s="62"/>
    </row>
    <row r="75" spans="1:26" s="90" customFormat="1" ht="108" customHeight="1" x14ac:dyDescent="0.25">
      <c r="A75" s="86"/>
      <c r="B75" s="47" t="s">
        <v>103</v>
      </c>
      <c r="C75" s="85" t="s">
        <v>178</v>
      </c>
      <c r="D75" s="47" t="s">
        <v>111</v>
      </c>
      <c r="E75" s="47" t="s">
        <v>162</v>
      </c>
      <c r="F75" s="47" t="s">
        <v>529</v>
      </c>
      <c r="G75" s="47" t="s">
        <v>256</v>
      </c>
      <c r="H75" s="47" t="str">
        <f t="shared" si="3"/>
        <v>El operador reporta que el regular de aire se daño; No hay consecuencias; Perdida de producción, perdida de material y producto defectuoso; Regulador de aire suelto - manifold; Repararcion o cambio de regulador.</v>
      </c>
      <c r="I75" s="47" t="s">
        <v>338</v>
      </c>
      <c r="J75" s="47" t="s">
        <v>88</v>
      </c>
      <c r="K75" s="47" t="s">
        <v>347</v>
      </c>
      <c r="L75" s="47" t="s">
        <v>387</v>
      </c>
      <c r="M75" s="47" t="s">
        <v>286</v>
      </c>
      <c r="N75" s="47" t="s">
        <v>299</v>
      </c>
      <c r="O75" s="47" t="s">
        <v>396</v>
      </c>
      <c r="P75" s="47" t="s">
        <v>416</v>
      </c>
      <c r="Q75" s="47" t="s">
        <v>416</v>
      </c>
      <c r="R75" s="47" t="s">
        <v>417</v>
      </c>
      <c r="S75" s="47" t="s">
        <v>416</v>
      </c>
      <c r="T75" s="47" t="s">
        <v>391</v>
      </c>
      <c r="U75" s="88">
        <f>350000+(3825000*0.5)</f>
        <v>2262500</v>
      </c>
      <c r="V75" s="47" t="s">
        <v>434</v>
      </c>
      <c r="W75" s="47" t="s">
        <v>477</v>
      </c>
      <c r="X75" s="47">
        <v>390</v>
      </c>
      <c r="Y75" s="47" t="s">
        <v>461</v>
      </c>
      <c r="Z75" s="62"/>
    </row>
    <row r="76" spans="1:26" s="90" customFormat="1" ht="115.5" customHeight="1" x14ac:dyDescent="0.25">
      <c r="A76" s="86"/>
      <c r="B76" s="47" t="s">
        <v>103</v>
      </c>
      <c r="C76" s="85" t="s">
        <v>178</v>
      </c>
      <c r="D76" s="47" t="s">
        <v>111</v>
      </c>
      <c r="E76" s="47" t="s">
        <v>162</v>
      </c>
      <c r="F76" s="47" t="s">
        <v>530</v>
      </c>
      <c r="G76" s="47" t="s">
        <v>257</v>
      </c>
      <c r="H76" s="47" t="str">
        <f t="shared" si="3"/>
        <v>El operador reporta que los actuadores neumaticos no estan trabajando correctamente; No hay consecuencias; Perdida de producción, perdida de material y producto defectuoso; Fltro de aire tapado - unidad de mantenimiento; Limpieza o cambio de filtro.</v>
      </c>
      <c r="I76" s="47" t="s">
        <v>339</v>
      </c>
      <c r="J76" s="47" t="s">
        <v>88</v>
      </c>
      <c r="K76" s="47" t="s">
        <v>347</v>
      </c>
      <c r="L76" s="47" t="s">
        <v>388</v>
      </c>
      <c r="M76" s="47" t="s">
        <v>287</v>
      </c>
      <c r="N76" s="47" t="s">
        <v>299</v>
      </c>
      <c r="O76" s="47" t="s">
        <v>399</v>
      </c>
      <c r="P76" s="47" t="s">
        <v>413</v>
      </c>
      <c r="Q76" s="47" t="s">
        <v>413</v>
      </c>
      <c r="R76" s="47" t="s">
        <v>427</v>
      </c>
      <c r="S76" s="47" t="s">
        <v>413</v>
      </c>
      <c r="T76" s="47" t="s">
        <v>391</v>
      </c>
      <c r="U76" s="88">
        <f>20000+(3825000*0.15)</f>
        <v>593750</v>
      </c>
      <c r="V76" s="47" t="s">
        <v>434</v>
      </c>
      <c r="W76" s="47" t="s">
        <v>478</v>
      </c>
      <c r="X76" s="47">
        <v>15</v>
      </c>
      <c r="Y76" s="47" t="s">
        <v>455</v>
      </c>
      <c r="Z76" s="62"/>
    </row>
    <row r="77" spans="1:26" s="90" customFormat="1" ht="137.25" customHeight="1" x14ac:dyDescent="0.25">
      <c r="A77" s="86"/>
      <c r="B77" s="47" t="s">
        <v>103</v>
      </c>
      <c r="C77" s="85" t="s">
        <v>178</v>
      </c>
      <c r="D77" s="47" t="s">
        <v>111</v>
      </c>
      <c r="E77" s="47" t="s">
        <v>162</v>
      </c>
      <c r="F77" s="47" t="s">
        <v>531</v>
      </c>
      <c r="G77" s="47" t="s">
        <v>258</v>
      </c>
      <c r="H77" s="47" t="str">
        <f t="shared" si="3"/>
        <v>El operador reporta que los actuadores neumaticos no estan trabajando correctamente; No hay consecuencias; Perdida de producción, perdida de material y producto defectuoso; Fltro de aire tapado - manifold; Limpieza o cambio de filtro.</v>
      </c>
      <c r="I77" s="47" t="s">
        <v>339</v>
      </c>
      <c r="J77" s="47" t="s">
        <v>88</v>
      </c>
      <c r="K77" s="47" t="s">
        <v>347</v>
      </c>
      <c r="L77" s="47" t="s">
        <v>389</v>
      </c>
      <c r="M77" s="47" t="s">
        <v>287</v>
      </c>
      <c r="N77" s="47" t="s">
        <v>299</v>
      </c>
      <c r="O77" s="47" t="s">
        <v>399</v>
      </c>
      <c r="P77" s="47" t="s">
        <v>413</v>
      </c>
      <c r="Q77" s="47" t="s">
        <v>413</v>
      </c>
      <c r="R77" s="47" t="s">
        <v>427</v>
      </c>
      <c r="S77" s="47" t="s">
        <v>413</v>
      </c>
      <c r="T77" s="47" t="s">
        <v>391</v>
      </c>
      <c r="U77" s="88">
        <f>20000+(3825000*0.15)</f>
        <v>593750</v>
      </c>
      <c r="V77" s="47" t="s">
        <v>434</v>
      </c>
      <c r="W77" s="47" t="s">
        <v>478</v>
      </c>
      <c r="X77" s="47">
        <v>15</v>
      </c>
      <c r="Y77" s="47" t="s">
        <v>455</v>
      </c>
      <c r="Z77" s="62"/>
    </row>
    <row r="78" spans="1:26" s="90" customFormat="1" ht="123" customHeight="1" x14ac:dyDescent="0.25">
      <c r="A78" s="86"/>
      <c r="B78" s="47" t="s">
        <v>103</v>
      </c>
      <c r="C78" s="85" t="s">
        <v>178</v>
      </c>
      <c r="D78" s="47" t="s">
        <v>111</v>
      </c>
      <c r="E78" s="47" t="s">
        <v>162</v>
      </c>
      <c r="F78" s="47" t="s">
        <v>532</v>
      </c>
      <c r="G78" s="47" t="s">
        <v>259</v>
      </c>
      <c r="H78" s="47" t="str">
        <f t="shared" si="3"/>
        <v>El operador reporta que los actuadores neumaticos no estan trabajando correctamente; No hay consecuencias; Perdida de producción, perdida de material y producto defectuoso; Manguera estrangulada.; Ajuste de manguera.</v>
      </c>
      <c r="I78" s="47" t="s">
        <v>339</v>
      </c>
      <c r="J78" s="47" t="s">
        <v>88</v>
      </c>
      <c r="K78" s="47" t="s">
        <v>347</v>
      </c>
      <c r="L78" s="47" t="s">
        <v>252</v>
      </c>
      <c r="M78" s="47" t="s">
        <v>288</v>
      </c>
      <c r="N78" s="47" t="s">
        <v>299</v>
      </c>
      <c r="O78" s="47" t="s">
        <v>399</v>
      </c>
      <c r="P78" s="47" t="s">
        <v>413</v>
      </c>
      <c r="Q78" s="47" t="s">
        <v>413</v>
      </c>
      <c r="R78" s="47" t="s">
        <v>427</v>
      </c>
      <c r="S78" s="47" t="s">
        <v>413</v>
      </c>
      <c r="T78" s="47" t="s">
        <v>391</v>
      </c>
      <c r="U78" s="88">
        <f>0+(3825000*0.25)</f>
        <v>956250</v>
      </c>
      <c r="V78" s="47" t="s">
        <v>434</v>
      </c>
      <c r="W78" s="88" t="s">
        <v>475</v>
      </c>
      <c r="X78" s="47">
        <v>1</v>
      </c>
      <c r="Y78" s="47" t="s">
        <v>455</v>
      </c>
      <c r="Z78" s="62"/>
    </row>
    <row r="79" spans="1:26" s="90" customFormat="1" ht="124.5" customHeight="1" x14ac:dyDescent="0.25">
      <c r="A79" s="86"/>
      <c r="B79" s="47" t="s">
        <v>125</v>
      </c>
      <c r="C79" s="85" t="s">
        <v>138</v>
      </c>
      <c r="D79" s="47" t="s">
        <v>168</v>
      </c>
      <c r="E79" s="47" t="s">
        <v>164</v>
      </c>
      <c r="F79" s="47" t="s">
        <v>533</v>
      </c>
      <c r="G79" s="47" t="s">
        <v>213</v>
      </c>
      <c r="H79" s="47" t="str">
        <f t="shared" si="3"/>
        <v>El operador reporta fugas de aire; No hay consecuencias; No hay consecuencia; Manguera rota.; Cambio de manguera.</v>
      </c>
      <c r="I79" s="47" t="s">
        <v>340</v>
      </c>
      <c r="J79" s="47" t="s">
        <v>88</v>
      </c>
      <c r="K79" s="47" t="s">
        <v>348</v>
      </c>
      <c r="L79" s="47" t="s">
        <v>213</v>
      </c>
      <c r="M79" s="47" t="s">
        <v>289</v>
      </c>
      <c r="N79" s="47" t="s">
        <v>299</v>
      </c>
      <c r="O79" s="47" t="s">
        <v>399</v>
      </c>
      <c r="P79" s="47" t="s">
        <v>413</v>
      </c>
      <c r="Q79" s="47" t="s">
        <v>413</v>
      </c>
      <c r="R79" s="47" t="s">
        <v>427</v>
      </c>
      <c r="S79" s="47" t="s">
        <v>413</v>
      </c>
      <c r="T79" s="47" t="s">
        <v>391</v>
      </c>
      <c r="U79" s="88">
        <f>20000+(3825000*0.25)</f>
        <v>976250</v>
      </c>
      <c r="V79" s="47" t="s">
        <v>434</v>
      </c>
      <c r="W79" s="88" t="s">
        <v>475</v>
      </c>
      <c r="X79" s="47">
        <v>1</v>
      </c>
      <c r="Y79" s="47" t="s">
        <v>455</v>
      </c>
      <c r="Z79" s="62"/>
    </row>
    <row r="80" spans="1:26" s="90" customFormat="1" ht="123.75" customHeight="1" x14ac:dyDescent="0.25">
      <c r="A80" s="86"/>
      <c r="B80" s="47" t="s">
        <v>125</v>
      </c>
      <c r="C80" s="85" t="s">
        <v>138</v>
      </c>
      <c r="D80" s="47" t="s">
        <v>168</v>
      </c>
      <c r="E80" s="47" t="s">
        <v>164</v>
      </c>
      <c r="F80" s="47" t="s">
        <v>535</v>
      </c>
      <c r="G80" s="47" t="s">
        <v>214</v>
      </c>
      <c r="H80" s="47" t="str">
        <f t="shared" si="3"/>
        <v>El operador reporta fugas de aire; No hay consecuencias; No hay consecuencias; Empaquetadura desgastada.; Cambio de empaquetadura.</v>
      </c>
      <c r="I80" s="47" t="s">
        <v>340</v>
      </c>
      <c r="J80" s="47" t="s">
        <v>88</v>
      </c>
      <c r="K80" s="47" t="s">
        <v>88</v>
      </c>
      <c r="L80" s="47" t="s">
        <v>214</v>
      </c>
      <c r="M80" s="47" t="s">
        <v>290</v>
      </c>
      <c r="N80" s="47" t="s">
        <v>299</v>
      </c>
      <c r="O80" s="47" t="s">
        <v>399</v>
      </c>
      <c r="P80" s="47" t="s">
        <v>413</v>
      </c>
      <c r="Q80" s="47" t="s">
        <v>413</v>
      </c>
      <c r="R80" s="47" t="s">
        <v>427</v>
      </c>
      <c r="S80" s="47" t="s">
        <v>413</v>
      </c>
      <c r="T80" s="47" t="s">
        <v>391</v>
      </c>
      <c r="U80" s="88">
        <f>75000+(3825000*0.5)</f>
        <v>1987500</v>
      </c>
      <c r="V80" s="47" t="s">
        <v>434</v>
      </c>
      <c r="W80" s="47" t="s">
        <v>481</v>
      </c>
      <c r="X80" s="47">
        <v>180</v>
      </c>
      <c r="Y80" s="47" t="s">
        <v>461</v>
      </c>
      <c r="Z80" s="62"/>
    </row>
    <row r="81" spans="1:26" s="90" customFormat="1" ht="125.25" customHeight="1" x14ac:dyDescent="0.25">
      <c r="A81" s="86"/>
      <c r="B81" s="47" t="s">
        <v>126</v>
      </c>
      <c r="C81" s="85" t="s">
        <v>181</v>
      </c>
      <c r="D81" s="47" t="s">
        <v>169</v>
      </c>
      <c r="E81" s="47" t="s">
        <v>188</v>
      </c>
      <c r="F81" s="47" t="s">
        <v>538</v>
      </c>
      <c r="G81" s="47" t="s">
        <v>217</v>
      </c>
      <c r="H81" s="47" t="str">
        <f t="shared" si="3"/>
        <v>El operador reporta que los actuadores no funcionan; No hay consecuencias; Perdida de producción en parada del equipo; Bobina abierta - electrovalvula.; Cambio de bobina.</v>
      </c>
      <c r="I81" s="47" t="s">
        <v>341</v>
      </c>
      <c r="J81" s="47" t="s">
        <v>88</v>
      </c>
      <c r="K81" s="47" t="s">
        <v>346</v>
      </c>
      <c r="L81" s="47" t="s">
        <v>217</v>
      </c>
      <c r="M81" s="47" t="s">
        <v>265</v>
      </c>
      <c r="N81" s="47" t="s">
        <v>299</v>
      </c>
      <c r="O81" s="47" t="s">
        <v>396</v>
      </c>
      <c r="P81" s="47" t="s">
        <v>416</v>
      </c>
      <c r="Q81" s="47" t="s">
        <v>416</v>
      </c>
      <c r="R81" s="47" t="s">
        <v>417</v>
      </c>
      <c r="S81" s="47" t="s">
        <v>416</v>
      </c>
      <c r="T81" s="47" t="s">
        <v>391</v>
      </c>
      <c r="U81" s="88">
        <f>100000+(3825000*0.5)</f>
        <v>2012500</v>
      </c>
      <c r="V81" s="47" t="s">
        <v>434</v>
      </c>
      <c r="W81" s="47" t="s">
        <v>474</v>
      </c>
      <c r="X81" s="47">
        <v>90</v>
      </c>
      <c r="Y81" s="47" t="s">
        <v>432</v>
      </c>
      <c r="Z81" s="62"/>
    </row>
    <row r="82" spans="1:26" s="90" customFormat="1" ht="132.75" customHeight="1" x14ac:dyDescent="0.25">
      <c r="A82" s="86"/>
      <c r="B82" s="47" t="s">
        <v>126</v>
      </c>
      <c r="C82" s="85" t="s">
        <v>181</v>
      </c>
      <c r="D82" s="47" t="s">
        <v>169</v>
      </c>
      <c r="E82" s="47" t="s">
        <v>188</v>
      </c>
      <c r="F82" s="47" t="s">
        <v>539</v>
      </c>
      <c r="G82" s="47" t="s">
        <v>216</v>
      </c>
      <c r="H82" s="47" t="str">
        <f t="shared" si="3"/>
        <v>El operador reporta que los actuadores no funcionan; No hay consecuencias; Perdida de producción en parada del equipo; Cable roto - alimentacion de bobina .; Cambio de cable.</v>
      </c>
      <c r="I82" s="47" t="s">
        <v>341</v>
      </c>
      <c r="J82" s="47" t="s">
        <v>88</v>
      </c>
      <c r="K82" s="47" t="s">
        <v>346</v>
      </c>
      <c r="L82" s="47" t="s">
        <v>216</v>
      </c>
      <c r="M82" s="47" t="s">
        <v>264</v>
      </c>
      <c r="N82" s="47" t="s">
        <v>299</v>
      </c>
      <c r="O82" s="47" t="s">
        <v>396</v>
      </c>
      <c r="P82" s="47" t="s">
        <v>416</v>
      </c>
      <c r="Q82" s="47" t="s">
        <v>416</v>
      </c>
      <c r="R82" s="47" t="s">
        <v>417</v>
      </c>
      <c r="S82" s="47" t="s">
        <v>416</v>
      </c>
      <c r="T82" s="47" t="s">
        <v>391</v>
      </c>
      <c r="U82" s="88">
        <f>50000+(3825000*1)</f>
        <v>3875000</v>
      </c>
      <c r="V82" s="88" t="s">
        <v>434</v>
      </c>
      <c r="W82" s="88" t="s">
        <v>435</v>
      </c>
      <c r="X82" s="47">
        <v>180</v>
      </c>
      <c r="Y82" s="88" t="s">
        <v>432</v>
      </c>
      <c r="Z82" s="62"/>
    </row>
    <row r="83" spans="1:26" s="90" customFormat="1" ht="141" customHeight="1" x14ac:dyDescent="0.25">
      <c r="A83" s="86"/>
      <c r="B83" s="47" t="s">
        <v>137</v>
      </c>
      <c r="C83" s="85" t="s">
        <v>179</v>
      </c>
      <c r="D83" s="47" t="s">
        <v>170</v>
      </c>
      <c r="E83" s="47" t="s">
        <v>165</v>
      </c>
      <c r="F83" s="47" t="s">
        <v>540</v>
      </c>
      <c r="G83" s="47" t="s">
        <v>218</v>
      </c>
      <c r="H83" s="47" t="str">
        <f t="shared" si="3"/>
        <v>El operario reporta humedad en el sistema; No hay consecuencias; No hay consecuencias; Valvula pegada en el acumulador.; Reparacion o cambio de valvula.</v>
      </c>
      <c r="I83" s="47" t="s">
        <v>342</v>
      </c>
      <c r="J83" s="47" t="s">
        <v>88</v>
      </c>
      <c r="K83" s="47" t="s">
        <v>88</v>
      </c>
      <c r="L83" s="47" t="s">
        <v>218</v>
      </c>
      <c r="M83" s="47" t="s">
        <v>294</v>
      </c>
      <c r="N83" s="47" t="s">
        <v>300</v>
      </c>
      <c r="O83" s="47" t="s">
        <v>396</v>
      </c>
      <c r="P83" s="47" t="s">
        <v>416</v>
      </c>
      <c r="Q83" s="47" t="s">
        <v>416</v>
      </c>
      <c r="R83" s="47" t="s">
        <v>417</v>
      </c>
      <c r="S83" s="47" t="s">
        <v>416</v>
      </c>
      <c r="T83" s="47" t="s">
        <v>391</v>
      </c>
      <c r="U83" s="88">
        <f>400000+(3825000*0.5)</f>
        <v>2312500</v>
      </c>
      <c r="V83" s="47" t="s">
        <v>434</v>
      </c>
      <c r="W83" s="47" t="s">
        <v>476</v>
      </c>
      <c r="X83" s="47">
        <v>240</v>
      </c>
      <c r="Y83" s="47" t="s">
        <v>461</v>
      </c>
      <c r="Z83" s="62"/>
    </row>
    <row r="84" spans="1:26" s="90" customFormat="1" ht="157.5" customHeight="1" x14ac:dyDescent="0.25">
      <c r="A84" s="86"/>
      <c r="B84" s="47" t="s">
        <v>137</v>
      </c>
      <c r="C84" s="85" t="s">
        <v>179</v>
      </c>
      <c r="D84" s="47" t="s">
        <v>170</v>
      </c>
      <c r="E84" s="47" t="s">
        <v>165</v>
      </c>
      <c r="F84" s="47" t="s">
        <v>541</v>
      </c>
      <c r="G84" s="47" t="s">
        <v>220</v>
      </c>
      <c r="H84" s="47" t="str">
        <f t="shared" si="3"/>
        <v>El operario reporta humedad en el sistema; No hay consecuencias; No hay consecuencias; Bobina abierta - valvula en el acumulador.; Cambio de bobina.</v>
      </c>
      <c r="I84" s="47" t="s">
        <v>342</v>
      </c>
      <c r="J84" s="47" t="s">
        <v>88</v>
      </c>
      <c r="K84" s="47" t="s">
        <v>88</v>
      </c>
      <c r="L84" s="47" t="s">
        <v>220</v>
      </c>
      <c r="M84" s="47" t="s">
        <v>265</v>
      </c>
      <c r="N84" s="47" t="s">
        <v>300</v>
      </c>
      <c r="O84" s="47" t="s">
        <v>396</v>
      </c>
      <c r="P84" s="47" t="s">
        <v>416</v>
      </c>
      <c r="Q84" s="47" t="s">
        <v>416</v>
      </c>
      <c r="R84" s="47" t="s">
        <v>417</v>
      </c>
      <c r="S84" s="47" t="s">
        <v>416</v>
      </c>
      <c r="T84" s="47" t="s">
        <v>391</v>
      </c>
      <c r="U84" s="88">
        <f>100000+(3825000*0.5)</f>
        <v>2012500</v>
      </c>
      <c r="V84" s="47" t="s">
        <v>434</v>
      </c>
      <c r="W84" s="47" t="s">
        <v>474</v>
      </c>
      <c r="X84" s="47">
        <v>90</v>
      </c>
      <c r="Y84" s="47" t="s">
        <v>432</v>
      </c>
      <c r="Z84" s="62"/>
    </row>
    <row r="85" spans="1:26" s="90" customFormat="1" ht="117" customHeight="1" x14ac:dyDescent="0.25">
      <c r="A85" s="86"/>
      <c r="B85" s="47" t="s">
        <v>137</v>
      </c>
      <c r="C85" s="85" t="s">
        <v>179</v>
      </c>
      <c r="D85" s="47" t="s">
        <v>170</v>
      </c>
      <c r="E85" s="47" t="s">
        <v>165</v>
      </c>
      <c r="F85" s="47" t="s">
        <v>542</v>
      </c>
      <c r="G85" s="47" t="s">
        <v>219</v>
      </c>
      <c r="H85" s="47" t="str">
        <f t="shared" si="3"/>
        <v>El operario reporta humedad en el sistema; No hay consecuencias; No hay consecuencias; Cable roto - alimentacion bobina acumulador.; Cambio de cable.</v>
      </c>
      <c r="I85" s="47" t="s">
        <v>342</v>
      </c>
      <c r="J85" s="47" t="s">
        <v>88</v>
      </c>
      <c r="K85" s="47" t="s">
        <v>88</v>
      </c>
      <c r="L85" s="47" t="s">
        <v>219</v>
      </c>
      <c r="M85" s="47" t="s">
        <v>264</v>
      </c>
      <c r="N85" s="47" t="s">
        <v>300</v>
      </c>
      <c r="O85" s="47" t="s">
        <v>402</v>
      </c>
      <c r="P85" s="47" t="s">
        <v>421</v>
      </c>
      <c r="Q85" s="47" t="s">
        <v>421</v>
      </c>
      <c r="R85" s="47" t="s">
        <v>422</v>
      </c>
      <c r="S85" s="47" t="s">
        <v>416</v>
      </c>
      <c r="T85" s="47" t="s">
        <v>391</v>
      </c>
      <c r="U85" s="88">
        <f>50000+(3825000*1)</f>
        <v>3875000</v>
      </c>
      <c r="V85" s="88" t="s">
        <v>434</v>
      </c>
      <c r="W85" s="88" t="s">
        <v>435</v>
      </c>
      <c r="X85" s="47">
        <v>180</v>
      </c>
      <c r="Y85" s="88" t="s">
        <v>432</v>
      </c>
      <c r="Z85" s="62"/>
    </row>
    <row r="86" spans="1:26" s="90" customFormat="1" ht="160.5" customHeight="1" x14ac:dyDescent="0.25">
      <c r="A86" s="86"/>
      <c r="B86" s="47" t="s">
        <v>196</v>
      </c>
      <c r="C86" s="47" t="s">
        <v>184</v>
      </c>
      <c r="D86" s="47" t="s">
        <v>112</v>
      </c>
      <c r="E86" s="47" t="s">
        <v>166</v>
      </c>
      <c r="F86" s="47" t="s">
        <v>116</v>
      </c>
      <c r="G86" s="47" t="s">
        <v>221</v>
      </c>
      <c r="H86" s="47" t="str">
        <f t="shared" si="3"/>
        <v>El operador reporta que el carro se posiciona de forma incorrecta; No hay consecuencias; Perdida de producción en parada del equipo; Cadena destemplada.; Ajustar cadena.</v>
      </c>
      <c r="I86" s="47" t="s">
        <v>343</v>
      </c>
      <c r="J86" s="47" t="s">
        <v>88</v>
      </c>
      <c r="K86" s="47" t="s">
        <v>346</v>
      </c>
      <c r="L86" s="47" t="s">
        <v>221</v>
      </c>
      <c r="M86" s="47" t="s">
        <v>295</v>
      </c>
      <c r="N86" s="47" t="s">
        <v>299</v>
      </c>
      <c r="O86" s="47" t="s">
        <v>399</v>
      </c>
      <c r="P86" s="47" t="s">
        <v>413</v>
      </c>
      <c r="Q86" s="47" t="s">
        <v>413</v>
      </c>
      <c r="R86" s="47" t="s">
        <v>427</v>
      </c>
      <c r="S86" s="47" t="s">
        <v>413</v>
      </c>
      <c r="T86" s="47" t="s">
        <v>391</v>
      </c>
      <c r="U86" s="88">
        <f>0+(3825000*0.12)</f>
        <v>459000</v>
      </c>
      <c r="V86" s="47" t="s">
        <v>434</v>
      </c>
      <c r="W86" s="47" t="s">
        <v>483</v>
      </c>
      <c r="X86" s="47">
        <v>15</v>
      </c>
      <c r="Y86" s="47" t="s">
        <v>455</v>
      </c>
      <c r="Z86" s="62"/>
    </row>
    <row r="87" spans="1:26" s="90" customFormat="1" ht="111" customHeight="1" x14ac:dyDescent="0.25">
      <c r="A87" s="86"/>
      <c r="B87" s="47" t="s">
        <v>196</v>
      </c>
      <c r="C87" s="47" t="s">
        <v>184</v>
      </c>
      <c r="D87" s="47" t="s">
        <v>113</v>
      </c>
      <c r="E87" s="47" t="s">
        <v>167</v>
      </c>
      <c r="F87" s="47" t="s">
        <v>544</v>
      </c>
      <c r="G87" s="47" t="s">
        <v>223</v>
      </c>
      <c r="H87" s="47" t="str">
        <f t="shared" si="3"/>
        <v>El operador reporta que el carro no se mueve; No hay consecuencias; Perdida de producción en parada del equipo; Piñon roto.; Cambio de piñon.</v>
      </c>
      <c r="I87" s="47" t="s">
        <v>344</v>
      </c>
      <c r="J87" s="47" t="s">
        <v>88</v>
      </c>
      <c r="K87" s="47" t="s">
        <v>346</v>
      </c>
      <c r="L87" s="47" t="s">
        <v>223</v>
      </c>
      <c r="M87" s="47" t="s">
        <v>297</v>
      </c>
      <c r="N87" s="47" t="s">
        <v>299</v>
      </c>
      <c r="O87" s="47" t="s">
        <v>428</v>
      </c>
      <c r="P87" s="47" t="s">
        <v>421</v>
      </c>
      <c r="Q87" s="47" t="s">
        <v>421</v>
      </c>
      <c r="R87" s="47" t="s">
        <v>422</v>
      </c>
      <c r="S87" s="47" t="s">
        <v>421</v>
      </c>
      <c r="T87" s="47" t="s">
        <v>391</v>
      </c>
      <c r="U87" s="88">
        <f>500000+(3825000*1)</f>
        <v>4325000</v>
      </c>
      <c r="V87" s="47" t="s">
        <v>434</v>
      </c>
      <c r="W87" s="47" t="s">
        <v>484</v>
      </c>
      <c r="X87" s="47">
        <v>180</v>
      </c>
      <c r="Y87" s="47" t="s">
        <v>461</v>
      </c>
      <c r="Z87" s="62"/>
    </row>
    <row r="88" spans="1:26" s="90" customFormat="1" ht="103.5" customHeight="1" x14ac:dyDescent="0.25">
      <c r="A88" s="86"/>
      <c r="B88" s="47" t="s">
        <v>196</v>
      </c>
      <c r="C88" s="47" t="s">
        <v>184</v>
      </c>
      <c r="D88" s="47" t="s">
        <v>113</v>
      </c>
      <c r="E88" s="47" t="s">
        <v>167</v>
      </c>
      <c r="F88" s="47" t="s">
        <v>545</v>
      </c>
      <c r="G88" s="47" t="s">
        <v>261</v>
      </c>
      <c r="H88" s="47" t="str">
        <f t="shared" si="3"/>
        <v>El operador reporta que el carro no se mueve; No hay consecuencias; Perdida de producción en parada del equipo; Rodamiento pegado por deficiente lubricación - chumasera.; Cambio de rodamiento y ajuste de parametros de lubricacion.</v>
      </c>
      <c r="I88" s="47" t="s">
        <v>344</v>
      </c>
      <c r="J88" s="47" t="s">
        <v>88</v>
      </c>
      <c r="K88" s="47" t="s">
        <v>346</v>
      </c>
      <c r="L88" s="47" t="s">
        <v>261</v>
      </c>
      <c r="M88" s="47" t="s">
        <v>298</v>
      </c>
      <c r="N88" s="47" t="s">
        <v>299</v>
      </c>
      <c r="O88" s="47" t="s">
        <v>406</v>
      </c>
      <c r="P88" s="47" t="s">
        <v>416</v>
      </c>
      <c r="Q88" s="47" t="s">
        <v>416</v>
      </c>
      <c r="R88" s="47" t="s">
        <v>417</v>
      </c>
      <c r="S88" s="47" t="s">
        <v>416</v>
      </c>
      <c r="T88" s="47" t="s">
        <v>391</v>
      </c>
      <c r="U88" s="88">
        <f>350000+(3825000*1)</f>
        <v>4175000</v>
      </c>
      <c r="V88" s="47" t="s">
        <v>434</v>
      </c>
      <c r="W88" s="47" t="s">
        <v>470</v>
      </c>
      <c r="X88" s="47">
        <v>180</v>
      </c>
      <c r="Y88" s="47" t="s">
        <v>461</v>
      </c>
      <c r="Z88" s="62"/>
    </row>
    <row r="89" spans="1:26" s="90" customFormat="1" ht="108" customHeight="1" x14ac:dyDescent="0.25">
      <c r="A89" s="86"/>
      <c r="B89" s="47" t="s">
        <v>196</v>
      </c>
      <c r="C89" s="47" t="s">
        <v>184</v>
      </c>
      <c r="D89" s="47" t="s">
        <v>113</v>
      </c>
      <c r="E89" s="47" t="s">
        <v>167</v>
      </c>
      <c r="F89" s="47" t="s">
        <v>548</v>
      </c>
      <c r="G89" s="47" t="s">
        <v>226</v>
      </c>
      <c r="H89" s="47" t="str">
        <f t="shared" si="3"/>
        <v>El operador reporta que el carro no se mueve; No hay consecuencias; Perdida de producción en parada del equipo; Cadena descarrilada.; Ajustar cadena.</v>
      </c>
      <c r="I89" s="47" t="s">
        <v>344</v>
      </c>
      <c r="J89" s="47" t="s">
        <v>88</v>
      </c>
      <c r="K89" s="47" t="s">
        <v>346</v>
      </c>
      <c r="L89" s="47" t="s">
        <v>226</v>
      </c>
      <c r="M89" s="47" t="s">
        <v>295</v>
      </c>
      <c r="N89" s="47" t="s">
        <v>299</v>
      </c>
      <c r="O89" s="47" t="s">
        <v>399</v>
      </c>
      <c r="P89" s="47" t="s">
        <v>413</v>
      </c>
      <c r="Q89" s="47" t="s">
        <v>413</v>
      </c>
      <c r="R89" s="47" t="s">
        <v>427</v>
      </c>
      <c r="S89" s="47" t="s">
        <v>413</v>
      </c>
      <c r="T89" s="47" t="s">
        <v>391</v>
      </c>
      <c r="U89" s="88">
        <f>0+(3825000*0.12)</f>
        <v>459000</v>
      </c>
      <c r="V89" s="47" t="s">
        <v>434</v>
      </c>
      <c r="W89" s="47" t="s">
        <v>485</v>
      </c>
      <c r="X89" s="47">
        <v>180</v>
      </c>
      <c r="Y89" s="47" t="s">
        <v>461</v>
      </c>
      <c r="Z89" s="62"/>
    </row>
    <row r="90" spans="1:26" s="90" customFormat="1" ht="110.25" customHeight="1" x14ac:dyDescent="0.25">
      <c r="A90" s="86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76"/>
      <c r="V90" s="47"/>
      <c r="W90" s="47"/>
      <c r="X90" s="47"/>
      <c r="Y90" s="47"/>
      <c r="Z90" s="62"/>
    </row>
    <row r="91" spans="1:26" s="63" customFormat="1" ht="110.25" customHeight="1" x14ac:dyDescent="0.25">
      <c r="A91" s="61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76"/>
      <c r="V91" s="47"/>
      <c r="W91" s="47"/>
      <c r="X91" s="47"/>
      <c r="Y91" s="47"/>
      <c r="Z91" s="62"/>
    </row>
    <row r="92" spans="1:26" s="63" customFormat="1" ht="110.25" customHeight="1" x14ac:dyDescent="0.25">
      <c r="A92" s="61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76"/>
      <c r="V92" s="47"/>
      <c r="W92" s="47"/>
      <c r="X92" s="47"/>
      <c r="Y92" s="47"/>
      <c r="Z92" s="62"/>
    </row>
    <row r="93" spans="1:26" s="63" customFormat="1" ht="110.25" customHeight="1" x14ac:dyDescent="0.25">
      <c r="A93" s="61"/>
      <c r="B93" s="64"/>
      <c r="C93" s="64"/>
      <c r="D93" s="64"/>
      <c r="E93" s="47"/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77"/>
      <c r="V93" s="64"/>
      <c r="W93" s="64"/>
      <c r="X93" s="64"/>
      <c r="Y93" s="64"/>
      <c r="Z93" s="65"/>
    </row>
    <row r="94" spans="1:26" s="63" customFormat="1" ht="110.25" customHeight="1" x14ac:dyDescent="0.25">
      <c r="A94" s="61"/>
      <c r="B94" s="64"/>
      <c r="C94" s="64"/>
      <c r="D94" s="64"/>
      <c r="E94" s="47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77"/>
      <c r="V94" s="64"/>
      <c r="W94" s="64"/>
      <c r="X94" s="64"/>
      <c r="Y94" s="64"/>
      <c r="Z94" s="65"/>
    </row>
    <row r="95" spans="1:26" s="63" customFormat="1" ht="110.25" customHeight="1" x14ac:dyDescent="0.25">
      <c r="A95" s="61"/>
      <c r="B95" s="64"/>
      <c r="C95" s="64"/>
      <c r="D95" s="64"/>
      <c r="E95" s="47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77"/>
      <c r="V95" s="64"/>
      <c r="W95" s="64"/>
      <c r="X95" s="64"/>
      <c r="Y95" s="64"/>
      <c r="Z95" s="65"/>
    </row>
    <row r="96" spans="1:26" s="63" customFormat="1" ht="110.25" customHeight="1" x14ac:dyDescent="0.25">
      <c r="A96" s="61"/>
      <c r="B96" s="64"/>
      <c r="C96" s="64"/>
      <c r="D96" s="64"/>
      <c r="E96" s="47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77"/>
      <c r="V96" s="64"/>
      <c r="W96" s="64"/>
      <c r="X96" s="64"/>
      <c r="Y96" s="64"/>
      <c r="Z96" s="65"/>
    </row>
    <row r="97" spans="1:26" s="63" customFormat="1" ht="110.25" customHeight="1" x14ac:dyDescent="0.25">
      <c r="A97" s="61"/>
      <c r="B97" s="64"/>
      <c r="C97" s="64"/>
      <c r="D97" s="64"/>
      <c r="E97" s="47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77"/>
      <c r="V97" s="64"/>
      <c r="W97" s="64"/>
      <c r="X97" s="64"/>
      <c r="Y97" s="64"/>
      <c r="Z97" s="65"/>
    </row>
    <row r="98" spans="1:26" s="63" customFormat="1" ht="110.25" customHeight="1" x14ac:dyDescent="0.25">
      <c r="A98" s="61"/>
      <c r="B98" s="64"/>
      <c r="C98" s="64"/>
      <c r="D98" s="64"/>
      <c r="E98" s="47"/>
      <c r="F98" s="64"/>
      <c r="G98" s="64"/>
      <c r="H98" s="64"/>
      <c r="I98" s="64"/>
      <c r="J98" s="64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77"/>
      <c r="V98" s="64"/>
      <c r="W98" s="64"/>
      <c r="X98" s="64"/>
      <c r="Y98" s="64"/>
      <c r="Z98" s="65"/>
    </row>
    <row r="99" spans="1:26" s="63" customFormat="1" ht="110.25" customHeight="1" x14ac:dyDescent="0.25">
      <c r="A99" s="61"/>
      <c r="B99" s="64"/>
      <c r="C99" s="64"/>
      <c r="D99" s="64"/>
      <c r="E99" s="47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77"/>
      <c r="V99" s="64"/>
      <c r="W99" s="64"/>
      <c r="X99" s="64"/>
      <c r="Y99" s="64"/>
      <c r="Z99" s="65"/>
    </row>
    <row r="100" spans="1:26" s="63" customFormat="1" ht="65.25" customHeight="1" x14ac:dyDescent="0.25">
      <c r="A100" s="61"/>
      <c r="B100" s="64"/>
      <c r="C100" s="64"/>
      <c r="D100" s="64"/>
      <c r="E100" s="47"/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77"/>
      <c r="V100" s="64"/>
      <c r="W100" s="64"/>
      <c r="X100" s="64"/>
      <c r="Y100" s="64"/>
      <c r="Z100" s="65"/>
    </row>
    <row r="101" spans="1:26" s="63" customFormat="1" ht="65.25" customHeight="1" x14ac:dyDescent="0.25">
      <c r="A101" s="61"/>
      <c r="B101" s="64"/>
      <c r="C101" s="64"/>
      <c r="D101" s="64"/>
      <c r="E101" s="47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77"/>
      <c r="V101" s="64"/>
      <c r="W101" s="64"/>
      <c r="X101" s="64"/>
      <c r="Y101" s="64"/>
      <c r="Z101" s="65"/>
    </row>
    <row r="102" spans="1:26" s="63" customFormat="1" ht="65.25" customHeight="1" x14ac:dyDescent="0.25">
      <c r="A102" s="61"/>
      <c r="B102" s="64"/>
      <c r="C102" s="64"/>
      <c r="D102" s="64"/>
      <c r="E102" s="47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77"/>
      <c r="V102" s="64"/>
      <c r="W102" s="64"/>
      <c r="X102" s="64"/>
      <c r="Y102" s="64"/>
      <c r="Z102" s="65"/>
    </row>
    <row r="103" spans="1:26" s="63" customFormat="1" ht="65.25" customHeight="1" x14ac:dyDescent="0.25">
      <c r="A103" s="61"/>
      <c r="B103" s="64"/>
      <c r="C103" s="64"/>
      <c r="D103" s="64"/>
      <c r="E103" s="47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77"/>
      <c r="V103" s="64"/>
      <c r="W103" s="64"/>
      <c r="X103" s="64"/>
      <c r="Y103" s="64"/>
      <c r="Z103" s="65"/>
    </row>
    <row r="104" spans="1:26" s="63" customFormat="1" ht="65.25" customHeight="1" x14ac:dyDescent="0.25">
      <c r="A104" s="61"/>
      <c r="B104" s="64"/>
      <c r="C104" s="64"/>
      <c r="D104" s="64"/>
      <c r="E104" s="47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77"/>
      <c r="V104" s="64"/>
      <c r="W104" s="64"/>
      <c r="X104" s="64"/>
      <c r="Y104" s="64"/>
      <c r="Z104" s="65"/>
    </row>
    <row r="105" spans="1:26" s="63" customFormat="1" ht="65.25" customHeight="1" x14ac:dyDescent="0.25">
      <c r="A105" s="61"/>
      <c r="B105" s="64"/>
      <c r="C105" s="64"/>
      <c r="D105" s="64"/>
      <c r="E105" s="47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77"/>
      <c r="V105" s="64"/>
      <c r="W105" s="64"/>
      <c r="X105" s="64"/>
      <c r="Y105" s="64"/>
      <c r="Z105" s="65"/>
    </row>
    <row r="106" spans="1:26" s="63" customFormat="1" ht="65.25" customHeight="1" x14ac:dyDescent="0.25">
      <c r="A106" s="61"/>
      <c r="B106" s="64"/>
      <c r="C106" s="64"/>
      <c r="D106" s="64"/>
      <c r="E106" s="47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77"/>
      <c r="V106" s="64"/>
      <c r="W106" s="64"/>
      <c r="X106" s="64"/>
      <c r="Y106" s="64"/>
      <c r="Z106" s="65"/>
    </row>
    <row r="107" spans="1:26" s="63" customFormat="1" ht="72" customHeight="1" x14ac:dyDescent="0.25">
      <c r="A107" s="61"/>
      <c r="B107" s="64"/>
      <c r="C107" s="64"/>
      <c r="D107" s="64"/>
      <c r="E107" s="47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77"/>
      <c r="V107" s="64"/>
      <c r="W107" s="64"/>
      <c r="X107" s="64"/>
      <c r="Y107" s="64"/>
      <c r="Z107" s="65"/>
    </row>
    <row r="108" spans="1:26" s="63" customFormat="1" ht="72" customHeight="1" x14ac:dyDescent="0.25">
      <c r="A108" s="61"/>
      <c r="B108" s="64"/>
      <c r="C108" s="64"/>
      <c r="D108" s="64"/>
      <c r="E108" s="47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77"/>
      <c r="V108" s="64"/>
      <c r="W108" s="64"/>
      <c r="X108" s="64"/>
      <c r="Y108" s="64"/>
      <c r="Z108" s="65"/>
    </row>
    <row r="109" spans="1:26" s="63" customFormat="1" ht="72" customHeight="1" x14ac:dyDescent="0.25">
      <c r="A109" s="61"/>
      <c r="B109" s="64"/>
      <c r="C109" s="64"/>
      <c r="D109" s="64"/>
      <c r="E109" s="47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77"/>
      <c r="V109" s="64"/>
      <c r="W109" s="64"/>
      <c r="X109" s="64"/>
      <c r="Y109" s="64"/>
      <c r="Z109" s="65"/>
    </row>
    <row r="110" spans="1:26" x14ac:dyDescent="0.25">
      <c r="B110" s="70"/>
      <c r="C110" s="67"/>
      <c r="D110" s="67"/>
      <c r="E110" s="67"/>
      <c r="F110" s="67"/>
      <c r="G110" s="67"/>
      <c r="H110" s="67"/>
      <c r="I110" s="67"/>
      <c r="J110" s="67"/>
      <c r="K110" s="67"/>
      <c r="L110" s="67"/>
      <c r="M110" s="67"/>
      <c r="N110" s="32"/>
      <c r="O110" s="68"/>
      <c r="P110" s="68"/>
      <c r="Q110" s="68"/>
      <c r="R110" s="68"/>
      <c r="S110" s="68"/>
      <c r="T110" s="68"/>
      <c r="U110" s="78"/>
      <c r="V110" s="69"/>
      <c r="W110" s="69"/>
      <c r="X110" s="69"/>
      <c r="Y110" s="69"/>
      <c r="Z110" s="71"/>
    </row>
    <row r="111" spans="1:26" x14ac:dyDescent="0.25">
      <c r="B111" s="70"/>
      <c r="C111" s="67"/>
      <c r="D111" s="67"/>
      <c r="E111" s="67"/>
      <c r="F111" s="67"/>
      <c r="G111" s="67"/>
      <c r="H111" s="67"/>
      <c r="I111" s="67"/>
      <c r="J111" s="67"/>
      <c r="K111" s="67"/>
      <c r="L111" s="67"/>
      <c r="M111" s="67"/>
      <c r="N111" s="32"/>
      <c r="O111" s="68"/>
      <c r="P111" s="68"/>
      <c r="Q111" s="68"/>
      <c r="R111" s="68"/>
      <c r="S111" s="68"/>
      <c r="T111" s="68"/>
      <c r="U111" s="78"/>
      <c r="V111" s="69"/>
      <c r="W111" s="69"/>
      <c r="X111" s="69"/>
      <c r="Y111" s="69"/>
      <c r="Z111" s="71"/>
    </row>
    <row r="112" spans="1:26" x14ac:dyDescent="0.25">
      <c r="B112" s="72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32"/>
      <c r="O112" s="68"/>
      <c r="P112" s="68"/>
      <c r="Q112" s="68"/>
      <c r="R112" s="68"/>
      <c r="S112" s="68"/>
      <c r="T112" s="68"/>
      <c r="U112" s="78"/>
      <c r="V112" s="69"/>
      <c r="W112" s="69"/>
      <c r="X112" s="69"/>
      <c r="Y112" s="69"/>
      <c r="Z112" s="71"/>
    </row>
    <row r="113" spans="2:26" x14ac:dyDescent="0.25">
      <c r="B113" s="72"/>
      <c r="C113" s="67"/>
      <c r="D113" s="67"/>
      <c r="E113" s="67"/>
      <c r="F113" s="67"/>
      <c r="G113" s="67"/>
      <c r="H113" s="67"/>
      <c r="I113" s="67"/>
      <c r="J113" s="67"/>
      <c r="K113" s="67"/>
      <c r="L113" s="67"/>
      <c r="M113" s="67"/>
      <c r="N113" s="32"/>
      <c r="O113" s="68"/>
      <c r="P113" s="68"/>
      <c r="Q113" s="68"/>
      <c r="R113" s="68"/>
      <c r="S113" s="68"/>
      <c r="T113" s="68"/>
      <c r="U113" s="78"/>
      <c r="V113" s="69"/>
      <c r="W113" s="69"/>
      <c r="X113" s="69"/>
      <c r="Y113" s="69"/>
      <c r="Z113" s="71"/>
    </row>
    <row r="114" spans="2:26" x14ac:dyDescent="0.25">
      <c r="B114" s="72"/>
      <c r="C114" s="67"/>
      <c r="D114" s="67"/>
      <c r="E114" s="67"/>
      <c r="F114" s="67"/>
      <c r="G114" s="67"/>
      <c r="H114" s="67"/>
      <c r="I114" s="67"/>
      <c r="J114" s="67"/>
      <c r="K114" s="67"/>
      <c r="L114" s="67"/>
      <c r="M114" s="67"/>
      <c r="N114" s="32"/>
      <c r="O114" s="68"/>
      <c r="P114" s="68"/>
      <c r="Q114" s="68"/>
      <c r="R114" s="68"/>
      <c r="S114" s="68"/>
      <c r="T114" s="68"/>
      <c r="U114" s="78"/>
      <c r="V114" s="69"/>
      <c r="W114" s="69"/>
      <c r="X114" s="69"/>
      <c r="Y114" s="69"/>
      <c r="Z114" s="71"/>
    </row>
    <row r="115" spans="2:26" x14ac:dyDescent="0.25">
      <c r="B115" s="72"/>
      <c r="C115" s="67"/>
      <c r="D115" s="67"/>
      <c r="E115" s="67"/>
      <c r="F115" s="67"/>
      <c r="G115" s="67"/>
      <c r="H115" s="67"/>
      <c r="I115" s="67"/>
      <c r="J115" s="67"/>
      <c r="K115" s="67"/>
      <c r="L115" s="67"/>
      <c r="M115" s="67"/>
      <c r="N115" s="32"/>
      <c r="O115" s="68"/>
      <c r="P115" s="68"/>
      <c r="Q115" s="68"/>
      <c r="R115" s="68"/>
      <c r="S115" s="68"/>
      <c r="T115" s="68"/>
      <c r="U115" s="78"/>
      <c r="V115" s="69"/>
      <c r="W115" s="69"/>
      <c r="X115" s="69"/>
      <c r="Y115" s="69"/>
      <c r="Z115" s="71"/>
    </row>
    <row r="116" spans="2:26" x14ac:dyDescent="0.25">
      <c r="B116" s="72"/>
      <c r="C116" s="67"/>
      <c r="D116" s="67"/>
      <c r="E116" s="67"/>
      <c r="F116" s="67"/>
      <c r="G116" s="67"/>
      <c r="H116" s="67"/>
      <c r="I116" s="67"/>
      <c r="J116" s="67"/>
      <c r="K116" s="67"/>
      <c r="L116" s="67"/>
      <c r="M116" s="67"/>
      <c r="N116" s="32"/>
      <c r="O116" s="68"/>
      <c r="P116" s="68"/>
      <c r="Q116" s="68"/>
      <c r="R116" s="68"/>
      <c r="S116" s="68"/>
      <c r="T116" s="68"/>
      <c r="U116" s="78"/>
      <c r="V116" s="69"/>
      <c r="W116" s="69"/>
      <c r="X116" s="69"/>
      <c r="Y116" s="69"/>
      <c r="Z116" s="71"/>
    </row>
    <row r="117" spans="2:26" x14ac:dyDescent="0.25">
      <c r="N117" s="73"/>
      <c r="O117" s="74"/>
      <c r="P117" s="74"/>
      <c r="Q117" s="74"/>
      <c r="S117" s="74"/>
      <c r="T117" s="74"/>
      <c r="U117" s="79"/>
    </row>
  </sheetData>
  <dataConsolidate topLabels="1"/>
  <phoneticPr fontId="11" type="noConversion"/>
  <conditionalFormatting sqref="T15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8:T20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7">
    <cfRule type="colorScale" priority="4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8:T31">
    <cfRule type="colorScale" priority="4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5"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4">
    <cfRule type="colorScale" priority="4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8:T40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5:T48 T43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0:T1048576 T85:T88 T83 T75:T77 T50:T53 T17 T33 T37 T61:T66 T1 T12 T14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3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16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1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2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3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4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5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26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2">
    <cfRule type="colorScale" priority="2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36">
    <cfRule type="colorScale" priority="2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4">
    <cfRule type="colorScale" priority="2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9"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4">
    <cfRule type="colorScale" priority="2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5"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6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8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59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7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8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69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1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2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3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4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8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0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1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70">
    <cfRule type="colorScale" priority="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4"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8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4 T2 T6:T8 T11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T9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0"/>
  </sheetPr>
  <dimension ref="B2:Q21"/>
  <sheetViews>
    <sheetView zoomScale="110" zoomScaleNormal="110" zoomScalePageLayoutView="93" workbookViewId="0">
      <selection activeCell="E7" sqref="E7"/>
    </sheetView>
  </sheetViews>
  <sheetFormatPr baseColWidth="10" defaultRowHeight="15" x14ac:dyDescent="0.25"/>
  <cols>
    <col min="1" max="1" width="1.140625" customWidth="1"/>
    <col min="2" max="2" width="13.7109375" customWidth="1"/>
    <col min="3" max="3" width="18" customWidth="1"/>
    <col min="4" max="4" width="12.28515625" customWidth="1"/>
    <col min="5" max="5" width="13" customWidth="1"/>
    <col min="6" max="6" width="10.85546875" customWidth="1"/>
    <col min="7" max="7" width="3.140625" customWidth="1"/>
    <col min="8" max="13" width="11" customWidth="1"/>
    <col min="14" max="14" width="1.28515625" customWidth="1"/>
    <col min="15" max="15" width="10" customWidth="1"/>
    <col min="16" max="16" width="12.42578125" customWidth="1"/>
    <col min="17" max="17" width="6.140625" customWidth="1"/>
  </cols>
  <sheetData>
    <row r="2" spans="2:17" ht="15" customHeight="1" x14ac:dyDescent="0.25">
      <c r="B2" s="126" t="s">
        <v>20</v>
      </c>
      <c r="C2" s="126"/>
      <c r="D2" s="126"/>
      <c r="E2" s="126"/>
      <c r="F2" s="127" t="s">
        <v>48</v>
      </c>
      <c r="G2" s="4"/>
      <c r="H2" s="126" t="s">
        <v>21</v>
      </c>
      <c r="I2" s="126"/>
      <c r="J2" s="126"/>
      <c r="K2" s="126"/>
      <c r="L2" s="126"/>
      <c r="M2" s="126"/>
    </row>
    <row r="3" spans="2:17" x14ac:dyDescent="0.25">
      <c r="B3" s="3" t="s">
        <v>16</v>
      </c>
      <c r="C3" s="3" t="s">
        <v>17</v>
      </c>
      <c r="D3" s="4" t="s">
        <v>18</v>
      </c>
      <c r="E3" s="4" t="s">
        <v>19</v>
      </c>
      <c r="F3" s="128"/>
      <c r="G3" s="4"/>
      <c r="H3" s="11" t="s">
        <v>22</v>
      </c>
      <c r="I3" s="11" t="s">
        <v>23</v>
      </c>
      <c r="J3" s="11" t="s">
        <v>24</v>
      </c>
      <c r="K3" s="11" t="s">
        <v>25</v>
      </c>
      <c r="L3" s="11" t="s">
        <v>26</v>
      </c>
      <c r="M3" s="11" t="s">
        <v>27</v>
      </c>
    </row>
    <row r="4" spans="2:17" ht="46.5" customHeight="1" x14ac:dyDescent="0.25">
      <c r="B4" s="12" t="s">
        <v>35</v>
      </c>
      <c r="C4" s="12" t="s">
        <v>39</v>
      </c>
      <c r="D4" s="12" t="s">
        <v>423</v>
      </c>
      <c r="E4" s="12" t="s">
        <v>43</v>
      </c>
      <c r="F4" s="2" t="s">
        <v>49</v>
      </c>
      <c r="G4" s="2">
        <v>1</v>
      </c>
      <c r="H4" s="6"/>
      <c r="I4" s="5"/>
      <c r="J4" s="5"/>
      <c r="K4" s="5"/>
      <c r="L4" s="5"/>
      <c r="M4" s="5"/>
      <c r="O4" s="84" t="s">
        <v>430</v>
      </c>
      <c r="P4" s="84" t="s">
        <v>431</v>
      </c>
    </row>
    <row r="5" spans="2:17" ht="45" x14ac:dyDescent="0.25">
      <c r="B5" s="12" t="s">
        <v>36</v>
      </c>
      <c r="C5" s="12" t="s">
        <v>34</v>
      </c>
      <c r="D5" s="12" t="s">
        <v>424</v>
      </c>
      <c r="E5" s="12" t="s">
        <v>44</v>
      </c>
      <c r="F5" s="2" t="s">
        <v>50</v>
      </c>
      <c r="G5" s="2">
        <v>2</v>
      </c>
      <c r="H5" s="6"/>
      <c r="I5" s="6"/>
      <c r="J5" s="5"/>
      <c r="K5" s="5"/>
      <c r="L5" s="5"/>
      <c r="M5" s="5"/>
      <c r="O5" s="83"/>
      <c r="P5" s="83"/>
    </row>
    <row r="6" spans="2:17" ht="45" x14ac:dyDescent="0.25">
      <c r="B6" s="12" t="s">
        <v>37</v>
      </c>
      <c r="C6" s="12" t="s">
        <v>40</v>
      </c>
      <c r="D6" s="12" t="s">
        <v>410</v>
      </c>
      <c r="E6" s="12" t="s">
        <v>45</v>
      </c>
      <c r="F6" s="2" t="s">
        <v>51</v>
      </c>
      <c r="G6" s="2">
        <v>3</v>
      </c>
      <c r="H6" s="6"/>
      <c r="I6" s="6"/>
      <c r="J6" s="6"/>
      <c r="K6" s="6"/>
      <c r="L6" s="5"/>
      <c r="M6" s="5"/>
      <c r="O6" s="82" t="s">
        <v>550</v>
      </c>
      <c r="P6" s="2" t="s">
        <v>553</v>
      </c>
      <c r="Q6" s="5"/>
    </row>
    <row r="7" spans="2:17" ht="30" x14ac:dyDescent="0.25">
      <c r="B7" s="12" t="s">
        <v>38</v>
      </c>
      <c r="C7" s="12" t="s">
        <v>41</v>
      </c>
      <c r="D7" s="12" t="s">
        <v>409</v>
      </c>
      <c r="E7" s="12" t="s">
        <v>46</v>
      </c>
      <c r="F7" s="2" t="s">
        <v>52</v>
      </c>
      <c r="G7" s="2">
        <v>4</v>
      </c>
      <c r="H7" s="8"/>
      <c r="I7" s="8"/>
      <c r="J7" s="8"/>
      <c r="K7" s="6"/>
      <c r="L7" s="6"/>
      <c r="M7" s="6"/>
      <c r="O7" s="82" t="s">
        <v>551</v>
      </c>
      <c r="P7" s="2" t="s">
        <v>553</v>
      </c>
      <c r="Q7" s="6"/>
    </row>
    <row r="8" spans="2:17" ht="32.25" customHeight="1" x14ac:dyDescent="0.25">
      <c r="B8" s="12" t="s">
        <v>412</v>
      </c>
      <c r="C8" s="12" t="s">
        <v>42</v>
      </c>
      <c r="D8" s="12" t="s">
        <v>408</v>
      </c>
      <c r="E8" s="12" t="s">
        <v>47</v>
      </c>
      <c r="F8" s="2" t="s">
        <v>47</v>
      </c>
      <c r="G8" s="7">
        <v>5</v>
      </c>
      <c r="H8" s="8"/>
      <c r="I8" s="8"/>
      <c r="J8" s="8"/>
      <c r="K8" s="8"/>
      <c r="L8" s="8"/>
      <c r="M8" s="6"/>
      <c r="O8" s="82" t="s">
        <v>552</v>
      </c>
      <c r="P8" s="2" t="s">
        <v>554</v>
      </c>
      <c r="Q8" s="8"/>
    </row>
    <row r="9" spans="2:17" x14ac:dyDescent="0.25">
      <c r="H9" s="13" t="s">
        <v>404</v>
      </c>
      <c r="I9" s="13" t="s">
        <v>400</v>
      </c>
      <c r="J9" s="13" t="s">
        <v>401</v>
      </c>
      <c r="K9" s="13" t="s">
        <v>399</v>
      </c>
      <c r="L9" s="13" t="s">
        <v>398</v>
      </c>
      <c r="M9" s="13" t="s">
        <v>395</v>
      </c>
    </row>
    <row r="10" spans="2:17" x14ac:dyDescent="0.25">
      <c r="H10" s="10" t="s">
        <v>28</v>
      </c>
      <c r="I10" s="10" t="s">
        <v>29</v>
      </c>
      <c r="J10" s="10" t="s">
        <v>30</v>
      </c>
      <c r="K10" s="10" t="s">
        <v>31</v>
      </c>
      <c r="L10" s="10" t="s">
        <v>32</v>
      </c>
      <c r="M10" s="10" t="s">
        <v>33</v>
      </c>
    </row>
    <row r="12" spans="2:17" x14ac:dyDescent="0.25">
      <c r="I12" s="13"/>
    </row>
    <row r="13" spans="2:17" x14ac:dyDescent="0.25">
      <c r="I13" s="5"/>
      <c r="J13" s="6"/>
      <c r="K13" s="8"/>
    </row>
    <row r="14" spans="2:17" ht="33" customHeight="1" x14ac:dyDescent="0.25">
      <c r="H14" s="81" t="s">
        <v>430</v>
      </c>
      <c r="I14" s="2" t="s">
        <v>390</v>
      </c>
      <c r="J14" s="2" t="s">
        <v>391</v>
      </c>
      <c r="K14" s="2" t="s">
        <v>392</v>
      </c>
    </row>
    <row r="15" spans="2:17" ht="30" x14ac:dyDescent="0.25">
      <c r="H15" s="81" t="s">
        <v>431</v>
      </c>
      <c r="I15" s="2" t="s">
        <v>393</v>
      </c>
      <c r="J15" s="2" t="s">
        <v>393</v>
      </c>
      <c r="K15" s="2" t="s">
        <v>394</v>
      </c>
    </row>
    <row r="21" spans="8:8" x14ac:dyDescent="0.25">
      <c r="H21" s="9"/>
    </row>
  </sheetData>
  <mergeCells count="3">
    <mergeCell ref="B2:E2"/>
    <mergeCell ref="H2:M2"/>
    <mergeCell ref="F2:F3"/>
  </mergeCells>
  <pageMargins left="0.7" right="0.7" top="0.75" bottom="0.75" header="0.3" footer="0.3"/>
  <pageSetup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FF0000"/>
    <pageSetUpPr fitToPage="1"/>
  </sheetPr>
  <dimension ref="A1"/>
  <sheetViews>
    <sheetView showGridLines="0" zoomScale="60" zoomScaleNormal="60" zoomScalePageLayoutView="60" workbookViewId="0">
      <selection activeCell="H12" sqref="H12"/>
    </sheetView>
  </sheetViews>
  <sheetFormatPr baseColWidth="10" defaultRowHeight="15" x14ac:dyDescent="0.25"/>
  <sheetData/>
  <printOptions horizontalCentered="1" verticalCentered="1"/>
  <pageMargins left="0.70866141732283472" right="0.70866141732283472" top="0.74803149606299213" bottom="0.74803149606299213" header="0.31496062992125984" footer="0.31496062992125984"/>
  <pageSetup scale="4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Presentación</vt:lpstr>
      <vt:lpstr>Taxonomía de Equipos</vt:lpstr>
      <vt:lpstr>Def. Funciones</vt:lpstr>
      <vt:lpstr>Hoja RCM</vt:lpstr>
      <vt:lpstr>Matriz de Riesgos</vt:lpstr>
      <vt:lpstr>Diag. Decisión</vt:lpstr>
      <vt:lpstr>Presentación!Área_de_impresión</vt:lpstr>
      <vt:lpstr>'Taxonomía de Equipos'!Área_de_impresión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David Marin</cp:lastModifiedBy>
  <cp:lastPrinted>2010-08-12T21:04:08Z</cp:lastPrinted>
  <dcterms:created xsi:type="dcterms:W3CDTF">2009-09-08T14:15:03Z</dcterms:created>
  <dcterms:modified xsi:type="dcterms:W3CDTF">2022-09-26T13:36:14Z</dcterms:modified>
</cp:coreProperties>
</file>