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A RESUMEN" sheetId="1" r:id="rId4"/>
    <sheet state="visible" name="D. Sderanas" sheetId="2" r:id="rId5"/>
    <sheet state="visible" name="Arancini C" sheetId="3" r:id="rId6"/>
    <sheet state="visible" name="Cóctel Chorizo" sheetId="4" r:id="rId7"/>
    <sheet state="visible" name="Arepitas Camp" sheetId="5" r:id="rId8"/>
    <sheet state="visible" name="Tortillas del Chicamocha" sheetId="6" r:id="rId9"/>
    <sheet state="visible" name="Hamburguesa Comunera" sheetId="7" r:id="rId10"/>
    <sheet state="visible" name="Picada Tierrita" sheetId="8" r:id="rId11"/>
    <sheet state="visible" name="Chatas de S.V." sheetId="9" r:id="rId12"/>
    <sheet state="visible" name="Mute Sdreano" sheetId="10" r:id="rId13"/>
    <sheet state="visible" name="Wok Sabores Andinos" sheetId="11" r:id="rId14"/>
    <sheet state="visible" name="Cabrito Santandereano" sheetId="12" r:id="rId15"/>
    <sheet state="visible" name="Lomo Trapo Bt" sheetId="13" r:id="rId16"/>
    <sheet state="visible" name="Milhojas Veleñas" sheetId="14" r:id="rId17"/>
    <sheet state="visible" name="Delicia Vainilla" sheetId="15" r:id="rId18"/>
    <sheet state="visible" name="Melao de la Tierra" sheetId="16" r:id="rId19"/>
    <sheet state="visible" name="Waffle Almojabana" sheetId="17" r:id="rId20"/>
    <sheet state="visible" name="Whisky Sour de Gulupa" sheetId="18" r:id="rId21"/>
    <sheet state="visible" name="Daiquiri de Guayaba" sheetId="19" r:id="rId22"/>
    <sheet state="visible" name="Tom collins de Uchuva" sheetId="20" r:id="rId23"/>
    <sheet state="visible" name="Tequila sunrise de Guama" sheetId="21" r:id="rId24"/>
    <sheet state="visible" name="Mojito de piña" sheetId="22" r:id="rId25"/>
    <sheet state="visible" name="Gin fizz de Agraz" sheetId="23" r:id="rId26"/>
    <sheet state="visible" name="cosmopolitan de mamon" sheetId="24" r:id="rId27"/>
    <sheet state="visible" name="sol andino" sheetId="25" r:id="rId28"/>
    <sheet state="visible" name="Guarapo de frutas" sheetId="26" r:id="rId29"/>
    <sheet state="visible" name="Limonada de panela" sheetId="27" r:id="rId30"/>
    <sheet state="visible" name="Limonada de Kola hipinto" sheetId="28" r:id="rId31"/>
    <sheet state="visible" name="Limonada Natural" sheetId="29" r:id="rId32"/>
  </sheets>
  <definedNames/>
  <calcPr/>
  <extLst>
    <ext uri="GoogleSheetsCustomDataVersion2">
      <go:sheetsCustomData xmlns:go="http://customooxmlschemas.google.com/" r:id="rId33" roundtripDataChecksum="vHXBfHiG8VIkGQpJtT+zh9LXD6kfTF5AX3qMyQb+a5w="/>
    </ext>
  </extLst>
</workbook>
</file>

<file path=xl/sharedStrings.xml><?xml version="1.0" encoding="utf-8"?>
<sst xmlns="http://schemas.openxmlformats.org/spreadsheetml/2006/main" count="1371" uniqueCount="262">
  <si>
    <t>TABLA RESUMEN DE PLATOS</t>
  </si>
  <si>
    <t>Platos</t>
  </si>
  <si>
    <t>Subtotal</t>
  </si>
  <si>
    <t>Margen de seguridad</t>
  </si>
  <si>
    <t>Costo total preparación</t>
  </si>
  <si>
    <t>Precio ganacia plato</t>
  </si>
  <si>
    <t>Porcentaje ganancia plato</t>
  </si>
  <si>
    <t>Costo potencial en carta</t>
  </si>
  <si>
    <t>Precio  en carta</t>
  </si>
  <si>
    <t>Delicias Santandereanas</t>
  </si>
  <si>
    <t>Arancini de Cabro</t>
  </si>
  <si>
    <t>Costes del local (alquiler, seguros, permisos, impuestos, agua, electricidad y limpieza)</t>
  </si>
  <si>
    <t>Cóctel de Chorizo Artesanal</t>
  </si>
  <si>
    <t>Arepitas Campesinas</t>
  </si>
  <si>
    <t>Hamburguesas Comuneras</t>
  </si>
  <si>
    <t>Tortillas del Chicamocha</t>
  </si>
  <si>
    <t>Picada de la Tierrita</t>
  </si>
  <si>
    <t>Chatas de San Vicente</t>
  </si>
  <si>
    <t>Mute Santandereano</t>
  </si>
  <si>
    <t>Wok de Sabores Andinos</t>
  </si>
  <si>
    <t>Cabrito Santandereano</t>
  </si>
  <si>
    <t>Lomo al Trapo Betuliano</t>
  </si>
  <si>
    <t>Milhoja Veleña</t>
  </si>
  <si>
    <t>Delicia de Vainilla</t>
  </si>
  <si>
    <t>Melao de la Tierra</t>
  </si>
  <si>
    <t>Waffle de Almojabana</t>
  </si>
  <si>
    <t>TABLA RESUMEN DE COCTELES Y BEBIDAS</t>
  </si>
  <si>
    <t>Bebidas</t>
  </si>
  <si>
    <t xml:space="preserve">Costo total </t>
  </si>
  <si>
    <t>Whisky Sour de Gulupa</t>
  </si>
  <si>
    <t>Daiquiri de Guayaba</t>
  </si>
  <si>
    <t>Tom Collins de Uchuva</t>
  </si>
  <si>
    <t>Tequila sunrise de guama</t>
  </si>
  <si>
    <t xml:space="preserve">Mojito de piña </t>
  </si>
  <si>
    <t>Gin fizz de Agraz</t>
  </si>
  <si>
    <t>Cosmopolitan de Mamón</t>
  </si>
  <si>
    <t>Sol Andino</t>
  </si>
  <si>
    <t>Guarapo de frutas</t>
  </si>
  <si>
    <t>Limonada de panela</t>
  </si>
  <si>
    <t>Limonada de Kola hipinto</t>
  </si>
  <si>
    <t>Limonada natural</t>
  </si>
  <si>
    <t>PROYECTO DE GRADO GASTROBAR - KAROL LUCIA SAAVEDRA GAMEZ            UNIVERSIDAD INDUSTRIAL DE SANTANDER</t>
  </si>
  <si>
    <t>FORMATO DE RECETA ESTANDAR Y COSTEO PLATOS</t>
  </si>
  <si>
    <t>NOMBRE DE LA RECETA:</t>
  </si>
  <si>
    <t>DELICIAS SANTANDEREANAS</t>
  </si>
  <si>
    <t>TIPO DE PLATO</t>
  </si>
  <si>
    <t>PLATO PARA COMPARTIR</t>
  </si>
  <si>
    <t>N° PORCIONES:</t>
  </si>
  <si>
    <t>CANTIDAD DE PERSONAS</t>
  </si>
  <si>
    <t>INGREDIENTES</t>
  </si>
  <si>
    <t>UND DE MEDIDA</t>
  </si>
  <si>
    <t>CANT</t>
  </si>
  <si>
    <t xml:space="preserve">COSTOS </t>
  </si>
  <si>
    <t>COSTO UNIT</t>
  </si>
  <si>
    <t>COSTO TOTAL</t>
  </si>
  <si>
    <t>Precio Supermercado</t>
  </si>
  <si>
    <t>Cantidad Paquete</t>
  </si>
  <si>
    <t>Unidad</t>
  </si>
  <si>
    <t>Carne Cecina</t>
  </si>
  <si>
    <t>gr</t>
  </si>
  <si>
    <t>Panela</t>
  </si>
  <si>
    <t>Comino</t>
  </si>
  <si>
    <t>Arepas Santandereanas</t>
  </si>
  <si>
    <t>Chorizo</t>
  </si>
  <si>
    <t>und</t>
  </si>
  <si>
    <t>Vino Tinto</t>
  </si>
  <si>
    <t>ml</t>
  </si>
  <si>
    <t>SUBTOTAL</t>
  </si>
  <si>
    <t>MARGEN DE SEGURIDAD</t>
  </si>
  <si>
    <t>COSTO TOTAL PREPARACIÓN</t>
  </si>
  <si>
    <t>PRECIO GANANCIA PLATO</t>
  </si>
  <si>
    <t>PORCENTAJE GANANCIA PLATO</t>
  </si>
  <si>
    <t>COSTO POTENCIAL EN CARTA</t>
  </si>
  <si>
    <t>ARANCINI DE CABRO</t>
  </si>
  <si>
    <t>PARA COMPARTIR</t>
  </si>
  <si>
    <t>Arroz</t>
  </si>
  <si>
    <t>Carne de Cabro</t>
  </si>
  <si>
    <t>Mayonesa</t>
  </si>
  <si>
    <t>Pasta de Ajo</t>
  </si>
  <si>
    <t>Brotes</t>
  </si>
  <si>
    <t>Cebolla Cabezona</t>
  </si>
  <si>
    <t>Cebolla Larga</t>
  </si>
  <si>
    <t>Tomate</t>
  </si>
  <si>
    <t>Miga de Pan</t>
  </si>
  <si>
    <t>CÓCTEL CHORIZO</t>
  </si>
  <si>
    <t>unds</t>
  </si>
  <si>
    <t>Salsa Rosada</t>
  </si>
  <si>
    <t>Brandy</t>
  </si>
  <si>
    <t>Zumo Naranja</t>
  </si>
  <si>
    <t>Azúcar</t>
  </si>
  <si>
    <t>Patacón</t>
  </si>
  <si>
    <t>Orégano</t>
  </si>
  <si>
    <t>Hierbas de Provenza</t>
  </si>
  <si>
    <t>#VALUE!</t>
  </si>
  <si>
    <t>AREPITAS CAMPESINAS</t>
  </si>
  <si>
    <t>TIPO DE PLATP</t>
  </si>
  <si>
    <t>CANTIDAD PERSONAS</t>
  </si>
  <si>
    <t>Arepa Maíz Blanco</t>
  </si>
  <si>
    <t>Queso Campesino</t>
  </si>
  <si>
    <t>Aguacate</t>
  </si>
  <si>
    <t>Leche Evaporada</t>
  </si>
  <si>
    <t>Crema de Leche</t>
  </si>
  <si>
    <t>Zumo Limón</t>
  </si>
  <si>
    <t>TORTILLAS DEL CHICAMOCHA</t>
  </si>
  <si>
    <t>Maiz Peto</t>
  </si>
  <si>
    <t>Pulpa Maracuyá</t>
  </si>
  <si>
    <t>Cebolla Roja</t>
  </si>
  <si>
    <t>Perejil Churco</t>
  </si>
  <si>
    <t>Sal</t>
  </si>
  <si>
    <t>Aceite Oliva</t>
  </si>
  <si>
    <t>Chorizos Santandereanos</t>
  </si>
  <si>
    <t>HAMBURGUESA COMUNERA</t>
  </si>
  <si>
    <t>Salsa Tártara</t>
  </si>
  <si>
    <t>Kola Hipinto</t>
  </si>
  <si>
    <t>Lechuga</t>
  </si>
  <si>
    <t>Pan Hamburguesa</t>
  </si>
  <si>
    <t>Papa Francesa</t>
  </si>
  <si>
    <t>PICADA DE LA TIERRITA</t>
  </si>
  <si>
    <t>Falda de Res</t>
  </si>
  <si>
    <t>Chatas Res</t>
  </si>
  <si>
    <t>Sobrebarriga</t>
  </si>
  <si>
    <t>Yuca</t>
  </si>
  <si>
    <t>Cebollitas Ocañeras</t>
  </si>
  <si>
    <t>CHATAS DE SAN VICENTE</t>
  </si>
  <si>
    <t>PLATO PRINCIPAL</t>
  </si>
  <si>
    <t>FECHA:</t>
  </si>
  <si>
    <t>Tamarindo Pulpa</t>
  </si>
  <si>
    <t>Cacao San Vicente</t>
  </si>
  <si>
    <t>Papa Amarilla</t>
  </si>
  <si>
    <t>Zanahoria Baby</t>
  </si>
  <si>
    <t>Esparragos Verdes</t>
  </si>
  <si>
    <t>Mantequilla</t>
  </si>
  <si>
    <t>Uchuvas</t>
  </si>
  <si>
    <t>MUTE SANTANDEREANO</t>
  </si>
  <si>
    <t>Zanahoria</t>
  </si>
  <si>
    <t>Ajo</t>
  </si>
  <si>
    <t>Papa Criolla</t>
  </si>
  <si>
    <t>Cilantro</t>
  </si>
  <si>
    <t>Guascas</t>
  </si>
  <si>
    <t>Arveja</t>
  </si>
  <si>
    <t>Papa Pastusa</t>
  </si>
  <si>
    <t>Ahuyama</t>
  </si>
  <si>
    <t>Arracacha</t>
  </si>
  <si>
    <t>Frijol Bola Roja</t>
  </si>
  <si>
    <t>Maíz Mute</t>
  </si>
  <si>
    <t>Mano Res Picada</t>
  </si>
  <si>
    <t>Callo</t>
  </si>
  <si>
    <t>Carne Posta de Pierna</t>
  </si>
  <si>
    <t>Queso Chitaga</t>
  </si>
  <si>
    <t>WOK DE SABORES ANDINOS</t>
  </si>
  <si>
    <t>Carne Pecho Res</t>
  </si>
  <si>
    <t>Maiz Tierno</t>
  </si>
  <si>
    <t>Aceite Sesamo</t>
  </si>
  <si>
    <t>Platano Verde</t>
  </si>
  <si>
    <t>CABRITO SANTANDEREANO</t>
  </si>
  <si>
    <t>Pernil de Cabrito</t>
  </si>
  <si>
    <t>Alverjas</t>
  </si>
  <si>
    <t>Papel de arroz</t>
  </si>
  <si>
    <t>Calabacin Amarillo</t>
  </si>
  <si>
    <t>Calabacin Verde</t>
  </si>
  <si>
    <t>Pimentón</t>
  </si>
  <si>
    <t>LOMO AL TRAPO BETULIANO</t>
  </si>
  <si>
    <t>Lomo Fino Res</t>
  </si>
  <si>
    <t>Piña</t>
  </si>
  <si>
    <t>MILHOJAS VELEÑAS</t>
  </si>
  <si>
    <t>TIPO DE PALTO</t>
  </si>
  <si>
    <t>POSTRE</t>
  </si>
  <si>
    <t>Masa Filo Hojaldre</t>
  </si>
  <si>
    <t>Bocadillo Veleño</t>
  </si>
  <si>
    <t>Manzana Verde</t>
  </si>
  <si>
    <t>DELICIA DE VAINILLA</t>
  </si>
  <si>
    <t>Harina de Trigo Leudante</t>
  </si>
  <si>
    <t>Huevos</t>
  </si>
  <si>
    <t>Esencia Vainilla</t>
  </si>
  <si>
    <t>Leche Líquida</t>
  </si>
  <si>
    <t>Sal Hormiga Culona</t>
  </si>
  <si>
    <t>Clara Huevo</t>
  </si>
  <si>
    <t>Fresa</t>
  </si>
  <si>
    <t>Mora</t>
  </si>
  <si>
    <t>Cereza</t>
  </si>
  <si>
    <t>Achiras</t>
  </si>
  <si>
    <t>MELAO DE LA TIERRA</t>
  </si>
  <si>
    <t>Azúcar Glass</t>
  </si>
  <si>
    <t>Cáscara Naranja</t>
  </si>
  <si>
    <t>Almidon Maíz</t>
  </si>
  <si>
    <t>Astilla Canela</t>
  </si>
  <si>
    <t>Harina de Trigo</t>
  </si>
  <si>
    <t>Arequipe</t>
  </si>
  <si>
    <t>Brevas</t>
  </si>
  <si>
    <t>WAFFLE DE ALMOJABANA</t>
  </si>
  <si>
    <t>Harina Almojabana</t>
  </si>
  <si>
    <t>Helado Vainilla</t>
  </si>
  <si>
    <t>Galleta Cuca</t>
  </si>
  <si>
    <t>COCTEL</t>
  </si>
  <si>
    <t>Oz</t>
  </si>
  <si>
    <t>whisky bourbon</t>
  </si>
  <si>
    <t>Zumo de limón</t>
  </si>
  <si>
    <t>Clara de huevo</t>
  </si>
  <si>
    <t>Azucar</t>
  </si>
  <si>
    <t>Pulpa de gulupa</t>
  </si>
  <si>
    <t>Cereza marashino</t>
  </si>
  <si>
    <t>Ron Blanco</t>
  </si>
  <si>
    <t>Zumo de Limón</t>
  </si>
  <si>
    <t>Pulpa de guayaba</t>
  </si>
  <si>
    <t>Tom collins de Uchva</t>
  </si>
  <si>
    <t>Ginebra London dry</t>
  </si>
  <si>
    <t>Jugo de limón</t>
  </si>
  <si>
    <t>sirope simple</t>
  </si>
  <si>
    <t>soda</t>
  </si>
  <si>
    <t>Pulpa de uchuva</t>
  </si>
  <si>
    <t>Esferificaciones de naranja</t>
  </si>
  <si>
    <t>Tequila Sunrise de Guama</t>
  </si>
  <si>
    <t xml:space="preserve">Tequila Premium </t>
  </si>
  <si>
    <t>Jugo de guama</t>
  </si>
  <si>
    <t>zumo de naranja</t>
  </si>
  <si>
    <t>Burbuja de humo</t>
  </si>
  <si>
    <t>-</t>
  </si>
  <si>
    <t>Romero</t>
  </si>
  <si>
    <t>Mojito de Piña</t>
  </si>
  <si>
    <t>Ron blanco</t>
  </si>
  <si>
    <t>OZ</t>
  </si>
  <si>
    <t>Hojas de hierbabuena</t>
  </si>
  <si>
    <t>Nube de algodón de azucar</t>
  </si>
  <si>
    <t>Gin fizz de agraz</t>
  </si>
  <si>
    <t>Ginebra London Dry</t>
  </si>
  <si>
    <t>zugo de limón</t>
  </si>
  <si>
    <t>Jugo de Agraz</t>
  </si>
  <si>
    <t>Flores comestibles cristalizadas</t>
  </si>
  <si>
    <t>Cosmopolitan de Mamon</t>
  </si>
  <si>
    <t>Vodka</t>
  </si>
  <si>
    <t>Triple sec</t>
  </si>
  <si>
    <t>Raspado de pulpa de mamon</t>
  </si>
  <si>
    <t>Jugo de limon</t>
  </si>
  <si>
    <t>sal rosada de himalaya</t>
  </si>
  <si>
    <t>Albahaca</t>
  </si>
  <si>
    <t>Mamones</t>
  </si>
  <si>
    <t>Sol andino</t>
  </si>
  <si>
    <t>Aguardiente</t>
  </si>
  <si>
    <t>Juego de uchuva</t>
  </si>
  <si>
    <t>Zumo de limon</t>
  </si>
  <si>
    <t>Jarabe de panela</t>
  </si>
  <si>
    <t>Flor de jamaica</t>
  </si>
  <si>
    <t>Isomalt</t>
  </si>
  <si>
    <t>BEBIDA</t>
  </si>
  <si>
    <t xml:space="preserve">Piña </t>
  </si>
  <si>
    <t>Manzanas</t>
  </si>
  <si>
    <t>Uvas negras</t>
  </si>
  <si>
    <t>Remolacha</t>
  </si>
  <si>
    <t>Pera</t>
  </si>
  <si>
    <t>Copa de vino</t>
  </si>
  <si>
    <t>Limonada panela</t>
  </si>
  <si>
    <t>Agua</t>
  </si>
  <si>
    <t>melao de panela</t>
  </si>
  <si>
    <t>Limon deshidratado</t>
  </si>
  <si>
    <t>Espuma de limon y panela</t>
  </si>
  <si>
    <t>Limonada Kola Hipinto</t>
  </si>
  <si>
    <t>Esfereficaciones de fresa</t>
  </si>
  <si>
    <t>Hojas de menta</t>
  </si>
  <si>
    <t>Limonada Natural</t>
  </si>
  <si>
    <t>Sirope simple</t>
  </si>
  <si>
    <t>Rodajas de limon</t>
  </si>
  <si>
    <t>Nube de limon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</si>
</sst>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-&quot;$&quot;\ * #,##0_-;\-&quot;$&quot;\ * #,##0_-;_-&quot;$&quot;\ * &quot;-&quot;??_-;_-@"/>
    <numFmt numFmtId="165" formatCode="D/M/YYYY"/>
    <numFmt numFmtId="166" formatCode="[$ $]#,##0"/>
    <numFmt numFmtId="167" formatCode="_-&quot;$&quot;\ * #,##0.00_-;\-&quot;$&quot;\ * #,##0.00_-;_-&quot;$&quot;\ * &quot;-&quot;??_-;_-@"/>
    <numFmt numFmtId="168" formatCode="[$ $]#,##0.00"/>
    <numFmt numFmtId="169" formatCode="_-* #,##0.00_-;\-* #,##0.00_-;_-* &quot;-&quot;??_-;_-@"/>
    <numFmt numFmtId="170" formatCode="&quot;$&quot;#,##0;\-&quot;$&quot;#,##0"/>
    <numFmt numFmtId="171" formatCode="_-* #,##0_-;\-* #,##0_-;_-* &quot;-&quot;??_-;_-@"/>
    <numFmt numFmtId="172" formatCode="&quot;$&quot;\ #,##0"/>
    <numFmt numFmtId="173" formatCode="&quot;$&quot;#,##0.00;\-&quot;$&quot;#,##0.00"/>
  </numFmts>
  <fonts count="13">
    <font>
      <sz val="11.0"/>
      <color theme="1"/>
      <name val="Arial"/>
      <scheme val="minor"/>
    </font>
    <font>
      <b/>
      <i/>
      <sz val="12.0"/>
      <color theme="1"/>
      <name val="Times New Roman"/>
    </font>
    <font/>
    <font>
      <sz val="11.0"/>
      <color theme="1"/>
      <name val="Arial"/>
    </font>
    <font>
      <b/>
      <sz val="12.0"/>
      <color theme="1"/>
      <name val="Times New Roman"/>
    </font>
    <font>
      <sz val="12.0"/>
      <color theme="1"/>
      <name val="Times New Roman"/>
    </font>
    <font>
      <i/>
      <sz val="12.0"/>
      <color theme="1"/>
      <name val="Times New Roman"/>
    </font>
    <font>
      <sz val="11.0"/>
      <color rgb="FF222222"/>
      <name val="Raleway"/>
    </font>
    <font>
      <color theme="1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>
      <sz val="10.0"/>
      <color rgb="FF000000"/>
      <name val="Arial"/>
    </font>
    <font>
      <b/>
      <sz val="10.0"/>
      <color rgb="FF000000"/>
      <name val="Arial"/>
    </font>
  </fonts>
  <fills count="12">
    <fill>
      <patternFill patternType="none"/>
    </fill>
    <fill>
      <patternFill patternType="lightGray"/>
    </fill>
    <fill>
      <patternFill patternType="solid">
        <fgColor rgb="FF00B0F0"/>
        <bgColor rgb="FF00B0F0"/>
      </patternFill>
    </fill>
    <fill>
      <patternFill patternType="solid">
        <fgColor theme="0"/>
        <bgColor theme="0"/>
      </patternFill>
    </fill>
    <fill>
      <patternFill patternType="solid">
        <fgColor rgb="FF69FF69"/>
        <bgColor rgb="FF69FF69"/>
      </patternFill>
    </fill>
    <fill>
      <patternFill patternType="solid">
        <fgColor theme="5"/>
        <bgColor theme="5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  <fill>
      <patternFill patternType="solid">
        <fgColor rgb="FFF7CAAC"/>
        <bgColor rgb="FFF7CAAC"/>
      </patternFill>
    </fill>
    <fill>
      <patternFill patternType="solid">
        <fgColor rgb="FFF4B083"/>
        <bgColor rgb="FFF4B083"/>
      </patternFill>
    </fill>
    <fill>
      <patternFill patternType="solid">
        <fgColor rgb="FF9CC2E5"/>
        <bgColor rgb="FF9CC2E5"/>
      </patternFill>
    </fill>
    <fill>
      <patternFill patternType="solid">
        <fgColor rgb="FF00B050"/>
        <bgColor rgb="FF00B050"/>
      </patternFill>
    </fill>
  </fills>
  <borders count="37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/>
      <top/>
      <bottom/>
    </border>
    <border>
      <left style="medium">
        <color rgb="FF000000"/>
      </left>
      <right style="medium">
        <color rgb="FF000000"/>
      </right>
      <top/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4" fillId="2" fontId="4" numFmtId="9" xfId="0" applyAlignment="1" applyBorder="1" applyFill="1" applyFont="1" applyNumberFormat="1">
      <alignment horizontal="center" vertical="center"/>
    </xf>
    <xf borderId="5" fillId="3" fontId="4" numFmtId="0" xfId="0" applyAlignment="1" applyBorder="1" applyFill="1" applyFont="1">
      <alignment horizontal="center" shrinkToFit="0" vertical="center" wrapText="1"/>
    </xf>
    <xf borderId="6" fillId="0" fontId="2" numFmtId="0" xfId="0" applyBorder="1" applyFont="1"/>
    <xf borderId="7" fillId="3" fontId="4" numFmtId="0" xfId="0" applyAlignment="1" applyBorder="1" applyFont="1">
      <alignment horizontal="center" vertical="center"/>
    </xf>
    <xf borderId="7" fillId="3" fontId="4" numFmtId="0" xfId="0" applyAlignment="1" applyBorder="1" applyFont="1">
      <alignment horizontal="center" shrinkToFit="0" vertical="center" wrapText="1"/>
    </xf>
    <xf borderId="8" fillId="3" fontId="4" numFmtId="0" xfId="0" applyAlignment="1" applyBorder="1" applyFont="1">
      <alignment horizontal="center" shrinkToFit="0" vertical="center" wrapText="1"/>
    </xf>
    <xf borderId="9" fillId="3" fontId="4" numFmtId="0" xfId="0" applyAlignment="1" applyBorder="1" applyFont="1">
      <alignment horizontal="center" shrinkToFit="0" vertical="center" wrapText="1"/>
    </xf>
    <xf borderId="10" fillId="0" fontId="2" numFmtId="0" xfId="0" applyBorder="1" applyFont="1"/>
    <xf borderId="11" fillId="0" fontId="2" numFmtId="0" xfId="0" applyBorder="1" applyFont="1"/>
    <xf borderId="12" fillId="0" fontId="2" numFmtId="0" xfId="0" applyBorder="1" applyFont="1"/>
    <xf borderId="13" fillId="0" fontId="2" numFmtId="0" xfId="0" applyBorder="1" applyFont="1"/>
    <xf borderId="14" fillId="0" fontId="2" numFmtId="0" xfId="0" applyBorder="1" applyFont="1"/>
    <xf borderId="5" fillId="3" fontId="5" numFmtId="0" xfId="0" applyAlignment="1" applyBorder="1" applyFont="1">
      <alignment horizontal="center" shrinkToFit="0" vertical="center" wrapText="1"/>
    </xf>
    <xf borderId="7" fillId="3" fontId="5" numFmtId="164" xfId="0" applyAlignment="1" applyBorder="1" applyFont="1" applyNumberFormat="1">
      <alignment horizontal="center" vertical="center"/>
    </xf>
    <xf borderId="7" fillId="3" fontId="6" numFmtId="9" xfId="0" applyAlignment="1" applyBorder="1" applyFont="1" applyNumberFormat="1">
      <alignment horizontal="center" vertical="center"/>
    </xf>
    <xf borderId="8" fillId="3" fontId="4" numFmtId="164" xfId="0" applyAlignment="1" applyBorder="1" applyFont="1" applyNumberFormat="1">
      <alignment horizontal="center" vertical="center"/>
    </xf>
    <xf borderId="9" fillId="3" fontId="5" numFmtId="164" xfId="0" applyAlignment="1" applyBorder="1" applyFont="1" applyNumberFormat="1">
      <alignment horizontal="center" vertical="center"/>
    </xf>
    <xf borderId="15" fillId="2" fontId="7" numFmtId="0" xfId="0" applyBorder="1" applyFont="1"/>
    <xf borderId="15" fillId="2" fontId="3" numFmtId="0" xfId="0" applyBorder="1" applyFont="1"/>
    <xf borderId="0" fillId="0" fontId="8" numFmtId="164" xfId="0" applyFont="1" applyNumberFormat="1"/>
    <xf borderId="16" fillId="3" fontId="5" numFmtId="164" xfId="0" applyAlignment="1" applyBorder="1" applyFont="1" applyNumberForma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17" fillId="0" fontId="2" numFmtId="0" xfId="0" applyBorder="1" applyFont="1"/>
    <xf borderId="18" fillId="0" fontId="5" numFmtId="164" xfId="0" applyBorder="1" applyFont="1" applyNumberFormat="1"/>
    <xf borderId="18" fillId="0" fontId="5" numFmtId="9" xfId="0" applyAlignment="1" applyBorder="1" applyFont="1" applyNumberFormat="1">
      <alignment horizontal="center"/>
    </xf>
    <xf borderId="19" fillId="0" fontId="5" numFmtId="164" xfId="0" applyBorder="1" applyFont="1" applyNumberFormat="1"/>
    <xf borderId="1" fillId="0" fontId="5" numFmtId="0" xfId="0" applyAlignment="1" applyBorder="1" applyFont="1">
      <alignment horizontal="center"/>
    </xf>
    <xf borderId="1" fillId="0" fontId="5" numFmtId="0" xfId="0" applyAlignment="1" applyBorder="1" applyFont="1">
      <alignment horizontal="center" shrinkToFit="0" wrapText="1"/>
    </xf>
    <xf borderId="20" fillId="4" fontId="9" numFmtId="0" xfId="0" applyAlignment="1" applyBorder="1" applyFill="1" applyFont="1">
      <alignment horizontal="center" shrinkToFit="0" vertical="center" wrapText="1"/>
    </xf>
    <xf borderId="21" fillId="0" fontId="2" numFmtId="0" xfId="0" applyBorder="1" applyFont="1"/>
    <xf borderId="22" fillId="0" fontId="2" numFmtId="0" xfId="0" applyBorder="1" applyFont="1"/>
    <xf borderId="23" fillId="0" fontId="9" numFmtId="0" xfId="0" applyAlignment="1" applyBorder="1" applyFont="1">
      <alignment horizontal="center" shrinkToFit="0" vertical="center" wrapText="1"/>
    </xf>
    <xf borderId="0" fillId="0" fontId="10" numFmtId="0" xfId="0" applyFont="1"/>
    <xf borderId="24" fillId="0" fontId="2" numFmtId="0" xfId="0" applyBorder="1" applyFont="1"/>
    <xf borderId="25" fillId="0" fontId="2" numFmtId="0" xfId="0" applyBorder="1" applyFont="1"/>
    <xf borderId="26" fillId="0" fontId="2" numFmtId="0" xfId="0" applyBorder="1" applyFont="1"/>
    <xf borderId="27" fillId="0" fontId="2" numFmtId="0" xfId="0" applyBorder="1" applyFont="1"/>
    <xf borderId="28" fillId="5" fontId="9" numFmtId="0" xfId="0" applyAlignment="1" applyBorder="1" applyFill="1" applyFont="1">
      <alignment horizontal="center"/>
    </xf>
    <xf borderId="29" fillId="0" fontId="2" numFmtId="0" xfId="0" applyBorder="1" applyFont="1"/>
    <xf borderId="30" fillId="0" fontId="2" numFmtId="0" xfId="0" applyBorder="1" applyFont="1"/>
    <xf borderId="31" fillId="0" fontId="2" numFmtId="0" xfId="0" applyBorder="1" applyFont="1"/>
    <xf borderId="32" fillId="3" fontId="9" numFmtId="0" xfId="0" applyAlignment="1" applyBorder="1" applyFont="1">
      <alignment horizontal="center"/>
    </xf>
    <xf borderId="33" fillId="3" fontId="9" numFmtId="0" xfId="0" applyAlignment="1" applyBorder="1" applyFont="1">
      <alignment horizontal="center"/>
    </xf>
    <xf borderId="34" fillId="3" fontId="9" numFmtId="0" xfId="0" applyAlignment="1" applyBorder="1" applyFont="1">
      <alignment horizontal="center"/>
    </xf>
    <xf borderId="35" fillId="3" fontId="9" numFmtId="0" xfId="0" applyAlignment="1" applyBorder="1" applyFont="1">
      <alignment horizontal="center" shrinkToFit="0" vertical="center" wrapText="1"/>
    </xf>
    <xf borderId="15" fillId="3" fontId="10" numFmtId="0" xfId="0" applyBorder="1" applyFont="1"/>
    <xf borderId="36" fillId="0" fontId="9" numFmtId="0" xfId="0" applyBorder="1" applyFont="1"/>
    <xf borderId="28" fillId="0" fontId="10" numFmtId="0" xfId="0" applyAlignment="1" applyBorder="1" applyFont="1">
      <alignment horizontal="center"/>
    </xf>
    <xf borderId="36" fillId="0" fontId="10" numFmtId="0" xfId="0" applyAlignment="1" applyBorder="1" applyFont="1">
      <alignment horizontal="center"/>
    </xf>
    <xf borderId="36" fillId="6" fontId="9" numFmtId="0" xfId="0" applyBorder="1" applyFill="1" applyFont="1"/>
    <xf borderId="28" fillId="6" fontId="10" numFmtId="0" xfId="0" applyAlignment="1" applyBorder="1" applyFont="1">
      <alignment horizontal="center"/>
    </xf>
    <xf borderId="36" fillId="0" fontId="9" numFmtId="165" xfId="0" applyAlignment="1" applyBorder="1" applyFont="1" applyNumberFormat="1">
      <alignment horizontal="center"/>
    </xf>
    <xf borderId="23" fillId="0" fontId="9" numFmtId="0" xfId="0" applyAlignment="1" applyBorder="1" applyFont="1">
      <alignment horizontal="center" vertical="center"/>
    </xf>
    <xf borderId="23" fillId="0" fontId="9" numFmtId="0" xfId="0" applyAlignment="1" applyBorder="1" applyFont="1">
      <alignment horizontal="center" shrinkToFit="0" wrapText="1"/>
    </xf>
    <xf borderId="28" fillId="0" fontId="9" numFmtId="0" xfId="0" applyAlignment="1" applyBorder="1" applyFont="1">
      <alignment horizontal="center"/>
    </xf>
    <xf borderId="36" fillId="0" fontId="9" numFmtId="0" xfId="0" applyAlignment="1" applyBorder="1" applyFont="1">
      <alignment horizontal="center"/>
    </xf>
    <xf borderId="36" fillId="7" fontId="9" numFmtId="0" xfId="0" applyAlignment="1" applyBorder="1" applyFill="1" applyFont="1">
      <alignment horizontal="center" vertical="center"/>
    </xf>
    <xf borderId="36" fillId="0" fontId="10" numFmtId="0" xfId="0" applyAlignment="1" applyBorder="1" applyFont="1">
      <alignment horizontal="center" vertical="center"/>
    </xf>
    <xf borderId="30" fillId="0" fontId="10" numFmtId="0" xfId="0" applyAlignment="1" applyBorder="1" applyFont="1">
      <alignment horizontal="center" shrinkToFit="0" vertical="center" wrapText="1"/>
    </xf>
    <xf borderId="36" fillId="0" fontId="10" numFmtId="166" xfId="0" applyAlignment="1" applyBorder="1" applyFont="1" applyNumberFormat="1">
      <alignment horizontal="center"/>
    </xf>
    <xf borderId="36" fillId="0" fontId="10" numFmtId="167" xfId="0" applyAlignment="1" applyBorder="1" applyFont="1" applyNumberFormat="1">
      <alignment horizontal="center"/>
    </xf>
    <xf borderId="36" fillId="0" fontId="10" numFmtId="166" xfId="0" applyAlignment="1" applyBorder="1" applyFont="1" applyNumberFormat="1">
      <alignment horizontal="center" vertical="center"/>
    </xf>
    <xf borderId="36" fillId="0" fontId="10" numFmtId="0" xfId="0" applyAlignment="1" applyBorder="1" applyFont="1">
      <alignment horizontal="center" shrinkToFit="0" vertical="center" wrapText="1"/>
    </xf>
    <xf borderId="36" fillId="0" fontId="10" numFmtId="3" xfId="0" applyAlignment="1" applyBorder="1" applyFont="1" applyNumberFormat="1">
      <alignment horizontal="center" vertical="center"/>
    </xf>
    <xf borderId="36" fillId="0" fontId="10" numFmtId="168" xfId="0" applyAlignment="1" applyBorder="1" applyFont="1" applyNumberFormat="1">
      <alignment horizontal="center"/>
    </xf>
    <xf borderId="36" fillId="0" fontId="10" numFmtId="168" xfId="0" applyAlignment="1" applyBorder="1" applyFont="1" applyNumberFormat="1">
      <alignment horizontal="center" vertical="center"/>
    </xf>
    <xf borderId="36" fillId="8" fontId="9" numFmtId="0" xfId="0" applyAlignment="1" applyBorder="1" applyFill="1" applyFont="1">
      <alignment horizontal="left"/>
    </xf>
    <xf borderId="36" fillId="8" fontId="9" numFmtId="0" xfId="0" applyBorder="1" applyFont="1"/>
    <xf borderId="36" fillId="8" fontId="9" numFmtId="9" xfId="0" applyAlignment="1" applyBorder="1" applyFont="1" applyNumberFormat="1">
      <alignment horizontal="center"/>
    </xf>
    <xf borderId="36" fillId="8" fontId="9" numFmtId="169" xfId="0" applyBorder="1" applyFont="1" applyNumberFormat="1"/>
    <xf borderId="36" fillId="8" fontId="9" numFmtId="170" xfId="0" applyAlignment="1" applyBorder="1" applyFont="1" applyNumberFormat="1">
      <alignment horizontal="right"/>
    </xf>
    <xf borderId="36" fillId="8" fontId="10" numFmtId="0" xfId="0" applyAlignment="1" applyBorder="1" applyFont="1">
      <alignment horizontal="left"/>
    </xf>
    <xf borderId="36" fillId="8" fontId="9" numFmtId="9" xfId="0" applyAlignment="1" applyBorder="1" applyFont="1" applyNumberFormat="1">
      <alignment horizontal="right"/>
    </xf>
    <xf borderId="36" fillId="8" fontId="10" numFmtId="171" xfId="0" applyBorder="1" applyFont="1" applyNumberFormat="1"/>
    <xf borderId="36" fillId="9" fontId="9" numFmtId="0" xfId="0" applyAlignment="1" applyBorder="1" applyFill="1" applyFont="1">
      <alignment horizontal="left"/>
    </xf>
    <xf borderId="36" fillId="9" fontId="10" numFmtId="0" xfId="0" applyAlignment="1" applyBorder="1" applyFont="1">
      <alignment horizontal="left"/>
    </xf>
    <xf borderId="36" fillId="9" fontId="11" numFmtId="0" xfId="0" applyAlignment="1" applyBorder="1" applyFont="1">
      <alignment horizontal="center"/>
    </xf>
    <xf borderId="36" fillId="9" fontId="9" numFmtId="0" xfId="0" applyAlignment="1" applyBorder="1" applyFont="1">
      <alignment horizontal="center"/>
    </xf>
    <xf borderId="36" fillId="9" fontId="11" numFmtId="170" xfId="0" applyAlignment="1" applyBorder="1" applyFont="1" applyNumberFormat="1">
      <alignment horizontal="right"/>
    </xf>
    <xf borderId="36" fillId="10" fontId="9" numFmtId="0" xfId="0" applyAlignment="1" applyBorder="1" applyFill="1" applyFont="1">
      <alignment horizontal="left"/>
    </xf>
    <xf borderId="36" fillId="10" fontId="10" numFmtId="0" xfId="0" applyAlignment="1" applyBorder="1" applyFont="1">
      <alignment horizontal="left"/>
    </xf>
    <xf borderId="36" fillId="10" fontId="11" numFmtId="0" xfId="0" applyAlignment="1" applyBorder="1" applyFont="1">
      <alignment horizontal="center"/>
    </xf>
    <xf borderId="36" fillId="10" fontId="9" numFmtId="0" xfId="0" applyAlignment="1" applyBorder="1" applyFont="1">
      <alignment horizontal="center"/>
    </xf>
    <xf borderId="36" fillId="10" fontId="11" numFmtId="170" xfId="0" applyAlignment="1" applyBorder="1" applyFont="1" applyNumberFormat="1">
      <alignment horizontal="right"/>
    </xf>
    <xf borderId="36" fillId="11" fontId="9" numFmtId="0" xfId="0" applyAlignment="1" applyBorder="1" applyFill="1" applyFont="1">
      <alignment horizontal="left"/>
    </xf>
    <xf borderId="36" fillId="11" fontId="12" numFmtId="9" xfId="0" applyAlignment="1" applyBorder="1" applyFont="1" applyNumberFormat="1">
      <alignment horizontal="center"/>
    </xf>
    <xf borderId="36" fillId="11" fontId="9" numFmtId="9" xfId="0" applyBorder="1" applyFont="1" applyNumberFormat="1"/>
    <xf borderId="36" fillId="11" fontId="12" numFmtId="9" xfId="0" applyAlignment="1" applyBorder="1" applyFont="1" applyNumberFormat="1">
      <alignment horizontal="right"/>
    </xf>
    <xf borderId="36" fillId="7" fontId="9" numFmtId="0" xfId="0" applyAlignment="1" applyBorder="1" applyFont="1">
      <alignment horizontal="left"/>
    </xf>
    <xf borderId="36" fillId="7" fontId="9" numFmtId="0" xfId="0" applyBorder="1" applyFont="1"/>
    <xf borderId="36" fillId="7" fontId="12" numFmtId="0" xfId="0" applyAlignment="1" applyBorder="1" applyFont="1">
      <alignment horizontal="center"/>
    </xf>
    <xf borderId="36" fillId="7" fontId="9" numFmtId="172" xfId="0" applyBorder="1" applyFont="1" applyNumberFormat="1"/>
    <xf borderId="0" fillId="0" fontId="10" numFmtId="172" xfId="0" applyFont="1" applyNumberFormat="1"/>
    <xf borderId="36" fillId="8" fontId="10" numFmtId="170" xfId="0" applyBorder="1" applyFont="1" applyNumberFormat="1"/>
    <xf borderId="36" fillId="8" fontId="9" numFmtId="173" xfId="0" applyAlignment="1" applyBorder="1" applyFont="1" applyNumberFormat="1">
      <alignment horizontal="right"/>
    </xf>
    <xf borderId="36" fillId="8" fontId="10" numFmtId="169" xfId="0" applyBorder="1" applyFont="1" applyNumberFormat="1"/>
    <xf borderId="36" fillId="9" fontId="11" numFmtId="173" xfId="0" applyAlignment="1" applyBorder="1" applyFont="1" applyNumberFormat="1">
      <alignment horizontal="right"/>
    </xf>
    <xf borderId="36" fillId="10" fontId="11" numFmtId="173" xfId="0" applyAlignment="1" applyBorder="1" applyFont="1" applyNumberFormat="1">
      <alignment horizontal="right"/>
    </xf>
    <xf borderId="0" fillId="0" fontId="10" numFmtId="166" xfId="0" applyAlignment="1" applyFont="1" applyNumberFormat="1">
      <alignment horizontal="center" vertical="center"/>
    </xf>
    <xf borderId="0" fillId="0" fontId="10" numFmtId="0" xfId="0" applyAlignment="1" applyFont="1">
      <alignment horizontal="center"/>
    </xf>
    <xf borderId="36" fillId="0" fontId="9" numFmtId="0" xfId="0" applyAlignment="1" applyBorder="1" applyFont="1">
      <alignment readingOrder="0"/>
    </xf>
    <xf borderId="36" fillId="0" fontId="10" numFmtId="0" xfId="0" applyAlignment="1" applyBorder="1" applyFont="1">
      <alignment horizontal="center" readingOrder="0"/>
    </xf>
    <xf borderId="36" fillId="0" fontId="10" numFmtId="0" xfId="0" applyAlignment="1" applyBorder="1" applyFont="1">
      <alignment horizontal="center" readingOrder="0" vertical="center"/>
    </xf>
    <xf borderId="36" fillId="0" fontId="10" numFmtId="3" xfId="0" applyAlignment="1" applyBorder="1" applyFont="1" applyNumberFormat="1">
      <alignment horizontal="center" readingOrder="0" vertical="center"/>
    </xf>
    <xf borderId="30" fillId="0" fontId="10" numFmtId="0" xfId="0" applyAlignment="1" applyBorder="1" applyFont="1">
      <alignment horizontal="center" readingOrder="0" shrinkToFit="0" vertical="center" wrapText="1"/>
    </xf>
    <xf borderId="36" fillId="0" fontId="10" numFmtId="12" xfId="0" applyAlignment="1" applyBorder="1" applyFont="1" applyNumberFormat="1">
      <alignment horizontal="center"/>
    </xf>
    <xf borderId="36" fillId="0" fontId="10" numFmtId="164" xfId="0" applyAlignment="1" applyBorder="1" applyFont="1" applyNumberFormat="1">
      <alignment horizontal="center"/>
    </xf>
    <xf borderId="0" fillId="0" fontId="3" numFmtId="172" xfId="0" applyFont="1" applyNumberFormat="1"/>
    <xf borderId="23" fillId="0" fontId="9" numFmtId="0" xfId="0" applyAlignment="1" applyBorder="1" applyFont="1">
      <alignment horizontal="center"/>
    </xf>
    <xf borderId="28" fillId="0" fontId="10" numFmtId="166" xfId="0" applyAlignment="1" applyBorder="1" applyFont="1" applyNumberFormat="1">
      <alignment horizontal="center"/>
    </xf>
    <xf borderId="31" fillId="0" fontId="10" numFmtId="167" xfId="0" applyAlignment="1" applyBorder="1" applyFont="1" applyNumberFormat="1">
      <alignment horizontal="center"/>
    </xf>
    <xf quotePrefix="1" borderId="30" fillId="0" fontId="10" numFmtId="0" xfId="0" applyAlignment="1" applyBorder="1" applyFont="1">
      <alignment horizontal="center" shrinkToFit="0" vertical="center" wrapText="1"/>
    </xf>
    <xf quotePrefix="1" borderId="36" fillId="0" fontId="10" numFmtId="0" xfId="0" applyAlignment="1" applyBorder="1" applyFont="1">
      <alignment horizontal="center"/>
    </xf>
    <xf borderId="20" fillId="0" fontId="10" numFmtId="167" xfId="0" applyAlignment="1" applyBorder="1" applyFont="1" applyNumberFormat="1">
      <alignment horizontal="center"/>
    </xf>
    <xf quotePrefix="1" borderId="36" fillId="0" fontId="10" numFmtId="166" xfId="0" applyAlignment="1" applyBorder="1" applyFont="1" applyNumberFormat="1">
      <alignment horizontal="center"/>
    </xf>
    <xf borderId="36" fillId="0" fontId="10" numFmtId="12" xfId="0" applyAlignment="1" applyBorder="1" applyFont="1" applyNumberFormat="1">
      <alignment horizontal="center" vertical="center"/>
    </xf>
    <xf borderId="28" fillId="0" fontId="10" numFmtId="164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customschemas.google.com/relationships/workbookmetadata" Target="metadata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0.63"/>
    <col customWidth="1" min="2" max="2" width="12.25"/>
    <col customWidth="1" hidden="1" min="3" max="3" width="1.5"/>
    <col customWidth="1" min="4" max="4" width="8.88"/>
    <col customWidth="1" min="5" max="5" width="8.75"/>
    <col customWidth="1" min="6" max="6" width="8.88"/>
    <col customWidth="1" min="7" max="7" width="9.63"/>
    <col customWidth="1" min="8" max="8" width="7.0"/>
    <col customWidth="1" min="9" max="9" width="12.88"/>
    <col customWidth="1" min="10" max="10" width="9.25"/>
    <col customWidth="1" min="11" max="26" width="10.63"/>
  </cols>
  <sheetData>
    <row r="1" ht="14.25" customHeight="1">
      <c r="B1" s="1" t="s">
        <v>0</v>
      </c>
      <c r="C1" s="2"/>
      <c r="D1" s="2"/>
      <c r="E1" s="2"/>
      <c r="F1" s="2"/>
      <c r="G1" s="2"/>
      <c r="H1" s="2"/>
      <c r="I1" s="2"/>
      <c r="J1" s="3"/>
    </row>
    <row r="2" ht="14.25" customHeight="1"/>
    <row r="3" ht="14.25" customHeight="1">
      <c r="B3" s="4"/>
      <c r="C3" s="4"/>
      <c r="D3" s="4"/>
      <c r="E3" s="5">
        <v>0.2</v>
      </c>
      <c r="F3" s="4"/>
      <c r="G3" s="4"/>
      <c r="H3" s="4"/>
      <c r="I3" s="4"/>
    </row>
    <row r="4" ht="14.25" customHeight="1">
      <c r="B4" s="6" t="s">
        <v>1</v>
      </c>
      <c r="C4" s="7"/>
      <c r="D4" s="8" t="s">
        <v>2</v>
      </c>
      <c r="E4" s="9" t="s">
        <v>3</v>
      </c>
      <c r="F4" s="9" t="s">
        <v>4</v>
      </c>
      <c r="G4" s="9" t="s">
        <v>5</v>
      </c>
      <c r="H4" s="9" t="s">
        <v>6</v>
      </c>
      <c r="I4" s="10" t="s">
        <v>7</v>
      </c>
      <c r="J4" s="11" t="s">
        <v>8</v>
      </c>
    </row>
    <row r="5" ht="51.75" customHeight="1">
      <c r="B5" s="12"/>
      <c r="C5" s="13"/>
      <c r="D5" s="14"/>
      <c r="E5" s="14"/>
      <c r="F5" s="14"/>
      <c r="G5" s="14"/>
      <c r="H5" s="14"/>
      <c r="I5" s="15"/>
      <c r="J5" s="16"/>
    </row>
    <row r="6" ht="14.25" customHeight="1">
      <c r="B6" s="17" t="s">
        <v>9</v>
      </c>
      <c r="C6" s="7"/>
      <c r="D6" s="18">
        <f>+'D. Sderanas'!E17</f>
        <v>44285.88889</v>
      </c>
      <c r="E6" s="18">
        <f>D6*$E$3</f>
        <v>8857.177778</v>
      </c>
      <c r="F6" s="18">
        <f>SUM(D6:E7)</f>
        <v>53143.06667</v>
      </c>
      <c r="G6" s="18">
        <f>(I6-F6)</f>
        <v>26571.53333</v>
      </c>
      <c r="H6" s="19">
        <f>(G6/I6)</f>
        <v>0.3333333333</v>
      </c>
      <c r="I6" s="20">
        <f>(F6*1.5)</f>
        <v>79714.6</v>
      </c>
      <c r="J6" s="21">
        <f>+'D. Sderanas'!F22</f>
        <v>80000</v>
      </c>
    </row>
    <row r="7" ht="40.5" customHeight="1">
      <c r="B7" s="12"/>
      <c r="C7" s="13"/>
      <c r="D7" s="14"/>
      <c r="E7" s="14"/>
      <c r="F7" s="14"/>
      <c r="G7" s="14"/>
      <c r="H7" s="14"/>
      <c r="I7" s="15"/>
      <c r="J7" s="16"/>
    </row>
    <row r="8" ht="14.25" customHeight="1">
      <c r="B8" s="17" t="s">
        <v>10</v>
      </c>
      <c r="C8" s="7"/>
      <c r="D8" s="18">
        <f>+'Arancini C'!E21</f>
        <v>43496.56667</v>
      </c>
      <c r="E8" s="18">
        <f>D8*$E$3</f>
        <v>8699.313333</v>
      </c>
      <c r="F8" s="18">
        <f>SUM(D8:E9)</f>
        <v>52195.88</v>
      </c>
      <c r="G8" s="18">
        <f>(I8-F8)</f>
        <v>15658.764</v>
      </c>
      <c r="H8" s="19">
        <f>(G8/I8)</f>
        <v>0.2307692308</v>
      </c>
      <c r="I8" s="20">
        <f>(F8*1.3)</f>
        <v>67854.644</v>
      </c>
      <c r="J8" s="21">
        <f>+'Arancini C'!F26</f>
        <v>83000</v>
      </c>
    </row>
    <row r="9" ht="14.25" customHeight="1">
      <c r="B9" s="12"/>
      <c r="C9" s="13"/>
      <c r="D9" s="14"/>
      <c r="E9" s="14"/>
      <c r="F9" s="14"/>
      <c r="G9" s="14"/>
      <c r="H9" s="14"/>
      <c r="I9" s="15"/>
      <c r="J9" s="16"/>
      <c r="L9" s="22" t="s">
        <v>11</v>
      </c>
      <c r="M9" s="23"/>
      <c r="N9" s="23"/>
      <c r="O9" s="23"/>
      <c r="P9" s="23"/>
      <c r="Q9" s="23"/>
      <c r="R9" s="23"/>
    </row>
    <row r="10" ht="14.25" customHeight="1">
      <c r="B10" s="17" t="s">
        <v>12</v>
      </c>
      <c r="C10" s="7"/>
      <c r="D10" s="18">
        <f>+'Cóctel Chorizo'!E19</f>
        <v>46872.46667</v>
      </c>
      <c r="E10" s="18">
        <f>D10*$E$3</f>
        <v>9374.493333</v>
      </c>
      <c r="F10" s="18">
        <f>SUM(D10:E11)</f>
        <v>56246.96</v>
      </c>
      <c r="G10" s="18">
        <f>(I10-F10)</f>
        <v>16874.088</v>
      </c>
      <c r="H10" s="19">
        <f>(G10/I10)</f>
        <v>0.2307692308</v>
      </c>
      <c r="I10" s="20">
        <f>(F10*1.3)</f>
        <v>73121.048</v>
      </c>
      <c r="J10" s="21">
        <f>+'Cóctel Chorizo'!F24</f>
        <v>90000</v>
      </c>
    </row>
    <row r="11" ht="14.25" customHeight="1">
      <c r="B11" s="12"/>
      <c r="C11" s="13"/>
      <c r="D11" s="14"/>
      <c r="E11" s="14"/>
      <c r="F11" s="14"/>
      <c r="G11" s="14"/>
      <c r="H11" s="14"/>
      <c r="I11" s="15"/>
      <c r="J11" s="16"/>
    </row>
    <row r="12" ht="14.25" customHeight="1">
      <c r="B12" s="17" t="s">
        <v>13</v>
      </c>
      <c r="C12" s="7"/>
      <c r="D12" s="18">
        <f>+'Arepitas Camp'!E21</f>
        <v>44480.10256</v>
      </c>
      <c r="E12" s="18">
        <f>D12*$E$3</f>
        <v>8896.020513</v>
      </c>
      <c r="F12" s="18">
        <f>SUM(D12:E13)</f>
        <v>53376.12308</v>
      </c>
      <c r="G12" s="18">
        <f>(I12-F12)</f>
        <v>16012.83692</v>
      </c>
      <c r="H12" s="19">
        <f>(G12/I12)</f>
        <v>0.2307692308</v>
      </c>
      <c r="I12" s="20">
        <f>(F12*1.3)</f>
        <v>69388.96</v>
      </c>
      <c r="J12" s="21">
        <f>+'Arepitas Camp'!F26</f>
        <v>81000</v>
      </c>
      <c r="L12" s="24">
        <f>AVERAGE(J6:J19)</f>
        <v>84142.85714</v>
      </c>
    </row>
    <row r="13" ht="14.25" customHeight="1">
      <c r="B13" s="12"/>
      <c r="C13" s="13"/>
      <c r="D13" s="14"/>
      <c r="E13" s="14"/>
      <c r="F13" s="14"/>
      <c r="G13" s="14"/>
      <c r="H13" s="14"/>
      <c r="I13" s="15"/>
      <c r="J13" s="16"/>
    </row>
    <row r="14" ht="14.25" customHeight="1">
      <c r="B14" s="17" t="s">
        <v>14</v>
      </c>
      <c r="C14" s="7"/>
      <c r="D14" s="18">
        <f>+'Hamburguesa Comunera'!E24</f>
        <v>43160.62865</v>
      </c>
      <c r="E14" s="18">
        <f>D14*$E$3</f>
        <v>8632.125731</v>
      </c>
      <c r="F14" s="18">
        <f>SUM(D14:E15)</f>
        <v>51792.75439</v>
      </c>
      <c r="G14" s="18">
        <f>(I14-F14)</f>
        <v>25896.37719</v>
      </c>
      <c r="H14" s="19">
        <f>(G14/I14)</f>
        <v>0.3333333333</v>
      </c>
      <c r="I14" s="20">
        <f>(F14*1.5)</f>
        <v>77689.13158</v>
      </c>
      <c r="J14" s="21">
        <f>+'Hamburguesa Comunera'!F29</f>
        <v>83000</v>
      </c>
    </row>
    <row r="15" ht="14.25" customHeight="1">
      <c r="B15" s="12"/>
      <c r="C15" s="13"/>
      <c r="D15" s="14"/>
      <c r="E15" s="14"/>
      <c r="F15" s="14"/>
      <c r="G15" s="14"/>
      <c r="H15" s="14"/>
      <c r="I15" s="15"/>
      <c r="J15" s="16"/>
    </row>
    <row r="16" ht="14.25" customHeight="1">
      <c r="B16" s="17" t="s">
        <v>15</v>
      </c>
      <c r="C16" s="7"/>
      <c r="D16" s="18">
        <f>+'Tortillas del Chicamocha'!E23</f>
        <v>46476.3</v>
      </c>
      <c r="E16" s="18">
        <f>D16*$E$3</f>
        <v>9295.26</v>
      </c>
      <c r="F16" s="18">
        <f>SUM(D16:E17)</f>
        <v>55771.56</v>
      </c>
      <c r="G16" s="18">
        <f>(I16-F16)</f>
        <v>16731.468</v>
      </c>
      <c r="H16" s="19">
        <f>(G16/I16)</f>
        <v>0.2307692308</v>
      </c>
      <c r="I16" s="20">
        <f>(F16*1.3)</f>
        <v>72503.028</v>
      </c>
      <c r="J16" s="21">
        <f>+'Tortillas del Chicamocha'!F28</f>
        <v>90000</v>
      </c>
    </row>
    <row r="17" ht="14.25" customHeight="1">
      <c r="B17" s="12"/>
      <c r="C17" s="13"/>
      <c r="D17" s="14"/>
      <c r="E17" s="14"/>
      <c r="F17" s="14"/>
      <c r="G17" s="14"/>
      <c r="H17" s="14"/>
      <c r="I17" s="15"/>
      <c r="J17" s="16"/>
    </row>
    <row r="18" ht="14.25" customHeight="1">
      <c r="B18" s="17" t="s">
        <v>16</v>
      </c>
      <c r="C18" s="7"/>
      <c r="D18" s="18">
        <f>+'Picada Tierrita'!E22</f>
        <v>42526.39313</v>
      </c>
      <c r="E18" s="18">
        <f>D18*$E$3</f>
        <v>8505.278626</v>
      </c>
      <c r="F18" s="18">
        <f>SUM(D18:E19)</f>
        <v>51031.67176</v>
      </c>
      <c r="G18" s="18">
        <f>(I18-F18)</f>
        <v>25515.83588</v>
      </c>
      <c r="H18" s="19">
        <f>(G18/I18)</f>
        <v>0.3333333333</v>
      </c>
      <c r="I18" s="20">
        <f>(F18*1.5)</f>
        <v>76547.50764</v>
      </c>
      <c r="J18" s="21">
        <f>+'Picada Tierrita'!F27</f>
        <v>82000</v>
      </c>
    </row>
    <row r="19" ht="14.25" customHeight="1">
      <c r="B19" s="12"/>
      <c r="C19" s="13"/>
      <c r="D19" s="14"/>
      <c r="E19" s="14"/>
      <c r="F19" s="14"/>
      <c r="G19" s="14"/>
      <c r="H19" s="14"/>
      <c r="I19" s="15"/>
      <c r="J19" s="16"/>
    </row>
    <row r="20" ht="14.25" customHeight="1">
      <c r="B20" s="17" t="s">
        <v>17</v>
      </c>
      <c r="C20" s="7"/>
      <c r="D20" s="18">
        <f>+'Chatas de S.V.'!E24</f>
        <v>44729.76531</v>
      </c>
      <c r="E20" s="18">
        <f>D20*$E$3</f>
        <v>8945.953061</v>
      </c>
      <c r="F20" s="18">
        <f>SUM(D20:E21)</f>
        <v>53675.71837</v>
      </c>
      <c r="G20" s="18">
        <f>(I20-F20)</f>
        <v>21470.28735</v>
      </c>
      <c r="H20" s="19">
        <f>(G20/I20)</f>
        <v>0.2857142857</v>
      </c>
      <c r="I20" s="20">
        <f>(F20*1.4)</f>
        <v>75146.00571</v>
      </c>
      <c r="J20" s="21">
        <f>+'Chatas de S.V.'!F29</f>
        <v>76000</v>
      </c>
    </row>
    <row r="21" ht="14.25" customHeight="1">
      <c r="B21" s="12"/>
      <c r="C21" s="13"/>
      <c r="D21" s="14"/>
      <c r="E21" s="14"/>
      <c r="F21" s="14"/>
      <c r="G21" s="14"/>
      <c r="H21" s="14"/>
      <c r="I21" s="15"/>
      <c r="J21" s="16"/>
    </row>
    <row r="22" ht="14.25" customHeight="1">
      <c r="B22" s="17" t="s">
        <v>18</v>
      </c>
      <c r="C22" s="7"/>
      <c r="D22" s="18">
        <f>+'Mute Sdreano'!E30</f>
        <v>13126.1</v>
      </c>
      <c r="E22" s="18">
        <f>D22*$E$3</f>
        <v>2625.22</v>
      </c>
      <c r="F22" s="18">
        <f>SUM(D22:E23)</f>
        <v>15751.32</v>
      </c>
      <c r="G22" s="18">
        <f>(I22-F22)</f>
        <v>15751.32</v>
      </c>
      <c r="H22" s="19">
        <f>(G22/I22)</f>
        <v>0.5</v>
      </c>
      <c r="I22" s="20">
        <f>(F22*2)</f>
        <v>31502.64</v>
      </c>
      <c r="J22" s="21">
        <f>+'Mute Sdreano'!F35</f>
        <v>26000</v>
      </c>
      <c r="L22" s="24">
        <f>AVERAGE(J20:J29)</f>
        <v>50800</v>
      </c>
    </row>
    <row r="23" ht="14.25" customHeight="1">
      <c r="B23" s="12"/>
      <c r="C23" s="13"/>
      <c r="D23" s="14"/>
      <c r="E23" s="14"/>
      <c r="F23" s="14"/>
      <c r="G23" s="14"/>
      <c r="H23" s="14"/>
      <c r="I23" s="15"/>
      <c r="J23" s="16"/>
    </row>
    <row r="24" ht="14.25" customHeight="1">
      <c r="B24" s="17" t="s">
        <v>19</v>
      </c>
      <c r="C24" s="7"/>
      <c r="D24" s="18">
        <f>+'Wok Sabores Andinos'!E24</f>
        <v>21552.55327</v>
      </c>
      <c r="E24" s="18">
        <f>D24*$E$3</f>
        <v>4310.510654</v>
      </c>
      <c r="F24" s="18">
        <f>SUM(D24:E25)</f>
        <v>25863.06392</v>
      </c>
      <c r="G24" s="18">
        <f>(I24-F24)</f>
        <v>15517.83835</v>
      </c>
      <c r="H24" s="19">
        <f>(G24/I24)</f>
        <v>0.375</v>
      </c>
      <c r="I24" s="20">
        <f>(F24*1.6)</f>
        <v>41380.90228</v>
      </c>
      <c r="J24" s="21">
        <f>+'Wok Sabores Andinos'!F29</f>
        <v>42000</v>
      </c>
    </row>
    <row r="25" ht="14.25" customHeight="1">
      <c r="B25" s="12"/>
      <c r="C25" s="13"/>
      <c r="D25" s="14"/>
      <c r="E25" s="14"/>
      <c r="F25" s="14"/>
      <c r="G25" s="14"/>
      <c r="H25" s="14"/>
      <c r="I25" s="15"/>
      <c r="J25" s="16"/>
    </row>
    <row r="26" ht="14.25" customHeight="1">
      <c r="B26" s="17" t="s">
        <v>20</v>
      </c>
      <c r="C26" s="7"/>
      <c r="D26" s="18">
        <f>+'Cabrito Santandereano'!E24</f>
        <v>27715.66667</v>
      </c>
      <c r="E26" s="18">
        <f>D26*$E$3</f>
        <v>5543.133333</v>
      </c>
      <c r="F26" s="18">
        <f>SUM(D26:E27)</f>
        <v>33258.8</v>
      </c>
      <c r="G26" s="18">
        <f>(I26-F26)</f>
        <v>16629.4</v>
      </c>
      <c r="H26" s="19">
        <f>(G26/I26)</f>
        <v>0.3333333333</v>
      </c>
      <c r="I26" s="20">
        <f>(F26*1.5)</f>
        <v>49888.2</v>
      </c>
      <c r="J26" s="21">
        <f>+'Cabrito Santandereano'!F29</f>
        <v>50000</v>
      </c>
    </row>
    <row r="27" ht="14.25" customHeight="1">
      <c r="B27" s="12"/>
      <c r="C27" s="13"/>
      <c r="D27" s="14"/>
      <c r="E27" s="14"/>
      <c r="F27" s="14"/>
      <c r="G27" s="14"/>
      <c r="H27" s="14"/>
      <c r="I27" s="15"/>
      <c r="J27" s="16"/>
    </row>
    <row r="28" ht="14.25" customHeight="1">
      <c r="B28" s="17" t="s">
        <v>21</v>
      </c>
      <c r="C28" s="7"/>
      <c r="D28" s="18">
        <f>+'Lomo Trapo Bt'!E17</f>
        <v>30749.73333</v>
      </c>
      <c r="E28" s="18">
        <f>D28*$E$3</f>
        <v>6149.946667</v>
      </c>
      <c r="F28" s="18">
        <f>SUM(D28:E29)</f>
        <v>36899.68</v>
      </c>
      <c r="G28" s="18">
        <f>(I28-F28)</f>
        <v>22139.808</v>
      </c>
      <c r="H28" s="19">
        <f>(G28/I28)</f>
        <v>0.375</v>
      </c>
      <c r="I28" s="20">
        <f>(F28*1.6)</f>
        <v>59039.488</v>
      </c>
      <c r="J28" s="21">
        <f>+'Lomo Trapo Bt'!F22</f>
        <v>60000</v>
      </c>
    </row>
    <row r="29" ht="14.25" customHeight="1">
      <c r="B29" s="12"/>
      <c r="C29" s="13"/>
      <c r="D29" s="14"/>
      <c r="E29" s="14"/>
      <c r="F29" s="14"/>
      <c r="G29" s="14"/>
      <c r="H29" s="14"/>
      <c r="I29" s="15"/>
      <c r="J29" s="16"/>
    </row>
    <row r="30" ht="14.25" customHeight="1">
      <c r="B30" s="17" t="s">
        <v>22</v>
      </c>
      <c r="C30" s="7"/>
      <c r="D30" s="18">
        <f>+'Milhojas Veleñas'!E15</f>
        <v>9717.004405</v>
      </c>
      <c r="E30" s="18">
        <f>D30*$E$3</f>
        <v>1943.400881</v>
      </c>
      <c r="F30" s="18">
        <f>SUM(D30:E31)</f>
        <v>11660.40529</v>
      </c>
      <c r="G30" s="18">
        <f>(I30-F30)</f>
        <v>5830.202643</v>
      </c>
      <c r="H30" s="19">
        <f>(G30/I30)</f>
        <v>0.3333333333</v>
      </c>
      <c r="I30" s="20">
        <f>(F30*1.5)</f>
        <v>17490.60793</v>
      </c>
      <c r="J30" s="21">
        <f>+'Milhojas Veleñas'!F20</f>
        <v>17000</v>
      </c>
    </row>
    <row r="31" ht="14.25" customHeight="1">
      <c r="B31" s="12"/>
      <c r="C31" s="13"/>
      <c r="D31" s="14"/>
      <c r="E31" s="14"/>
      <c r="F31" s="14"/>
      <c r="G31" s="14"/>
      <c r="H31" s="14"/>
      <c r="I31" s="15"/>
      <c r="J31" s="16"/>
    </row>
    <row r="32" ht="14.25" customHeight="1">
      <c r="B32" s="17" t="s">
        <v>23</v>
      </c>
      <c r="C32" s="7"/>
      <c r="D32" s="18">
        <f>+'Delicia Vainilla'!E23</f>
        <v>9872.553333</v>
      </c>
      <c r="E32" s="18">
        <f>D32*$E$3</f>
        <v>1974.510667</v>
      </c>
      <c r="F32" s="18">
        <f>SUM(D32:E33)</f>
        <v>11847.064</v>
      </c>
      <c r="G32" s="18">
        <f>(I32-F32)</f>
        <v>7108.2384</v>
      </c>
      <c r="H32" s="19">
        <f>(G32/I32)</f>
        <v>0.375</v>
      </c>
      <c r="I32" s="20">
        <f>(F32*1.6)</f>
        <v>18955.3024</v>
      </c>
      <c r="J32" s="21">
        <f>+'Delicia Vainilla'!F28</f>
        <v>19000</v>
      </c>
    </row>
    <row r="33" ht="14.25" customHeight="1">
      <c r="B33" s="12"/>
      <c r="C33" s="13"/>
      <c r="D33" s="14"/>
      <c r="E33" s="14"/>
      <c r="F33" s="14"/>
      <c r="G33" s="14"/>
      <c r="H33" s="14"/>
      <c r="I33" s="15"/>
      <c r="J33" s="16"/>
      <c r="L33" s="24">
        <f>AVERAGE(J30:J37)</f>
        <v>18750</v>
      </c>
    </row>
    <row r="34" ht="14.25" customHeight="1">
      <c r="B34" s="17" t="s">
        <v>24</v>
      </c>
      <c r="C34" s="7"/>
      <c r="D34" s="18">
        <f>+'Melao de la Tierra'!E24</f>
        <v>7705.945022</v>
      </c>
      <c r="E34" s="18">
        <f>D34*$E$3</f>
        <v>1541.189004</v>
      </c>
      <c r="F34" s="18">
        <f>SUM(D34:E35)</f>
        <v>9247.134026</v>
      </c>
      <c r="G34" s="18">
        <f>(I34-F34)</f>
        <v>7397.707221</v>
      </c>
      <c r="H34" s="19">
        <f>(G34/I34)</f>
        <v>0.4444444444</v>
      </c>
      <c r="I34" s="20">
        <f>(F34*1.8)</f>
        <v>16644.84125</v>
      </c>
      <c r="J34" s="21">
        <f>+'Melao de la Tierra'!F29</f>
        <v>17000</v>
      </c>
    </row>
    <row r="35" ht="14.25" customHeight="1">
      <c r="B35" s="12"/>
      <c r="C35" s="13"/>
      <c r="D35" s="14"/>
      <c r="E35" s="14"/>
      <c r="F35" s="14"/>
      <c r="G35" s="14"/>
      <c r="H35" s="14"/>
      <c r="I35" s="15"/>
      <c r="J35" s="16"/>
    </row>
    <row r="36" ht="14.25" customHeight="1">
      <c r="B36" s="17" t="s">
        <v>25</v>
      </c>
      <c r="C36" s="7"/>
      <c r="D36" s="18">
        <f>+'Waffle Almojabana'!E24</f>
        <v>10709.21961</v>
      </c>
      <c r="E36" s="18">
        <f>D36*$E$3</f>
        <v>2141.843922</v>
      </c>
      <c r="F36" s="18">
        <f>SUM(D36:E37)</f>
        <v>12851.06353</v>
      </c>
      <c r="G36" s="18">
        <f>(I36-F36)</f>
        <v>8995.744471</v>
      </c>
      <c r="H36" s="19">
        <f>(G36/I36)</f>
        <v>0.4117647059</v>
      </c>
      <c r="I36" s="20">
        <f>(F36*1.7)</f>
        <v>21846.808</v>
      </c>
      <c r="J36" s="25">
        <f>+'Waffle Almojabana'!F29</f>
        <v>22000</v>
      </c>
    </row>
    <row r="37" ht="14.25" customHeight="1">
      <c r="B37" s="12"/>
      <c r="C37" s="13"/>
      <c r="D37" s="14"/>
      <c r="E37" s="14"/>
      <c r="F37" s="14"/>
      <c r="G37" s="14"/>
      <c r="H37" s="14"/>
      <c r="I37" s="15"/>
      <c r="J37" s="16"/>
    </row>
    <row r="38" ht="14.25" customHeight="1"/>
    <row r="39" ht="14.25" customHeight="1"/>
    <row r="40" ht="14.25" customHeight="1">
      <c r="B40" s="1" t="s">
        <v>26</v>
      </c>
      <c r="C40" s="2"/>
      <c r="D40" s="2"/>
      <c r="E40" s="2"/>
      <c r="F40" s="2"/>
      <c r="G40" s="2"/>
      <c r="H40" s="2"/>
      <c r="I40" s="2"/>
      <c r="J40" s="3"/>
    </row>
    <row r="41" ht="14.25" customHeight="1"/>
    <row r="42" ht="14.25" customHeight="1"/>
    <row r="43" ht="14.25" customHeight="1">
      <c r="B43" s="4"/>
      <c r="C43" s="4"/>
      <c r="D43" s="4"/>
      <c r="E43" s="5">
        <v>0.2</v>
      </c>
      <c r="F43" s="4"/>
      <c r="G43" s="4"/>
      <c r="H43" s="4"/>
      <c r="I43" s="4"/>
    </row>
    <row r="44" ht="14.25" customHeight="1">
      <c r="B44" s="6" t="s">
        <v>27</v>
      </c>
      <c r="C44" s="7"/>
      <c r="D44" s="8" t="s">
        <v>2</v>
      </c>
      <c r="E44" s="9" t="s">
        <v>3</v>
      </c>
      <c r="F44" s="9" t="s">
        <v>28</v>
      </c>
      <c r="G44" s="9" t="s">
        <v>5</v>
      </c>
      <c r="H44" s="9" t="s">
        <v>6</v>
      </c>
      <c r="I44" s="10" t="s">
        <v>7</v>
      </c>
      <c r="J44" s="11" t="s">
        <v>8</v>
      </c>
    </row>
    <row r="45" ht="44.25" customHeight="1">
      <c r="B45" s="12"/>
      <c r="C45" s="13"/>
      <c r="D45" s="14"/>
      <c r="E45" s="14"/>
      <c r="F45" s="14"/>
      <c r="G45" s="14"/>
      <c r="H45" s="14"/>
      <c r="I45" s="15"/>
      <c r="J45" s="16"/>
    </row>
    <row r="46" ht="35.25" customHeight="1">
      <c r="B46" s="26" t="s">
        <v>29</v>
      </c>
      <c r="C46" s="27"/>
      <c r="D46" s="28">
        <f>+'Whisky Sour de Gulupa'!E24</f>
        <v>14605.4252</v>
      </c>
      <c r="E46" s="28">
        <f>+'Whisky Sour de Gulupa'!E25</f>
        <v>2921.085039</v>
      </c>
      <c r="F46" s="28">
        <f t="shared" ref="F46:F57" si="1">+SUM(D46:E46)</f>
        <v>17526.51024</v>
      </c>
      <c r="G46" s="28">
        <f t="shared" ref="G46:G57" si="2">+(I46-F46)</f>
        <v>10515.90614</v>
      </c>
      <c r="H46" s="29">
        <f t="shared" ref="H46:H57" si="3">+(G46/I46)</f>
        <v>0.375</v>
      </c>
      <c r="I46" s="28">
        <f>+'Whisky Sour de Gulupa'!E29</f>
        <v>28042.41638</v>
      </c>
      <c r="J46" s="30">
        <f t="shared" ref="J46:J57" si="4">+ROUND(I46,-3)</f>
        <v>28000</v>
      </c>
    </row>
    <row r="47" ht="35.25" customHeight="1">
      <c r="B47" s="26" t="s">
        <v>30</v>
      </c>
      <c r="C47" s="27"/>
      <c r="D47" s="28">
        <f>+'Daiquiri de Guayaba'!E24</f>
        <v>7972.47874</v>
      </c>
      <c r="E47" s="28">
        <f>+'Daiquiri de Guayaba'!E25</f>
        <v>1594.495748</v>
      </c>
      <c r="F47" s="28">
        <f t="shared" si="1"/>
        <v>9566.974488</v>
      </c>
      <c r="G47" s="28">
        <f t="shared" si="2"/>
        <v>8610.277039</v>
      </c>
      <c r="H47" s="29">
        <f t="shared" si="3"/>
        <v>0.4736842105</v>
      </c>
      <c r="I47" s="28">
        <f>+'Daiquiri de Guayaba'!E29</f>
        <v>18177.25153</v>
      </c>
      <c r="J47" s="30">
        <f t="shared" si="4"/>
        <v>18000</v>
      </c>
      <c r="L47" s="24">
        <f>AVERAGE(J46:J53)</f>
        <v>30375</v>
      </c>
    </row>
    <row r="48" ht="36.0" customHeight="1">
      <c r="B48" s="26" t="s">
        <v>31</v>
      </c>
      <c r="C48" s="27"/>
      <c r="D48" s="28">
        <f>+'Tom collins de Uchuva'!E24</f>
        <v>23362.40165</v>
      </c>
      <c r="E48" s="28">
        <f>+'Tom collins de Uchuva'!E25</f>
        <v>4672.48033</v>
      </c>
      <c r="F48" s="28">
        <f t="shared" si="1"/>
        <v>28034.88198</v>
      </c>
      <c r="G48" s="28">
        <f t="shared" si="2"/>
        <v>16820.92919</v>
      </c>
      <c r="H48" s="29">
        <f t="shared" si="3"/>
        <v>0.375</v>
      </c>
      <c r="I48" s="28">
        <f>+'Tom collins de Uchuva'!E29</f>
        <v>44855.81117</v>
      </c>
      <c r="J48" s="30">
        <f t="shared" si="4"/>
        <v>45000</v>
      </c>
    </row>
    <row r="49" ht="38.25" customHeight="1">
      <c r="B49" s="26" t="s">
        <v>32</v>
      </c>
      <c r="C49" s="27"/>
      <c r="D49" s="28">
        <f>+'Tequila sunrise de Guama'!E23</f>
        <v>19249.08136</v>
      </c>
      <c r="E49" s="28">
        <f>+'Tequila sunrise de Guama'!E24</f>
        <v>3849.816273</v>
      </c>
      <c r="F49" s="28">
        <f t="shared" si="1"/>
        <v>23098.89764</v>
      </c>
      <c r="G49" s="28">
        <f t="shared" si="2"/>
        <v>13859.33858</v>
      </c>
      <c r="H49" s="29">
        <f t="shared" si="3"/>
        <v>0.375</v>
      </c>
      <c r="I49" s="28">
        <f>+'Tequila sunrise de Guama'!E28</f>
        <v>36958.23622</v>
      </c>
      <c r="J49" s="30">
        <f t="shared" si="4"/>
        <v>37000</v>
      </c>
    </row>
    <row r="50" ht="30.0" customHeight="1">
      <c r="B50" s="31" t="s">
        <v>33</v>
      </c>
      <c r="C50" s="27"/>
      <c r="D50" s="28">
        <f>+'Mojito de piña'!E24</f>
        <v>11522.47874</v>
      </c>
      <c r="E50" s="28">
        <f>+'Mojito de piña'!E25</f>
        <v>2304.495748</v>
      </c>
      <c r="F50" s="28">
        <f t="shared" si="1"/>
        <v>13826.97449</v>
      </c>
      <c r="G50" s="28">
        <f t="shared" si="2"/>
        <v>9678.882142</v>
      </c>
      <c r="H50" s="29">
        <f t="shared" si="3"/>
        <v>0.4117647059</v>
      </c>
      <c r="I50" s="28">
        <f>+'Mojito de piña'!E29</f>
        <v>23505.85663</v>
      </c>
      <c r="J50" s="30">
        <f t="shared" si="4"/>
        <v>24000</v>
      </c>
    </row>
    <row r="51" ht="27.0" customHeight="1">
      <c r="B51" s="32" t="s">
        <v>34</v>
      </c>
      <c r="C51" s="27"/>
      <c r="D51" s="28">
        <f>+'Gin fizz de Agraz'!E24</f>
        <v>14060.42887</v>
      </c>
      <c r="E51" s="28">
        <f>+'Gin fizz de Agraz'!E25</f>
        <v>2812.085774</v>
      </c>
      <c r="F51" s="28">
        <f t="shared" si="1"/>
        <v>16872.51465</v>
      </c>
      <c r="G51" s="28">
        <f t="shared" si="2"/>
        <v>11810.76025</v>
      </c>
      <c r="H51" s="29">
        <f t="shared" si="3"/>
        <v>0.4117647059</v>
      </c>
      <c r="I51" s="28">
        <f>+'Gin fizz de Agraz'!E29</f>
        <v>28683.2749</v>
      </c>
      <c r="J51" s="30">
        <f t="shared" si="4"/>
        <v>29000</v>
      </c>
    </row>
    <row r="52" ht="32.25" customHeight="1">
      <c r="B52" s="32" t="s">
        <v>35</v>
      </c>
      <c r="C52" s="27"/>
      <c r="D52" s="28">
        <f>+'cosmopolitan de mamon'!E24</f>
        <v>18410.69816</v>
      </c>
      <c r="E52" s="28">
        <f>+'cosmopolitan de mamon'!E25</f>
        <v>3682.139633</v>
      </c>
      <c r="F52" s="28">
        <f t="shared" si="1"/>
        <v>22092.8378</v>
      </c>
      <c r="G52" s="28">
        <f t="shared" si="2"/>
        <v>15464.98646</v>
      </c>
      <c r="H52" s="29">
        <f t="shared" si="3"/>
        <v>0.4117647059</v>
      </c>
      <c r="I52" s="28">
        <f>+'cosmopolitan de mamon'!E29</f>
        <v>37557.82425</v>
      </c>
      <c r="J52" s="30">
        <f t="shared" si="4"/>
        <v>38000</v>
      </c>
    </row>
    <row r="53" ht="30.75" customHeight="1">
      <c r="B53" s="31" t="s">
        <v>36</v>
      </c>
      <c r="C53" s="27"/>
      <c r="D53" s="28">
        <f>+'sol andino'!E24</f>
        <v>11761.60945</v>
      </c>
      <c r="E53" s="28">
        <f>+'sol andino'!E25</f>
        <v>2352.32189</v>
      </c>
      <c r="F53" s="28">
        <f t="shared" si="1"/>
        <v>14113.93134</v>
      </c>
      <c r="G53" s="28">
        <f t="shared" si="2"/>
        <v>9879.751937</v>
      </c>
      <c r="H53" s="29">
        <f t="shared" si="3"/>
        <v>0.4117647059</v>
      </c>
      <c r="I53" s="28">
        <f>+'sol andino'!E29</f>
        <v>23993.68328</v>
      </c>
      <c r="J53" s="30">
        <f t="shared" si="4"/>
        <v>24000</v>
      </c>
    </row>
    <row r="54" ht="35.25" customHeight="1">
      <c r="B54" s="32" t="s">
        <v>37</v>
      </c>
      <c r="C54" s="27"/>
      <c r="D54" s="28">
        <f>+'Guarapo de frutas'!E24</f>
        <v>3865.333333</v>
      </c>
      <c r="E54" s="28">
        <f>+'Guarapo de frutas'!E25</f>
        <v>773.0666667</v>
      </c>
      <c r="F54" s="28">
        <f t="shared" si="1"/>
        <v>4638.4</v>
      </c>
      <c r="G54" s="28">
        <f t="shared" si="2"/>
        <v>3246.88</v>
      </c>
      <c r="H54" s="29">
        <f t="shared" si="3"/>
        <v>0.4117647059</v>
      </c>
      <c r="I54" s="28">
        <f>+'Guarapo de frutas'!E29</f>
        <v>7885.28</v>
      </c>
      <c r="J54" s="30">
        <f t="shared" si="4"/>
        <v>8000</v>
      </c>
      <c r="L54" s="24">
        <f>AVERAGE(J55:J57)</f>
        <v>12333.33333</v>
      </c>
    </row>
    <row r="55" ht="28.5" customHeight="1">
      <c r="B55" s="32" t="s">
        <v>38</v>
      </c>
      <c r="C55" s="27"/>
      <c r="D55" s="28">
        <f>+'Limonada de panela'!E24</f>
        <v>5766.666667</v>
      </c>
      <c r="E55" s="28">
        <f>+'Guarapo de frutas'!E25</f>
        <v>773.0666667</v>
      </c>
      <c r="F55" s="28">
        <f t="shared" si="1"/>
        <v>6539.733333</v>
      </c>
      <c r="G55" s="28">
        <f t="shared" si="2"/>
        <v>4532.266667</v>
      </c>
      <c r="H55" s="29">
        <f t="shared" si="3"/>
        <v>0.409344894</v>
      </c>
      <c r="I55" s="28">
        <f>+'Limonada de panela'!E29</f>
        <v>11072</v>
      </c>
      <c r="J55" s="30">
        <f t="shared" si="4"/>
        <v>11000</v>
      </c>
    </row>
    <row r="56" ht="31.5" customHeight="1">
      <c r="B56" s="32" t="s">
        <v>39</v>
      </c>
      <c r="C56" s="27"/>
      <c r="D56" s="28">
        <f>+'Limonada de Kola hipinto'!E24</f>
        <v>8079.636364</v>
      </c>
      <c r="E56" s="28">
        <f>+'Limonada de panela'!E25</f>
        <v>1153.333333</v>
      </c>
      <c r="F56" s="28">
        <f t="shared" si="1"/>
        <v>9232.969697</v>
      </c>
      <c r="G56" s="28">
        <f t="shared" si="2"/>
        <v>5310.375758</v>
      </c>
      <c r="H56" s="29">
        <f t="shared" si="3"/>
        <v>0.3651412788</v>
      </c>
      <c r="I56" s="28">
        <f>+'Limonada de Kola hipinto'!E29</f>
        <v>14543.34545</v>
      </c>
      <c r="J56" s="30">
        <f t="shared" si="4"/>
        <v>15000</v>
      </c>
    </row>
    <row r="57" ht="28.5" customHeight="1">
      <c r="B57" s="32" t="s">
        <v>40</v>
      </c>
      <c r="C57" s="27"/>
      <c r="D57" s="28">
        <f>+'Limonada Natural'!E24</f>
        <v>5619.066667</v>
      </c>
      <c r="E57" s="28">
        <f>+'Limonada Natural'!E25</f>
        <v>1123.813333</v>
      </c>
      <c r="F57" s="28">
        <f t="shared" si="1"/>
        <v>6742.88</v>
      </c>
      <c r="G57" s="28">
        <f t="shared" si="2"/>
        <v>4720.016</v>
      </c>
      <c r="H57" s="29">
        <f t="shared" si="3"/>
        <v>0.4117647059</v>
      </c>
      <c r="I57" s="28">
        <f>+'Limonada Natural'!E29</f>
        <v>11462.896</v>
      </c>
      <c r="J57" s="30">
        <f t="shared" si="4"/>
        <v>11000</v>
      </c>
    </row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58">
    <mergeCell ref="D30:D31"/>
    <mergeCell ref="E30:E31"/>
    <mergeCell ref="F30:F31"/>
    <mergeCell ref="G30:G31"/>
    <mergeCell ref="H30:H31"/>
    <mergeCell ref="I30:I31"/>
    <mergeCell ref="J30:J31"/>
    <mergeCell ref="B30:C31"/>
    <mergeCell ref="B32:C33"/>
    <mergeCell ref="D32:D33"/>
    <mergeCell ref="E32:E33"/>
    <mergeCell ref="F32:F33"/>
    <mergeCell ref="G32:G33"/>
    <mergeCell ref="H32:H33"/>
    <mergeCell ref="H34:H35"/>
    <mergeCell ref="I34:I35"/>
    <mergeCell ref="I32:I33"/>
    <mergeCell ref="J32:J33"/>
    <mergeCell ref="D34:D35"/>
    <mergeCell ref="E34:E35"/>
    <mergeCell ref="F34:F35"/>
    <mergeCell ref="G34:G35"/>
    <mergeCell ref="J34:J35"/>
    <mergeCell ref="I36:I37"/>
    <mergeCell ref="J36:J37"/>
    <mergeCell ref="B34:C35"/>
    <mergeCell ref="D36:D37"/>
    <mergeCell ref="E36:E37"/>
    <mergeCell ref="F36:F37"/>
    <mergeCell ref="G36:G37"/>
    <mergeCell ref="H36:H37"/>
    <mergeCell ref="B40:J40"/>
    <mergeCell ref="B36:C37"/>
    <mergeCell ref="B44:C45"/>
    <mergeCell ref="D44:D45"/>
    <mergeCell ref="E44:E45"/>
    <mergeCell ref="F44:F45"/>
    <mergeCell ref="G44:G45"/>
    <mergeCell ref="H44:H45"/>
    <mergeCell ref="B53:C53"/>
    <mergeCell ref="B54:C54"/>
    <mergeCell ref="B55:C55"/>
    <mergeCell ref="B56:C56"/>
    <mergeCell ref="B57:C57"/>
    <mergeCell ref="B46:C46"/>
    <mergeCell ref="B47:C47"/>
    <mergeCell ref="B48:C48"/>
    <mergeCell ref="B49:C49"/>
    <mergeCell ref="B50:C50"/>
    <mergeCell ref="B51:C51"/>
    <mergeCell ref="B52:C52"/>
    <mergeCell ref="I4:I5"/>
    <mergeCell ref="J4:J5"/>
    <mergeCell ref="B1:J1"/>
    <mergeCell ref="B4:C5"/>
    <mergeCell ref="D4:D5"/>
    <mergeCell ref="E4:E5"/>
    <mergeCell ref="F4:F5"/>
    <mergeCell ref="G4:G5"/>
    <mergeCell ref="H4:H5"/>
    <mergeCell ref="D6:D7"/>
    <mergeCell ref="E6:E7"/>
    <mergeCell ref="F6:F7"/>
    <mergeCell ref="G6:G7"/>
    <mergeCell ref="H6:H7"/>
    <mergeCell ref="I6:I7"/>
    <mergeCell ref="J6:J7"/>
    <mergeCell ref="I8:I9"/>
    <mergeCell ref="J8:J9"/>
    <mergeCell ref="B6:C7"/>
    <mergeCell ref="B8:C9"/>
    <mergeCell ref="D8:D9"/>
    <mergeCell ref="E8:E9"/>
    <mergeCell ref="F8:F9"/>
    <mergeCell ref="G8:G9"/>
    <mergeCell ref="H8:H9"/>
    <mergeCell ref="I12:I13"/>
    <mergeCell ref="J12:J13"/>
    <mergeCell ref="I44:I45"/>
    <mergeCell ref="J44:J45"/>
    <mergeCell ref="D10:D11"/>
    <mergeCell ref="E10:E11"/>
    <mergeCell ref="F10:F11"/>
    <mergeCell ref="G10:G11"/>
    <mergeCell ref="H10:H11"/>
    <mergeCell ref="I10:I11"/>
    <mergeCell ref="J10:J11"/>
    <mergeCell ref="B10:C11"/>
    <mergeCell ref="B12:C13"/>
    <mergeCell ref="D12:D13"/>
    <mergeCell ref="E12:E13"/>
    <mergeCell ref="F12:F13"/>
    <mergeCell ref="G12:G13"/>
    <mergeCell ref="H12:H13"/>
    <mergeCell ref="D14:D15"/>
    <mergeCell ref="E14:E15"/>
    <mergeCell ref="F14:F15"/>
    <mergeCell ref="G14:G15"/>
    <mergeCell ref="H14:H15"/>
    <mergeCell ref="I14:I15"/>
    <mergeCell ref="J14:J15"/>
    <mergeCell ref="B14:C15"/>
    <mergeCell ref="B16:C17"/>
    <mergeCell ref="D16:D17"/>
    <mergeCell ref="E16:E17"/>
    <mergeCell ref="F16:F17"/>
    <mergeCell ref="G16:G17"/>
    <mergeCell ref="H16:H17"/>
    <mergeCell ref="H18:H19"/>
    <mergeCell ref="I18:I19"/>
    <mergeCell ref="I16:I17"/>
    <mergeCell ref="J16:J17"/>
    <mergeCell ref="D18:D19"/>
    <mergeCell ref="E18:E19"/>
    <mergeCell ref="F18:F19"/>
    <mergeCell ref="G18:G19"/>
    <mergeCell ref="J18:J19"/>
    <mergeCell ref="I20:I21"/>
    <mergeCell ref="J20:J21"/>
    <mergeCell ref="B18:C19"/>
    <mergeCell ref="B20:C21"/>
    <mergeCell ref="D20:D21"/>
    <mergeCell ref="E20:E21"/>
    <mergeCell ref="F20:F21"/>
    <mergeCell ref="G20:G21"/>
    <mergeCell ref="H20:H21"/>
    <mergeCell ref="D22:D23"/>
    <mergeCell ref="E22:E23"/>
    <mergeCell ref="F22:F23"/>
    <mergeCell ref="G22:G23"/>
    <mergeCell ref="H22:H23"/>
    <mergeCell ref="I22:I23"/>
    <mergeCell ref="J22:J23"/>
    <mergeCell ref="B22:C23"/>
    <mergeCell ref="B24:C25"/>
    <mergeCell ref="D24:D25"/>
    <mergeCell ref="E24:E25"/>
    <mergeCell ref="F24:F25"/>
    <mergeCell ref="G24:G25"/>
    <mergeCell ref="H24:H25"/>
    <mergeCell ref="H26:H27"/>
    <mergeCell ref="I26:I27"/>
    <mergeCell ref="I24:I25"/>
    <mergeCell ref="J24:J25"/>
    <mergeCell ref="D26:D27"/>
    <mergeCell ref="E26:E27"/>
    <mergeCell ref="F26:F27"/>
    <mergeCell ref="G26:G27"/>
    <mergeCell ref="J26:J27"/>
    <mergeCell ref="I28:I29"/>
    <mergeCell ref="J28:J29"/>
    <mergeCell ref="B26:C27"/>
    <mergeCell ref="B28:C29"/>
    <mergeCell ref="D28:D29"/>
    <mergeCell ref="E28:E29"/>
    <mergeCell ref="F28:F29"/>
    <mergeCell ref="G28:G29"/>
    <mergeCell ref="H28:H29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133</v>
      </c>
      <c r="C5" s="44"/>
      <c r="D5" s="51" t="s">
        <v>45</v>
      </c>
      <c r="E5" s="53" t="s">
        <v>124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1.0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134</v>
      </c>
      <c r="B10" s="63" t="s">
        <v>59</v>
      </c>
      <c r="C10" s="106">
        <v>120.0</v>
      </c>
      <c r="D10" s="64">
        <f t="shared" ref="D10:D28" si="1">(G10/H10)</f>
        <v>3.6</v>
      </c>
      <c r="E10" s="65">
        <f t="shared" ref="E10:E28" si="2">D10*C10</f>
        <v>432</v>
      </c>
      <c r="F10" s="37"/>
      <c r="G10" s="66">
        <v>1800.0</v>
      </c>
      <c r="H10" s="53">
        <v>500.0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135</v>
      </c>
      <c r="B11" s="63" t="s">
        <v>59</v>
      </c>
      <c r="C11" s="53">
        <v>0.2</v>
      </c>
      <c r="D11" s="64">
        <f t="shared" si="1"/>
        <v>688</v>
      </c>
      <c r="E11" s="65">
        <f t="shared" si="2"/>
        <v>137.6</v>
      </c>
      <c r="F11" s="37"/>
      <c r="G11" s="66">
        <v>2064.0</v>
      </c>
      <c r="H11" s="53">
        <v>3.0</v>
      </c>
      <c r="I11" s="53" t="s">
        <v>64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81</v>
      </c>
      <c r="B12" s="63" t="s">
        <v>59</v>
      </c>
      <c r="C12" s="53">
        <v>60.0</v>
      </c>
      <c r="D12" s="64">
        <f t="shared" si="1"/>
        <v>4</v>
      </c>
      <c r="E12" s="65">
        <f t="shared" si="2"/>
        <v>240</v>
      </c>
      <c r="F12" s="37"/>
      <c r="G12" s="66">
        <v>2000.0</v>
      </c>
      <c r="H12" s="53">
        <v>500.0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2" t="s">
        <v>82</v>
      </c>
      <c r="B13" s="63" t="s">
        <v>59</v>
      </c>
      <c r="C13" s="53">
        <v>60.0</v>
      </c>
      <c r="D13" s="64">
        <f t="shared" si="1"/>
        <v>5.4</v>
      </c>
      <c r="E13" s="65">
        <f t="shared" si="2"/>
        <v>324</v>
      </c>
      <c r="F13" s="37"/>
      <c r="G13" s="66">
        <v>2700.0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 t="s">
        <v>136</v>
      </c>
      <c r="B14" s="63" t="s">
        <v>59</v>
      </c>
      <c r="C14" s="53">
        <v>50.0</v>
      </c>
      <c r="D14" s="64">
        <f t="shared" si="1"/>
        <v>7</v>
      </c>
      <c r="E14" s="65">
        <f t="shared" si="2"/>
        <v>350</v>
      </c>
      <c r="F14" s="37"/>
      <c r="G14" s="66">
        <v>3500.0</v>
      </c>
      <c r="H14" s="53">
        <v>500.0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137</v>
      </c>
      <c r="B15" s="63" t="s">
        <v>59</v>
      </c>
      <c r="C15" s="53">
        <v>5.0</v>
      </c>
      <c r="D15" s="64">
        <f t="shared" si="1"/>
        <v>20</v>
      </c>
      <c r="E15" s="65">
        <f t="shared" si="2"/>
        <v>100</v>
      </c>
      <c r="F15" s="37"/>
      <c r="G15" s="66">
        <v>10000.0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138</v>
      </c>
      <c r="B16" s="63" t="s">
        <v>59</v>
      </c>
      <c r="C16" s="53">
        <v>10.0</v>
      </c>
      <c r="D16" s="64">
        <f t="shared" si="1"/>
        <v>12</v>
      </c>
      <c r="E16" s="65">
        <f t="shared" si="2"/>
        <v>120</v>
      </c>
      <c r="F16" s="37"/>
      <c r="G16" s="66">
        <v>3000.0</v>
      </c>
      <c r="H16" s="53">
        <v>250.0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139</v>
      </c>
      <c r="B17" s="63" t="s">
        <v>59</v>
      </c>
      <c r="C17" s="53">
        <v>20.0</v>
      </c>
      <c r="D17" s="64">
        <f t="shared" si="1"/>
        <v>19</v>
      </c>
      <c r="E17" s="65">
        <f t="shared" si="2"/>
        <v>380</v>
      </c>
      <c r="F17" s="37"/>
      <c r="G17" s="66">
        <v>9500.0</v>
      </c>
      <c r="H17" s="53">
        <v>500.0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7" t="s">
        <v>140</v>
      </c>
      <c r="B18" s="63" t="s">
        <v>59</v>
      </c>
      <c r="C18" s="53">
        <v>50.0</v>
      </c>
      <c r="D18" s="64">
        <f t="shared" si="1"/>
        <v>5.4</v>
      </c>
      <c r="E18" s="65">
        <f t="shared" si="2"/>
        <v>270</v>
      </c>
      <c r="F18" s="37"/>
      <c r="G18" s="66">
        <v>2700.0</v>
      </c>
      <c r="H18" s="53">
        <v>500.0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7" t="s">
        <v>141</v>
      </c>
      <c r="B19" s="63" t="s">
        <v>59</v>
      </c>
      <c r="C19" s="53">
        <v>20.0</v>
      </c>
      <c r="D19" s="64">
        <f t="shared" si="1"/>
        <v>4.6</v>
      </c>
      <c r="E19" s="65">
        <f t="shared" si="2"/>
        <v>92</v>
      </c>
      <c r="F19" s="37"/>
      <c r="G19" s="66">
        <v>2300.0</v>
      </c>
      <c r="H19" s="53">
        <v>500.0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7" t="s">
        <v>142</v>
      </c>
      <c r="B20" s="63" t="s">
        <v>59</v>
      </c>
      <c r="C20" s="68">
        <v>15.0</v>
      </c>
      <c r="D20" s="64">
        <f t="shared" si="1"/>
        <v>4.9</v>
      </c>
      <c r="E20" s="65">
        <f t="shared" si="2"/>
        <v>73.5</v>
      </c>
      <c r="F20" s="37"/>
      <c r="G20" s="70">
        <v>2450.0</v>
      </c>
      <c r="H20" s="53">
        <v>500.0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7" t="s">
        <v>143</v>
      </c>
      <c r="B21" s="63" t="s">
        <v>59</v>
      </c>
      <c r="C21" s="68">
        <v>40.0</v>
      </c>
      <c r="D21" s="64">
        <f t="shared" si="1"/>
        <v>12</v>
      </c>
      <c r="E21" s="65">
        <f t="shared" si="2"/>
        <v>480</v>
      </c>
      <c r="F21" s="37"/>
      <c r="G21" s="70">
        <v>6000.0</v>
      </c>
      <c r="H21" s="53">
        <v>500.0</v>
      </c>
      <c r="I21" s="53" t="s">
        <v>59</v>
      </c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ht="12.75" customHeight="1">
      <c r="A22" s="62" t="s">
        <v>144</v>
      </c>
      <c r="B22" s="63" t="s">
        <v>59</v>
      </c>
      <c r="C22" s="68">
        <v>50.0</v>
      </c>
      <c r="D22" s="64">
        <f t="shared" si="1"/>
        <v>5.94</v>
      </c>
      <c r="E22" s="65">
        <f t="shared" si="2"/>
        <v>297</v>
      </c>
      <c r="F22" s="37"/>
      <c r="G22" s="70">
        <v>5940.0</v>
      </c>
      <c r="H22" s="53">
        <v>1000.0</v>
      </c>
      <c r="I22" s="53" t="s">
        <v>59</v>
      </c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ht="12.75" customHeight="1">
      <c r="A23" s="62" t="s">
        <v>145</v>
      </c>
      <c r="B23" s="63" t="s">
        <v>59</v>
      </c>
      <c r="C23" s="62">
        <v>80.0</v>
      </c>
      <c r="D23" s="64">
        <f t="shared" si="1"/>
        <v>26</v>
      </c>
      <c r="E23" s="65">
        <f t="shared" si="2"/>
        <v>2080</v>
      </c>
      <c r="F23" s="37"/>
      <c r="G23" s="66">
        <v>13000.0</v>
      </c>
      <c r="H23" s="53">
        <v>500.0</v>
      </c>
      <c r="I23" s="53" t="s">
        <v>59</v>
      </c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ht="12.75" customHeight="1">
      <c r="A24" s="62" t="s">
        <v>146</v>
      </c>
      <c r="B24" s="63" t="s">
        <v>59</v>
      </c>
      <c r="C24" s="68">
        <v>30.0</v>
      </c>
      <c r="D24" s="64">
        <f t="shared" si="1"/>
        <v>11</v>
      </c>
      <c r="E24" s="65">
        <f t="shared" si="2"/>
        <v>330</v>
      </c>
      <c r="F24" s="37"/>
      <c r="G24" s="66">
        <v>5500.0</v>
      </c>
      <c r="H24" s="53">
        <v>500.0</v>
      </c>
      <c r="I24" s="53" t="s">
        <v>59</v>
      </c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62" t="s">
        <v>147</v>
      </c>
      <c r="B25" s="62" t="s">
        <v>59</v>
      </c>
      <c r="C25" s="107">
        <v>200.0</v>
      </c>
      <c r="D25" s="64">
        <f t="shared" si="1"/>
        <v>28</v>
      </c>
      <c r="E25" s="65">
        <f t="shared" si="2"/>
        <v>5600</v>
      </c>
      <c r="F25" s="37"/>
      <c r="G25" s="66">
        <v>14000.0</v>
      </c>
      <c r="H25" s="53">
        <v>500.0</v>
      </c>
      <c r="I25" s="53" t="s">
        <v>59</v>
      </c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62" t="s">
        <v>75</v>
      </c>
      <c r="B26" s="63" t="s">
        <v>59</v>
      </c>
      <c r="C26" s="108">
        <v>120.0</v>
      </c>
      <c r="D26" s="64">
        <f t="shared" si="1"/>
        <v>4</v>
      </c>
      <c r="E26" s="65">
        <f t="shared" si="2"/>
        <v>480</v>
      </c>
      <c r="F26" s="37"/>
      <c r="G26" s="66">
        <v>2000.0</v>
      </c>
      <c r="H26" s="53">
        <v>500.0</v>
      </c>
      <c r="I26" s="53" t="s">
        <v>59</v>
      </c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62" t="s">
        <v>148</v>
      </c>
      <c r="B27" s="63" t="s">
        <v>59</v>
      </c>
      <c r="C27" s="68">
        <v>20.0</v>
      </c>
      <c r="D27" s="64">
        <f t="shared" si="1"/>
        <v>54</v>
      </c>
      <c r="E27" s="65">
        <f t="shared" si="2"/>
        <v>1080</v>
      </c>
      <c r="F27" s="37"/>
      <c r="G27" s="66">
        <v>27000.0</v>
      </c>
      <c r="H27" s="53">
        <v>500.0</v>
      </c>
      <c r="I27" s="53" t="s">
        <v>59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62" t="s">
        <v>121</v>
      </c>
      <c r="B28" s="63" t="s">
        <v>59</v>
      </c>
      <c r="C28" s="68">
        <v>50.0</v>
      </c>
      <c r="D28" s="64">
        <f t="shared" si="1"/>
        <v>5.2</v>
      </c>
      <c r="E28" s="65">
        <f t="shared" si="2"/>
        <v>260</v>
      </c>
      <c r="F28" s="37"/>
      <c r="G28" s="66">
        <v>2600.0</v>
      </c>
      <c r="H28" s="53">
        <v>500.0</v>
      </c>
      <c r="I28" s="53" t="s">
        <v>59</v>
      </c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62"/>
      <c r="B29" s="62"/>
      <c r="C29" s="62"/>
      <c r="D29" s="64"/>
      <c r="E29" s="65"/>
      <c r="F29" s="37"/>
      <c r="G29" s="66"/>
      <c r="H29" s="53"/>
      <c r="I29" s="53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71" t="s">
        <v>67</v>
      </c>
      <c r="B30" s="72"/>
      <c r="C30" s="73"/>
      <c r="D30" s="74"/>
      <c r="E30" s="99">
        <f>SUM(E10:E29)</f>
        <v>13126.1</v>
      </c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ht="12.75" customHeight="1">
      <c r="A31" s="71" t="s">
        <v>68</v>
      </c>
      <c r="B31" s="76"/>
      <c r="C31" s="73"/>
      <c r="D31" s="77">
        <v>0.2</v>
      </c>
      <c r="E31" s="100">
        <f>E30*D31</f>
        <v>2625.22</v>
      </c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ht="12.75" customHeight="1">
      <c r="A32" s="79" t="s">
        <v>69</v>
      </c>
      <c r="B32" s="80"/>
      <c r="C32" s="81"/>
      <c r="D32" s="82"/>
      <c r="E32" s="101">
        <f>SUM(E30:E31)</f>
        <v>15751.32</v>
      </c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ht="12.75" customHeight="1">
      <c r="A33" s="84" t="s">
        <v>70</v>
      </c>
      <c r="B33" s="85"/>
      <c r="C33" s="86"/>
      <c r="D33" s="87"/>
      <c r="E33" s="102">
        <f>(E35-E32)</f>
        <v>9450.792</v>
      </c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ht="12.75" customHeight="1">
      <c r="A34" s="89" t="s">
        <v>71</v>
      </c>
      <c r="B34" s="89"/>
      <c r="C34" s="90"/>
      <c r="D34" s="91"/>
      <c r="E34" s="92">
        <f>(E33/E35)</f>
        <v>0.375</v>
      </c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ht="12.75" customHeight="1">
      <c r="A35" s="93" t="s">
        <v>72</v>
      </c>
      <c r="B35" s="94"/>
      <c r="C35" s="95"/>
      <c r="D35" s="94"/>
      <c r="E35" s="96">
        <f>(E32*1.6)</f>
        <v>25202.112</v>
      </c>
      <c r="F35" s="97">
        <f>+ROUNDUP(E35,-3)</f>
        <v>26000</v>
      </c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3.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5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2.75" customHeight="1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ht="12.75" customHeight="1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ht="12.75" customHeight="1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ht="12.75" customHeight="1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ht="12.75" customHeight="1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ht="12.75" customHeight="1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/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149</v>
      </c>
      <c r="C5" s="44"/>
      <c r="D5" s="51" t="s">
        <v>45</v>
      </c>
      <c r="E5" s="53" t="s">
        <v>124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1.0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75</v>
      </c>
      <c r="B10" s="63" t="s">
        <v>59</v>
      </c>
      <c r="C10" s="53">
        <v>400.0</v>
      </c>
      <c r="D10" s="64">
        <f t="shared" ref="D10:D15" si="1">(G10/H10)</f>
        <v>4.196666667</v>
      </c>
      <c r="E10" s="65">
        <f>D10*C10</f>
        <v>1678.666667</v>
      </c>
      <c r="F10" s="37"/>
      <c r="G10" s="66">
        <v>12590.0</v>
      </c>
      <c r="H10" s="53">
        <v>3000.0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150</v>
      </c>
      <c r="B11" s="63" t="s">
        <v>59</v>
      </c>
      <c r="C11" s="53">
        <v>250.0</v>
      </c>
      <c r="D11" s="64">
        <f t="shared" si="1"/>
        <v>30.98</v>
      </c>
      <c r="E11" s="65">
        <f>D11*$C11</f>
        <v>7745</v>
      </c>
      <c r="F11" s="37"/>
      <c r="G11" s="66">
        <v>15490.0</v>
      </c>
      <c r="H11" s="53">
        <v>500.0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110</v>
      </c>
      <c r="B12" s="109" t="s">
        <v>85</v>
      </c>
      <c r="C12" s="53">
        <v>1.5</v>
      </c>
      <c r="D12" s="64">
        <f t="shared" si="1"/>
        <v>2200</v>
      </c>
      <c r="E12" s="65">
        <f>D12*C12</f>
        <v>3300</v>
      </c>
      <c r="F12" s="37"/>
      <c r="G12" s="66">
        <v>17600.0</v>
      </c>
      <c r="H12" s="53">
        <v>8.0</v>
      </c>
      <c r="I12" s="53" t="s">
        <v>64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151</v>
      </c>
      <c r="B13" s="63" t="s">
        <v>59</v>
      </c>
      <c r="C13" s="53">
        <v>100.0</v>
      </c>
      <c r="D13" s="64">
        <f t="shared" si="1"/>
        <v>23.53526971</v>
      </c>
      <c r="E13" s="65">
        <f>D13*$C13</f>
        <v>2353.526971</v>
      </c>
      <c r="F13" s="37"/>
      <c r="G13" s="66">
        <v>5672.0</v>
      </c>
      <c r="H13" s="53">
        <v>241.0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 t="s">
        <v>152</v>
      </c>
      <c r="B14" s="63" t="s">
        <v>59</v>
      </c>
      <c r="C14" s="53">
        <v>8.0</v>
      </c>
      <c r="D14" s="64">
        <f t="shared" si="1"/>
        <v>133.9449541</v>
      </c>
      <c r="E14" s="65">
        <f t="shared" ref="E14:E16" si="2">D14*C14</f>
        <v>1071.559633</v>
      </c>
      <c r="F14" s="37"/>
      <c r="G14" s="66">
        <v>43800.0</v>
      </c>
      <c r="H14" s="53">
        <v>327.0</v>
      </c>
      <c r="I14" s="53" t="s">
        <v>66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153</v>
      </c>
      <c r="B15" s="63" t="s">
        <v>59</v>
      </c>
      <c r="C15" s="53">
        <v>250.0</v>
      </c>
      <c r="D15" s="64">
        <f t="shared" si="1"/>
        <v>12</v>
      </c>
      <c r="E15" s="65">
        <f t="shared" si="2"/>
        <v>3000</v>
      </c>
      <c r="F15" s="37"/>
      <c r="G15" s="66">
        <v>6000.0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58</v>
      </c>
      <c r="B16" s="63" t="s">
        <v>59</v>
      </c>
      <c r="C16" s="53">
        <v>50.0</v>
      </c>
      <c r="D16" s="64">
        <v>28.0</v>
      </c>
      <c r="E16" s="65">
        <f t="shared" si="2"/>
        <v>1400</v>
      </c>
      <c r="F16" s="37"/>
      <c r="G16" s="66">
        <v>14000.0</v>
      </c>
      <c r="H16" s="53">
        <v>500.0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60</v>
      </c>
      <c r="B17" s="63" t="s">
        <v>59</v>
      </c>
      <c r="C17" s="53">
        <v>10.0</v>
      </c>
      <c r="D17" s="64">
        <v>6.99</v>
      </c>
      <c r="E17" s="65">
        <v>838.8000000000001</v>
      </c>
      <c r="F17" s="37"/>
      <c r="G17" s="66">
        <v>6990.0</v>
      </c>
      <c r="H17" s="53">
        <v>1000.0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2" t="s">
        <v>61</v>
      </c>
      <c r="B18" s="63" t="s">
        <v>59</v>
      </c>
      <c r="C18" s="53">
        <v>6.0</v>
      </c>
      <c r="D18" s="64">
        <v>11.0</v>
      </c>
      <c r="E18" s="65">
        <v>165.0</v>
      </c>
      <c r="F18" s="37"/>
      <c r="G18" s="66">
        <v>5500.0</v>
      </c>
      <c r="H18" s="53">
        <v>500.0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2"/>
      <c r="B19" s="63"/>
      <c r="C19" s="53"/>
      <c r="D19" s="64">
        <f t="shared" ref="D19:D22" si="3">(G19/H19)</f>
        <v>0</v>
      </c>
      <c r="E19" s="65">
        <f t="shared" ref="E19:E23" si="4">D19*C19</f>
        <v>0</v>
      </c>
      <c r="F19" s="37"/>
      <c r="G19" s="66"/>
      <c r="H19" s="53">
        <v>1.0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/>
      <c r="B20" s="63"/>
      <c r="C20" s="53"/>
      <c r="D20" s="64">
        <f t="shared" si="3"/>
        <v>0</v>
      </c>
      <c r="E20" s="65">
        <f t="shared" si="4"/>
        <v>0</v>
      </c>
      <c r="F20" s="37"/>
      <c r="G20" s="66"/>
      <c r="H20" s="53">
        <v>1.0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/>
      <c r="B21" s="63"/>
      <c r="C21" s="53"/>
      <c r="D21" s="64">
        <f t="shared" si="3"/>
        <v>0</v>
      </c>
      <c r="E21" s="65">
        <f t="shared" si="4"/>
        <v>0</v>
      </c>
      <c r="F21" s="37"/>
      <c r="G21" s="66"/>
      <c r="H21" s="53">
        <v>1.0</v>
      </c>
      <c r="I21" s="53" t="s">
        <v>59</v>
      </c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ht="12.75" customHeight="1">
      <c r="A22" s="62"/>
      <c r="B22" s="63"/>
      <c r="C22" s="53"/>
      <c r="D22" s="64">
        <f t="shared" si="3"/>
        <v>0</v>
      </c>
      <c r="E22" s="65">
        <f t="shared" si="4"/>
        <v>0</v>
      </c>
      <c r="F22" s="37"/>
      <c r="G22" s="66"/>
      <c r="H22" s="53">
        <v>1.0</v>
      </c>
      <c r="I22" s="53" t="s">
        <v>59</v>
      </c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ht="12.75" customHeight="1">
      <c r="A23" s="62"/>
      <c r="B23" s="63"/>
      <c r="C23" s="53"/>
      <c r="D23" s="64"/>
      <c r="E23" s="65">
        <f t="shared" si="4"/>
        <v>0</v>
      </c>
      <c r="F23" s="37"/>
      <c r="G23" s="103"/>
      <c r="H23" s="104"/>
      <c r="I23" s="104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ht="12.75" customHeight="1">
      <c r="A24" s="71" t="s">
        <v>67</v>
      </c>
      <c r="B24" s="72"/>
      <c r="C24" s="73"/>
      <c r="D24" s="74"/>
      <c r="E24" s="99">
        <f>SUM(E10:E20)</f>
        <v>21552.55327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1" t="s">
        <v>68</v>
      </c>
      <c r="B25" s="76"/>
      <c r="C25" s="73"/>
      <c r="D25" s="77">
        <v>0.2</v>
      </c>
      <c r="E25" s="100">
        <f>E24*D25</f>
        <v>4310.510654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79" t="s">
        <v>69</v>
      </c>
      <c r="B26" s="80"/>
      <c r="C26" s="81"/>
      <c r="D26" s="82"/>
      <c r="E26" s="101">
        <f>SUM(E24:E25)</f>
        <v>25863.06392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4" t="s">
        <v>70</v>
      </c>
      <c r="B27" s="85"/>
      <c r="C27" s="86"/>
      <c r="D27" s="87"/>
      <c r="E27" s="102">
        <f>(E29-E26)</f>
        <v>15517.83835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89" t="s">
        <v>71</v>
      </c>
      <c r="B28" s="89"/>
      <c r="C28" s="90"/>
      <c r="D28" s="91"/>
      <c r="E28" s="92">
        <f>(E27/E29)</f>
        <v>0.375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93" t="s">
        <v>72</v>
      </c>
      <c r="B29" s="94"/>
      <c r="C29" s="95"/>
      <c r="D29" s="94"/>
      <c r="E29" s="96">
        <f>(E26*1.6)</f>
        <v>41380.90228</v>
      </c>
      <c r="F29" s="97">
        <f>+ROUNDUP(E29,-3)</f>
        <v>42000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3.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154</v>
      </c>
      <c r="C5" s="44"/>
      <c r="D5" s="51" t="s">
        <v>45</v>
      </c>
      <c r="E5" s="53" t="s">
        <v>124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1.0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155</v>
      </c>
      <c r="B10" s="63" t="s">
        <v>59</v>
      </c>
      <c r="C10" s="53">
        <v>500.0</v>
      </c>
      <c r="D10" s="64">
        <f t="shared" ref="D10:D20" si="1">(G10/H10)</f>
        <v>40.53333333</v>
      </c>
      <c r="E10" s="65">
        <f>D10*C10</f>
        <v>20266.66667</v>
      </c>
      <c r="F10" s="37"/>
      <c r="G10" s="66">
        <v>121600.0</v>
      </c>
      <c r="H10" s="53">
        <v>3000.0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7" t="s">
        <v>65</v>
      </c>
      <c r="B11" s="63" t="s">
        <v>59</v>
      </c>
      <c r="C11" s="68">
        <v>150.0</v>
      </c>
      <c r="D11" s="64">
        <f t="shared" si="1"/>
        <v>27.09</v>
      </c>
      <c r="E11" s="65">
        <f>D11*$C11</f>
        <v>4063.5</v>
      </c>
      <c r="F11" s="37"/>
      <c r="G11" s="70">
        <v>27090.0</v>
      </c>
      <c r="H11" s="53">
        <v>1000.0</v>
      </c>
      <c r="I11" s="53" t="s">
        <v>66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60</v>
      </c>
      <c r="B12" s="63" t="s">
        <v>59</v>
      </c>
      <c r="C12" s="53">
        <v>100.0</v>
      </c>
      <c r="D12" s="64">
        <f t="shared" si="1"/>
        <v>6.99</v>
      </c>
      <c r="E12" s="65">
        <f>D12*C12</f>
        <v>699</v>
      </c>
      <c r="F12" s="37"/>
      <c r="G12" s="66">
        <v>6990.0</v>
      </c>
      <c r="H12" s="53">
        <v>1000.0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156</v>
      </c>
      <c r="B13" s="63" t="s">
        <v>59</v>
      </c>
      <c r="C13" s="53">
        <v>70.0</v>
      </c>
      <c r="D13" s="64">
        <f t="shared" si="1"/>
        <v>17</v>
      </c>
      <c r="E13" s="65">
        <f t="shared" ref="E13:E14" si="2">D13*$C13</f>
        <v>1190</v>
      </c>
      <c r="F13" s="37"/>
      <c r="G13" s="66">
        <v>8500.0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101</v>
      </c>
      <c r="B14" s="63" t="s">
        <v>59</v>
      </c>
      <c r="C14" s="53">
        <v>15.0</v>
      </c>
      <c r="D14" s="64">
        <f t="shared" si="1"/>
        <v>28.83333333</v>
      </c>
      <c r="E14" s="65">
        <f t="shared" si="2"/>
        <v>432.5</v>
      </c>
      <c r="F14" s="37"/>
      <c r="G14" s="66">
        <v>5190.0</v>
      </c>
      <c r="H14" s="53">
        <v>180.0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157</v>
      </c>
      <c r="B15" s="63" t="s">
        <v>59</v>
      </c>
      <c r="C15" s="53">
        <v>0.5</v>
      </c>
      <c r="D15" s="64">
        <f t="shared" si="1"/>
        <v>1083.333333</v>
      </c>
      <c r="E15" s="65">
        <f t="shared" ref="E15:E20" si="3">D15*C15</f>
        <v>541.6666667</v>
      </c>
      <c r="F15" s="37"/>
      <c r="G15" s="66">
        <v>26000.0</v>
      </c>
      <c r="H15" s="53">
        <v>24.0</v>
      </c>
      <c r="I15" s="53" t="s">
        <v>64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158</v>
      </c>
      <c r="B16" s="63" t="s">
        <v>59</v>
      </c>
      <c r="C16" s="53">
        <v>15.0</v>
      </c>
      <c r="D16" s="64">
        <f t="shared" si="1"/>
        <v>4</v>
      </c>
      <c r="E16" s="65">
        <f t="shared" si="3"/>
        <v>60</v>
      </c>
      <c r="F16" s="37"/>
      <c r="G16" s="66">
        <v>2000.0</v>
      </c>
      <c r="H16" s="53">
        <v>500.0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159</v>
      </c>
      <c r="B17" s="63" t="s">
        <v>59</v>
      </c>
      <c r="C17" s="53">
        <v>15.0</v>
      </c>
      <c r="D17" s="64">
        <f t="shared" si="1"/>
        <v>4</v>
      </c>
      <c r="E17" s="65">
        <f t="shared" si="3"/>
        <v>60</v>
      </c>
      <c r="F17" s="37"/>
      <c r="G17" s="66">
        <v>2000.0</v>
      </c>
      <c r="H17" s="53">
        <v>500.0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7" t="s">
        <v>134</v>
      </c>
      <c r="B18" s="63" t="s">
        <v>59</v>
      </c>
      <c r="C18" s="53">
        <v>15.0</v>
      </c>
      <c r="D18" s="64">
        <f t="shared" si="1"/>
        <v>5.222222222</v>
      </c>
      <c r="E18" s="65">
        <f t="shared" si="3"/>
        <v>78.33333333</v>
      </c>
      <c r="F18" s="37"/>
      <c r="G18" s="66">
        <v>2350.0</v>
      </c>
      <c r="H18" s="53">
        <v>450.0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2" t="s">
        <v>160</v>
      </c>
      <c r="B19" s="63" t="s">
        <v>59</v>
      </c>
      <c r="C19" s="53">
        <v>15.0</v>
      </c>
      <c r="D19" s="64">
        <f t="shared" si="1"/>
        <v>16</v>
      </c>
      <c r="E19" s="65">
        <f t="shared" si="3"/>
        <v>240</v>
      </c>
      <c r="F19" s="37"/>
      <c r="G19" s="66">
        <v>8000.0</v>
      </c>
      <c r="H19" s="53">
        <v>500.0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 t="s">
        <v>80</v>
      </c>
      <c r="B20" s="63" t="s">
        <v>59</v>
      </c>
      <c r="C20" s="53">
        <v>15.0</v>
      </c>
      <c r="D20" s="64">
        <f t="shared" si="1"/>
        <v>5.6</v>
      </c>
      <c r="E20" s="65">
        <f t="shared" si="3"/>
        <v>84</v>
      </c>
      <c r="F20" s="37"/>
      <c r="G20" s="66">
        <v>2800.0</v>
      </c>
      <c r="H20" s="53">
        <v>500.0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/>
      <c r="B21" s="63"/>
      <c r="C21" s="53"/>
      <c r="D21" s="64"/>
      <c r="E21" s="65"/>
      <c r="F21" s="37"/>
      <c r="G21" s="66"/>
      <c r="H21" s="53"/>
      <c r="I21" s="53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ht="12.75" customHeight="1">
      <c r="A22" s="62"/>
      <c r="B22" s="63"/>
      <c r="C22" s="53"/>
      <c r="D22" s="64"/>
      <c r="E22" s="65"/>
      <c r="F22" s="37"/>
      <c r="G22" s="66"/>
      <c r="H22" s="53"/>
      <c r="I22" s="53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ht="12.75" customHeight="1">
      <c r="A23" s="62"/>
      <c r="B23" s="63"/>
      <c r="C23" s="53"/>
      <c r="D23" s="64"/>
      <c r="E23" s="65"/>
      <c r="F23" s="37"/>
      <c r="G23" s="103"/>
      <c r="H23" s="104"/>
      <c r="I23" s="104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ht="12.75" customHeight="1">
      <c r="A24" s="71" t="s">
        <v>67</v>
      </c>
      <c r="B24" s="72"/>
      <c r="C24" s="73"/>
      <c r="D24" s="74"/>
      <c r="E24" s="99">
        <f>SUM(E10:E20)</f>
        <v>27715.66667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1" t="s">
        <v>68</v>
      </c>
      <c r="B25" s="76"/>
      <c r="C25" s="73"/>
      <c r="D25" s="77">
        <v>0.2</v>
      </c>
      <c r="E25" s="100">
        <f>E24*D25</f>
        <v>5543.133333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79" t="s">
        <v>69</v>
      </c>
      <c r="B26" s="80"/>
      <c r="C26" s="81"/>
      <c r="D26" s="82"/>
      <c r="E26" s="101">
        <f>SUM(E24:E25)</f>
        <v>33258.8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4" t="s">
        <v>70</v>
      </c>
      <c r="B27" s="85"/>
      <c r="C27" s="86"/>
      <c r="D27" s="87"/>
      <c r="E27" s="102">
        <f>(E29-E26)</f>
        <v>16629.4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89" t="s">
        <v>71</v>
      </c>
      <c r="B28" s="89"/>
      <c r="C28" s="90"/>
      <c r="D28" s="91"/>
      <c r="E28" s="92">
        <f>(E27/E29)</f>
        <v>0.3333333333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93" t="s">
        <v>72</v>
      </c>
      <c r="B29" s="94"/>
      <c r="C29" s="95"/>
      <c r="D29" s="94"/>
      <c r="E29" s="96">
        <f>(E26*1.5)</f>
        <v>49888.2</v>
      </c>
      <c r="F29" s="97">
        <f>+ROUNDUP(E29,-3)</f>
        <v>50000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3.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161</v>
      </c>
      <c r="C5" s="44"/>
      <c r="D5" s="51" t="s">
        <v>45</v>
      </c>
      <c r="E5" s="53" t="s">
        <v>124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1.0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162</v>
      </c>
      <c r="B10" s="63" t="s">
        <v>59</v>
      </c>
      <c r="C10" s="53">
        <v>260.0</v>
      </c>
      <c r="D10" s="64">
        <f t="shared" ref="D10:D15" si="1">(G10/H10)</f>
        <v>62.39</v>
      </c>
      <c r="E10" s="65">
        <f t="shared" ref="E10:E13" si="2">D10*C10</f>
        <v>16221.4</v>
      </c>
      <c r="F10" s="37"/>
      <c r="G10" s="66">
        <v>62390.0</v>
      </c>
      <c r="H10" s="53">
        <v>1000.0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60</v>
      </c>
      <c r="B11" s="63" t="s">
        <v>59</v>
      </c>
      <c r="C11" s="53">
        <v>500.0</v>
      </c>
      <c r="D11" s="64">
        <f t="shared" si="1"/>
        <v>6.99</v>
      </c>
      <c r="E11" s="65">
        <f t="shared" si="2"/>
        <v>3495</v>
      </c>
      <c r="F11" s="37"/>
      <c r="G11" s="66">
        <v>6990.0</v>
      </c>
      <c r="H11" s="53">
        <v>1000.0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163</v>
      </c>
      <c r="B12" s="63" t="s">
        <v>59</v>
      </c>
      <c r="C12" s="53">
        <v>400.0</v>
      </c>
      <c r="D12" s="64">
        <f t="shared" si="1"/>
        <v>4.666666667</v>
      </c>
      <c r="E12" s="65">
        <f t="shared" si="2"/>
        <v>1866.666667</v>
      </c>
      <c r="F12" s="37"/>
      <c r="G12" s="66">
        <v>7000.0</v>
      </c>
      <c r="H12" s="53">
        <v>1500.0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2" t="s">
        <v>63</v>
      </c>
      <c r="B13" s="63" t="s">
        <v>59</v>
      </c>
      <c r="C13" s="53">
        <v>2.0</v>
      </c>
      <c r="D13" s="64">
        <f t="shared" si="1"/>
        <v>2200</v>
      </c>
      <c r="E13" s="65">
        <f t="shared" si="2"/>
        <v>4400</v>
      </c>
      <c r="F13" s="37"/>
      <c r="G13" s="66">
        <v>17600.0</v>
      </c>
      <c r="H13" s="53">
        <v>8.0</v>
      </c>
      <c r="I13" s="53" t="s">
        <v>64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62</v>
      </c>
      <c r="B14" s="63" t="s">
        <v>59</v>
      </c>
      <c r="C14" s="53">
        <v>300.0</v>
      </c>
      <c r="D14" s="64">
        <f t="shared" si="1"/>
        <v>5.222222222</v>
      </c>
      <c r="E14" s="65">
        <f t="shared" ref="E14:E15" si="3">D14*$C14</f>
        <v>1566.666667</v>
      </c>
      <c r="F14" s="37"/>
      <c r="G14" s="66">
        <v>2350.0</v>
      </c>
      <c r="H14" s="53">
        <v>450.0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99</v>
      </c>
      <c r="B15" s="63" t="s">
        <v>59</v>
      </c>
      <c r="C15" s="53">
        <v>200.0</v>
      </c>
      <c r="D15" s="64">
        <f t="shared" si="1"/>
        <v>16</v>
      </c>
      <c r="E15" s="65">
        <f t="shared" si="3"/>
        <v>3200</v>
      </c>
      <c r="F15" s="37"/>
      <c r="G15" s="66">
        <v>8000.0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/>
      <c r="B16" s="63"/>
      <c r="C16" s="53"/>
      <c r="D16" s="64"/>
      <c r="E16" s="65"/>
      <c r="F16" s="37"/>
      <c r="G16" s="66"/>
      <c r="H16" s="53"/>
      <c r="I16" s="53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71" t="s">
        <v>67</v>
      </c>
      <c r="B17" s="72"/>
      <c r="C17" s="73"/>
      <c r="D17" s="74"/>
      <c r="E17" s="99">
        <f>SUM(E10:E16)</f>
        <v>30749.73333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ht="12.75" customHeight="1">
      <c r="A18" s="71" t="s">
        <v>68</v>
      </c>
      <c r="B18" s="76"/>
      <c r="C18" s="73"/>
      <c r="D18" s="77">
        <v>0.2</v>
      </c>
      <c r="E18" s="100">
        <f>E17*D18</f>
        <v>6149.946667</v>
      </c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ht="12.75" customHeight="1">
      <c r="A19" s="79" t="s">
        <v>69</v>
      </c>
      <c r="B19" s="80"/>
      <c r="C19" s="81"/>
      <c r="D19" s="82"/>
      <c r="E19" s="101">
        <f>SUM(E17:E18)</f>
        <v>36899.68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2.75" customHeight="1">
      <c r="A20" s="84" t="s">
        <v>70</v>
      </c>
      <c r="B20" s="85"/>
      <c r="C20" s="86"/>
      <c r="D20" s="87"/>
      <c r="E20" s="102">
        <f>(E22-E19)</f>
        <v>22139.808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2.75" customHeight="1">
      <c r="A21" s="89" t="s">
        <v>71</v>
      </c>
      <c r="B21" s="89"/>
      <c r="C21" s="90"/>
      <c r="D21" s="91"/>
      <c r="E21" s="92">
        <f>(E20/E22)</f>
        <v>0.375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93" t="s">
        <v>72</v>
      </c>
      <c r="B22" s="94"/>
      <c r="C22" s="95"/>
      <c r="D22" s="94"/>
      <c r="E22" s="96">
        <f>(E19*1.6)</f>
        <v>59039.488</v>
      </c>
      <c r="F22" s="97">
        <f>+ROUNDUP(E22,-3)</f>
        <v>60000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</row>
    <row r="24" ht="13.5" customHeigh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</row>
    <row r="25" ht="12.7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</row>
    <row r="26" ht="12.75" customHeight="1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</row>
    <row r="27" ht="12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</row>
    <row r="28" ht="12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5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164</v>
      </c>
      <c r="C5" s="44"/>
      <c r="D5" s="51" t="s">
        <v>165</v>
      </c>
      <c r="E5" s="53" t="s">
        <v>166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1.0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167</v>
      </c>
      <c r="B10" s="63" t="s">
        <v>59</v>
      </c>
      <c r="C10" s="53">
        <v>70.0</v>
      </c>
      <c r="D10" s="64">
        <f t="shared" ref="D10:D13" si="1">(G10/H10)</f>
        <v>90.52863436</v>
      </c>
      <c r="E10" s="65">
        <f>D10*C10</f>
        <v>6337.004405</v>
      </c>
      <c r="F10" s="37"/>
      <c r="G10" s="66">
        <v>41100.0</v>
      </c>
      <c r="H10" s="53">
        <v>454.0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168</v>
      </c>
      <c r="B11" s="63" t="s">
        <v>59</v>
      </c>
      <c r="C11" s="53">
        <v>50.0</v>
      </c>
      <c r="D11" s="64">
        <f t="shared" si="1"/>
        <v>16</v>
      </c>
      <c r="E11" s="65">
        <f t="shared" ref="E11:E12" si="2">D11*$C11</f>
        <v>800</v>
      </c>
      <c r="F11" s="37"/>
      <c r="G11" s="66">
        <v>4800.0</v>
      </c>
      <c r="H11" s="53">
        <v>300.0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169</v>
      </c>
      <c r="B12" s="63" t="s">
        <v>59</v>
      </c>
      <c r="C12" s="53">
        <v>1.0</v>
      </c>
      <c r="D12" s="64">
        <f t="shared" si="1"/>
        <v>1500</v>
      </c>
      <c r="E12" s="65">
        <f t="shared" si="2"/>
        <v>1500</v>
      </c>
      <c r="F12" s="37"/>
      <c r="G12" s="66">
        <v>1500.0</v>
      </c>
      <c r="H12" s="53">
        <v>1.0</v>
      </c>
      <c r="I12" s="53" t="s">
        <v>64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2" t="s">
        <v>131</v>
      </c>
      <c r="B13" s="63" t="s">
        <v>59</v>
      </c>
      <c r="C13" s="53">
        <v>20.0</v>
      </c>
      <c r="D13" s="64">
        <f t="shared" si="1"/>
        <v>54</v>
      </c>
      <c r="E13" s="65">
        <f>D13*C13</f>
        <v>1080</v>
      </c>
      <c r="F13" s="37"/>
      <c r="G13" s="66">
        <v>27000.0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/>
      <c r="B14" s="62"/>
      <c r="C14" s="62"/>
      <c r="D14" s="69"/>
      <c r="E14" s="65"/>
      <c r="F14" s="37"/>
      <c r="G14" s="66"/>
      <c r="H14" s="53"/>
      <c r="I14" s="53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ht="12.75" customHeight="1">
      <c r="A15" s="71" t="s">
        <v>67</v>
      </c>
      <c r="B15" s="72"/>
      <c r="C15" s="73"/>
      <c r="D15" s="74"/>
      <c r="E15" s="99">
        <f>SUM(E10:E14)</f>
        <v>9717.004405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ht="12.75" customHeight="1">
      <c r="A16" s="71" t="s">
        <v>68</v>
      </c>
      <c r="B16" s="76"/>
      <c r="C16" s="73"/>
      <c r="D16" s="77">
        <v>0.2</v>
      </c>
      <c r="E16" s="100">
        <f>E15*D16</f>
        <v>1943.400881</v>
      </c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ht="12.75" customHeight="1">
      <c r="A17" s="79" t="s">
        <v>69</v>
      </c>
      <c r="B17" s="80"/>
      <c r="C17" s="81"/>
      <c r="D17" s="82"/>
      <c r="E17" s="101">
        <f>SUM(E15:E16)</f>
        <v>11660.40529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ht="12.75" customHeight="1">
      <c r="A18" s="84" t="s">
        <v>70</v>
      </c>
      <c r="B18" s="85"/>
      <c r="C18" s="86"/>
      <c r="D18" s="87"/>
      <c r="E18" s="102">
        <f>(E20-E17)</f>
        <v>5830.202643</v>
      </c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ht="12.75" customHeight="1">
      <c r="A19" s="89" t="s">
        <v>71</v>
      </c>
      <c r="B19" s="89"/>
      <c r="C19" s="90"/>
      <c r="D19" s="91"/>
      <c r="E19" s="92">
        <f>(E18/E20)</f>
        <v>0.3333333333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2.75" customHeight="1">
      <c r="A20" s="93" t="s">
        <v>72</v>
      </c>
      <c r="B20" s="94"/>
      <c r="C20" s="95"/>
      <c r="D20" s="94"/>
      <c r="E20" s="96">
        <f>(E17*1.5)</f>
        <v>17490.60793</v>
      </c>
      <c r="F20" s="97">
        <f>+ROUND(E20,-3)</f>
        <v>17000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2.75" customHeight="1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</row>
    <row r="22" ht="13.5" customHeight="1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</row>
    <row r="23" ht="12.75" customHeigh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</row>
    <row r="24" ht="12.75" customHeigh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</row>
    <row r="25" ht="12.7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</row>
    <row r="26" ht="12.75" customHeight="1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</row>
    <row r="27" ht="12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</row>
    <row r="28" ht="15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170</v>
      </c>
      <c r="C5" s="44"/>
      <c r="D5" s="51" t="s">
        <v>45</v>
      </c>
      <c r="E5" s="53" t="s">
        <v>166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1.0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171</v>
      </c>
      <c r="B10" s="63" t="s">
        <v>59</v>
      </c>
      <c r="C10" s="53">
        <v>40.0</v>
      </c>
      <c r="D10" s="64">
        <f t="shared" ref="D10:D21" si="1">(G10/H10)</f>
        <v>4.26</v>
      </c>
      <c r="E10" s="65">
        <f>D10*C10</f>
        <v>170.4</v>
      </c>
      <c r="F10" s="37"/>
      <c r="G10" s="66">
        <v>2130.0</v>
      </c>
      <c r="H10" s="53">
        <v>500.0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7" t="s">
        <v>89</v>
      </c>
      <c r="B11" s="63" t="s">
        <v>59</v>
      </c>
      <c r="C11" s="53">
        <v>120.0</v>
      </c>
      <c r="D11" s="64">
        <f t="shared" si="1"/>
        <v>4.276</v>
      </c>
      <c r="E11" s="65">
        <f t="shared" ref="E11:E12" si="2">D11*$C11</f>
        <v>513.12</v>
      </c>
      <c r="F11" s="37"/>
      <c r="G11" s="66">
        <v>10690.0</v>
      </c>
      <c r="H11" s="53">
        <v>2500.0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172</v>
      </c>
      <c r="B12" s="63" t="s">
        <v>59</v>
      </c>
      <c r="C12" s="53">
        <v>0.5</v>
      </c>
      <c r="D12" s="64">
        <f t="shared" si="1"/>
        <v>600</v>
      </c>
      <c r="E12" s="65">
        <f t="shared" si="2"/>
        <v>300</v>
      </c>
      <c r="F12" s="37"/>
      <c r="G12" s="66">
        <v>18000.0</v>
      </c>
      <c r="H12" s="53">
        <v>30.0</v>
      </c>
      <c r="I12" s="53" t="s">
        <v>64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2" t="s">
        <v>173</v>
      </c>
      <c r="B13" s="63" t="s">
        <v>59</v>
      </c>
      <c r="C13" s="53">
        <v>1.0</v>
      </c>
      <c r="D13" s="64">
        <f t="shared" si="1"/>
        <v>80.83333333</v>
      </c>
      <c r="E13" s="65">
        <f>D13*C13</f>
        <v>80.83333333</v>
      </c>
      <c r="F13" s="37"/>
      <c r="G13" s="66">
        <v>4850.0</v>
      </c>
      <c r="H13" s="53">
        <v>60.0</v>
      </c>
      <c r="I13" s="53" t="s">
        <v>66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 t="s">
        <v>174</v>
      </c>
      <c r="B14" s="63" t="s">
        <v>66</v>
      </c>
      <c r="C14" s="53">
        <v>30.0</v>
      </c>
      <c r="D14" s="64">
        <f t="shared" si="1"/>
        <v>5.7</v>
      </c>
      <c r="E14" s="65">
        <f t="shared" ref="E14:E15" si="3">D14*$C14</f>
        <v>171</v>
      </c>
      <c r="F14" s="37"/>
      <c r="G14" s="66">
        <v>5700.0</v>
      </c>
      <c r="H14" s="53">
        <v>1000.0</v>
      </c>
      <c r="I14" s="53" t="s">
        <v>66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131</v>
      </c>
      <c r="B15" s="63" t="s">
        <v>59</v>
      </c>
      <c r="C15" s="53">
        <v>15.0</v>
      </c>
      <c r="D15" s="64">
        <f t="shared" si="1"/>
        <v>54</v>
      </c>
      <c r="E15" s="65">
        <f t="shared" si="3"/>
        <v>810</v>
      </c>
      <c r="F15" s="37"/>
      <c r="G15" s="66">
        <v>27000.0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175</v>
      </c>
      <c r="B16" s="63" t="s">
        <v>59</v>
      </c>
      <c r="C16" s="53">
        <v>5.0</v>
      </c>
      <c r="D16" s="64">
        <f t="shared" si="1"/>
        <v>700</v>
      </c>
      <c r="E16" s="65">
        <f>D16*C16</f>
        <v>3500</v>
      </c>
      <c r="F16" s="37"/>
      <c r="G16" s="66">
        <v>21000.0</v>
      </c>
      <c r="H16" s="53">
        <v>30.0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176</v>
      </c>
      <c r="B17" s="63" t="s">
        <v>59</v>
      </c>
      <c r="C17" s="53">
        <v>2.0</v>
      </c>
      <c r="D17" s="64">
        <f t="shared" si="1"/>
        <v>600</v>
      </c>
      <c r="E17" s="65">
        <f>D17*$C17</f>
        <v>1200</v>
      </c>
      <c r="F17" s="37"/>
      <c r="G17" s="66">
        <v>18000.0</v>
      </c>
      <c r="H17" s="53">
        <v>30.0</v>
      </c>
      <c r="I17" s="53" t="s">
        <v>64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2" t="s">
        <v>177</v>
      </c>
      <c r="B18" s="63" t="s">
        <v>59</v>
      </c>
      <c r="C18" s="53">
        <v>80.0</v>
      </c>
      <c r="D18" s="64">
        <f t="shared" si="1"/>
        <v>8</v>
      </c>
      <c r="E18" s="65">
        <f>D18*C18</f>
        <v>640</v>
      </c>
      <c r="F18" s="37"/>
      <c r="G18" s="66">
        <v>8000.0</v>
      </c>
      <c r="H18" s="53">
        <v>1000.0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2" t="s">
        <v>178</v>
      </c>
      <c r="B19" s="63" t="s">
        <v>59</v>
      </c>
      <c r="C19" s="53">
        <v>80.0</v>
      </c>
      <c r="D19" s="64">
        <f t="shared" si="1"/>
        <v>10</v>
      </c>
      <c r="E19" s="65">
        <f t="shared" ref="E19:E21" si="4">D19*$C19</f>
        <v>800</v>
      </c>
      <c r="F19" s="37"/>
      <c r="G19" s="66">
        <v>5000.0</v>
      </c>
      <c r="H19" s="53">
        <v>500.0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 t="s">
        <v>179</v>
      </c>
      <c r="B20" s="63" t="s">
        <v>59</v>
      </c>
      <c r="C20" s="53">
        <v>10.0</v>
      </c>
      <c r="D20" s="64">
        <f t="shared" si="1"/>
        <v>48.72</v>
      </c>
      <c r="E20" s="65">
        <f t="shared" si="4"/>
        <v>487.2</v>
      </c>
      <c r="F20" s="37"/>
      <c r="G20" s="66">
        <v>6090.0</v>
      </c>
      <c r="H20" s="53">
        <v>125.0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 t="s">
        <v>180</v>
      </c>
      <c r="B21" s="62" t="s">
        <v>59</v>
      </c>
      <c r="C21" s="62">
        <v>12.0</v>
      </c>
      <c r="D21" s="64">
        <f t="shared" si="1"/>
        <v>100</v>
      </c>
      <c r="E21" s="65">
        <f t="shared" si="4"/>
        <v>1200</v>
      </c>
      <c r="F21" s="37"/>
      <c r="G21" s="66">
        <v>2500.0</v>
      </c>
      <c r="H21" s="53">
        <v>25.0</v>
      </c>
      <c r="I21" s="53" t="s">
        <v>59</v>
      </c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62"/>
      <c r="B22" s="62"/>
      <c r="C22" s="62"/>
      <c r="D22" s="64"/>
      <c r="E22" s="65"/>
      <c r="F22" s="37"/>
      <c r="G22" s="103"/>
      <c r="H22" s="104"/>
      <c r="I22" s="104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71" t="s">
        <v>67</v>
      </c>
      <c r="B23" s="72"/>
      <c r="C23" s="73"/>
      <c r="D23" s="74"/>
      <c r="E23" s="99">
        <f>SUM(E10:E21)</f>
        <v>9872.553333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71" t="s">
        <v>68</v>
      </c>
      <c r="B24" s="76"/>
      <c r="C24" s="73"/>
      <c r="D24" s="77">
        <v>0.2</v>
      </c>
      <c r="E24" s="100">
        <f>E23*D24</f>
        <v>1974.510667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9" t="s">
        <v>69</v>
      </c>
      <c r="B25" s="80"/>
      <c r="C25" s="81"/>
      <c r="D25" s="82"/>
      <c r="E25" s="101">
        <f>SUM(E23:E24)</f>
        <v>11847.064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84" t="s">
        <v>70</v>
      </c>
      <c r="B26" s="85"/>
      <c r="C26" s="86"/>
      <c r="D26" s="87"/>
      <c r="E26" s="102">
        <f>(E28-E25)</f>
        <v>7108.2384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9" t="s">
        <v>71</v>
      </c>
      <c r="B27" s="89"/>
      <c r="C27" s="90"/>
      <c r="D27" s="91"/>
      <c r="E27" s="92">
        <f>(E26/E28)</f>
        <v>0.375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93" t="s">
        <v>72</v>
      </c>
      <c r="B28" s="94"/>
      <c r="C28" s="95"/>
      <c r="D28" s="94"/>
      <c r="E28" s="96">
        <f>(E25*1.6)</f>
        <v>18955.3024</v>
      </c>
      <c r="F28" s="97">
        <f>+ROUNDUP(E28,-3)</f>
        <v>19000</v>
      </c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3.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5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181</v>
      </c>
      <c r="C5" s="44"/>
      <c r="D5" s="51" t="s">
        <v>165</v>
      </c>
      <c r="E5" s="53" t="s">
        <v>166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2.0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174</v>
      </c>
      <c r="B10" s="63" t="s">
        <v>66</v>
      </c>
      <c r="C10" s="53">
        <v>98.0</v>
      </c>
      <c r="D10" s="64">
        <f t="shared" ref="D10:D22" si="1">(G10/H10)</f>
        <v>5.7</v>
      </c>
      <c r="E10" s="65">
        <f t="shared" ref="E10:E14" si="2">D10*$C10</f>
        <v>558.6</v>
      </c>
      <c r="F10" s="37"/>
      <c r="G10" s="66">
        <v>5700.0</v>
      </c>
      <c r="H10" s="53">
        <v>1000.0</v>
      </c>
      <c r="I10" s="53" t="s">
        <v>66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7" t="s">
        <v>182</v>
      </c>
      <c r="B11" s="63" t="s">
        <v>59</v>
      </c>
      <c r="C11" s="53">
        <v>15.0</v>
      </c>
      <c r="D11" s="64">
        <f t="shared" si="1"/>
        <v>25.8</v>
      </c>
      <c r="E11" s="65">
        <f t="shared" si="2"/>
        <v>387</v>
      </c>
      <c r="F11" s="37"/>
      <c r="G11" s="66">
        <v>12900.0</v>
      </c>
      <c r="H11" s="53">
        <v>500.0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172</v>
      </c>
      <c r="B12" s="63" t="s">
        <v>59</v>
      </c>
      <c r="C12" s="53">
        <v>2.0</v>
      </c>
      <c r="D12" s="64">
        <f t="shared" si="1"/>
        <v>600</v>
      </c>
      <c r="E12" s="65">
        <f t="shared" si="2"/>
        <v>1200</v>
      </c>
      <c r="F12" s="37"/>
      <c r="G12" s="66">
        <v>18000.0</v>
      </c>
      <c r="H12" s="53">
        <v>30.0</v>
      </c>
      <c r="I12" s="53" t="s">
        <v>64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183</v>
      </c>
      <c r="B13" s="63" t="s">
        <v>59</v>
      </c>
      <c r="C13" s="53">
        <v>40.0</v>
      </c>
      <c r="D13" s="64">
        <f t="shared" si="1"/>
        <v>7</v>
      </c>
      <c r="E13" s="65">
        <f t="shared" si="2"/>
        <v>280</v>
      </c>
      <c r="F13" s="37"/>
      <c r="G13" s="66">
        <v>3500.0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 t="s">
        <v>184</v>
      </c>
      <c r="B14" s="63" t="s">
        <v>66</v>
      </c>
      <c r="C14" s="53">
        <v>15.0</v>
      </c>
      <c r="D14" s="64">
        <f t="shared" si="1"/>
        <v>24</v>
      </c>
      <c r="E14" s="65">
        <f t="shared" si="2"/>
        <v>360</v>
      </c>
      <c r="F14" s="37"/>
      <c r="G14" s="66">
        <v>6000.0</v>
      </c>
      <c r="H14" s="53">
        <v>250.0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131</v>
      </c>
      <c r="B15" s="63" t="s">
        <v>59</v>
      </c>
      <c r="C15" s="53">
        <v>6.0</v>
      </c>
      <c r="D15" s="64">
        <f t="shared" si="1"/>
        <v>54</v>
      </c>
      <c r="E15" s="65">
        <f t="shared" ref="E15:E18" si="3">D15*C15</f>
        <v>324</v>
      </c>
      <c r="F15" s="37"/>
      <c r="G15" s="66">
        <v>27000.0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185</v>
      </c>
      <c r="B16" s="63" t="s">
        <v>59</v>
      </c>
      <c r="C16" s="53">
        <v>2.0</v>
      </c>
      <c r="D16" s="64">
        <f t="shared" si="1"/>
        <v>262.7272727</v>
      </c>
      <c r="E16" s="65">
        <f t="shared" si="3"/>
        <v>525.4545455</v>
      </c>
      <c r="F16" s="37"/>
      <c r="G16" s="66">
        <v>2890.0</v>
      </c>
      <c r="H16" s="53">
        <v>11.0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173</v>
      </c>
      <c r="B17" s="63" t="s">
        <v>59</v>
      </c>
      <c r="C17" s="53">
        <v>1.0</v>
      </c>
      <c r="D17" s="64">
        <f t="shared" si="1"/>
        <v>80.83333333</v>
      </c>
      <c r="E17" s="65">
        <f t="shared" si="3"/>
        <v>80.83333333</v>
      </c>
      <c r="F17" s="37"/>
      <c r="G17" s="66">
        <v>4850.0</v>
      </c>
      <c r="H17" s="53">
        <v>60.0</v>
      </c>
      <c r="I17" s="53" t="s">
        <v>66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2" t="s">
        <v>186</v>
      </c>
      <c r="B18" s="63" t="s">
        <v>59</v>
      </c>
      <c r="C18" s="53">
        <v>100.0</v>
      </c>
      <c r="D18" s="64">
        <f t="shared" si="1"/>
        <v>4.08</v>
      </c>
      <c r="E18" s="65">
        <f t="shared" si="3"/>
        <v>408</v>
      </c>
      <c r="F18" s="37"/>
      <c r="G18" s="66">
        <v>2040.0</v>
      </c>
      <c r="H18" s="53">
        <v>500.0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7" t="s">
        <v>89</v>
      </c>
      <c r="B19" s="63" t="s">
        <v>59</v>
      </c>
      <c r="C19" s="53">
        <v>100.0</v>
      </c>
      <c r="D19" s="64">
        <f t="shared" si="1"/>
        <v>4.276</v>
      </c>
      <c r="E19" s="65">
        <f t="shared" ref="E19:E22" si="4">D19*$C19</f>
        <v>427.6</v>
      </c>
      <c r="F19" s="37"/>
      <c r="G19" s="66">
        <v>10690.0</v>
      </c>
      <c r="H19" s="53">
        <v>2500.0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 t="s">
        <v>187</v>
      </c>
      <c r="B20" s="63" t="s">
        <v>59</v>
      </c>
      <c r="C20" s="53">
        <v>80.0</v>
      </c>
      <c r="D20" s="64">
        <f t="shared" si="1"/>
        <v>30.52</v>
      </c>
      <c r="E20" s="65">
        <f t="shared" si="4"/>
        <v>2441.6</v>
      </c>
      <c r="F20" s="37"/>
      <c r="G20" s="66">
        <v>7630.0</v>
      </c>
      <c r="H20" s="53">
        <v>250.0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 t="s">
        <v>188</v>
      </c>
      <c r="B21" s="62" t="s">
        <v>59</v>
      </c>
      <c r="C21" s="62">
        <v>40.0</v>
      </c>
      <c r="D21" s="64">
        <f t="shared" si="1"/>
        <v>17.82142857</v>
      </c>
      <c r="E21" s="65">
        <f t="shared" si="4"/>
        <v>712.8571429</v>
      </c>
      <c r="F21" s="37"/>
      <c r="G21" s="66">
        <v>9980.0</v>
      </c>
      <c r="H21" s="53">
        <v>560.0</v>
      </c>
      <c r="I21" s="53" t="s">
        <v>59</v>
      </c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62" t="s">
        <v>60</v>
      </c>
      <c r="B22" s="63" t="s">
        <v>59</v>
      </c>
      <c r="C22" s="53">
        <v>120.0</v>
      </c>
      <c r="D22" s="64">
        <f t="shared" si="1"/>
        <v>6.99</v>
      </c>
      <c r="E22" s="65">
        <f t="shared" si="4"/>
        <v>838.8</v>
      </c>
      <c r="F22" s="37"/>
      <c r="G22" s="66">
        <v>6990.0</v>
      </c>
      <c r="H22" s="53">
        <v>1000.0</v>
      </c>
      <c r="I22" s="53" t="s">
        <v>59</v>
      </c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62"/>
      <c r="B23" s="62"/>
      <c r="C23" s="62"/>
      <c r="D23" s="64"/>
      <c r="E23" s="65"/>
      <c r="F23" s="37"/>
      <c r="G23" s="103"/>
      <c r="H23" s="104"/>
      <c r="I23" s="104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71" t="s">
        <v>67</v>
      </c>
      <c r="B24" s="72"/>
      <c r="C24" s="73"/>
      <c r="D24" s="74"/>
      <c r="E24" s="99">
        <f>SUM(E10:E21)</f>
        <v>7705.945022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1" t="s">
        <v>68</v>
      </c>
      <c r="B25" s="76"/>
      <c r="C25" s="73"/>
      <c r="D25" s="77">
        <v>0.2</v>
      </c>
      <c r="E25" s="100">
        <f>E24*D25</f>
        <v>1541.189004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79" t="s">
        <v>69</v>
      </c>
      <c r="B26" s="80"/>
      <c r="C26" s="81"/>
      <c r="D26" s="82"/>
      <c r="E26" s="101">
        <f>SUM(E24:E25)</f>
        <v>9247.134026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4" t="s">
        <v>70</v>
      </c>
      <c r="B27" s="85"/>
      <c r="C27" s="86"/>
      <c r="D27" s="87"/>
      <c r="E27" s="102">
        <f>(E29-E26)</f>
        <v>7397.707221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89" t="s">
        <v>71</v>
      </c>
      <c r="B28" s="89"/>
      <c r="C28" s="90"/>
      <c r="D28" s="91"/>
      <c r="E28" s="92">
        <f>(E27/E29)</f>
        <v>0.4444444444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93" t="s">
        <v>72</v>
      </c>
      <c r="B29" s="94"/>
      <c r="C29" s="95"/>
      <c r="D29" s="94"/>
      <c r="E29" s="96">
        <f>(E26*1.8)</f>
        <v>16644.84125</v>
      </c>
      <c r="F29" s="97">
        <f>+ROUND(E29,-3)</f>
        <v>17000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3.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189</v>
      </c>
      <c r="C5" s="44"/>
      <c r="D5" s="51" t="s">
        <v>45</v>
      </c>
      <c r="E5" s="53" t="s">
        <v>166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2.0</v>
      </c>
      <c r="C6" s="44"/>
      <c r="D6" s="51"/>
      <c r="E6" s="53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190</v>
      </c>
      <c r="B10" s="63" t="s">
        <v>66</v>
      </c>
      <c r="C10" s="53">
        <v>60.0</v>
      </c>
      <c r="D10" s="64">
        <f t="shared" ref="D10:D18" si="1">(G10/H10)</f>
        <v>7.5</v>
      </c>
      <c r="E10" s="65">
        <f t="shared" ref="E10:E13" si="2">D10*$C10</f>
        <v>450</v>
      </c>
      <c r="F10" s="37"/>
      <c r="G10" s="66">
        <v>7500.0</v>
      </c>
      <c r="H10" s="53">
        <v>1000.0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7" t="s">
        <v>98</v>
      </c>
      <c r="B11" s="63" t="s">
        <v>59</v>
      </c>
      <c r="C11" s="53">
        <v>90.0</v>
      </c>
      <c r="D11" s="64">
        <f t="shared" si="1"/>
        <v>25.8</v>
      </c>
      <c r="E11" s="65">
        <f t="shared" si="2"/>
        <v>2322</v>
      </c>
      <c r="F11" s="37"/>
      <c r="G11" s="66">
        <v>12900.0</v>
      </c>
      <c r="H11" s="53">
        <v>500.0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174</v>
      </c>
      <c r="B12" s="63" t="s">
        <v>66</v>
      </c>
      <c r="C12" s="53">
        <v>30.0</v>
      </c>
      <c r="D12" s="64">
        <f t="shared" si="1"/>
        <v>5.7</v>
      </c>
      <c r="E12" s="65">
        <f t="shared" si="2"/>
        <v>171</v>
      </c>
      <c r="F12" s="37"/>
      <c r="G12" s="66">
        <v>5700.0</v>
      </c>
      <c r="H12" s="53">
        <v>1000.0</v>
      </c>
      <c r="I12" s="53" t="s">
        <v>66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191</v>
      </c>
      <c r="B13" s="63" t="s">
        <v>59</v>
      </c>
      <c r="C13" s="53">
        <v>70.0</v>
      </c>
      <c r="D13" s="64">
        <f t="shared" si="1"/>
        <v>56.66666667</v>
      </c>
      <c r="E13" s="65">
        <f t="shared" si="2"/>
        <v>3966.666667</v>
      </c>
      <c r="F13" s="37"/>
      <c r="G13" s="66">
        <v>17000.0</v>
      </c>
      <c r="H13" s="53">
        <v>300.0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 t="s">
        <v>177</v>
      </c>
      <c r="B14" s="63" t="s">
        <v>59</v>
      </c>
      <c r="C14" s="53">
        <v>80.0</v>
      </c>
      <c r="D14" s="64">
        <f t="shared" si="1"/>
        <v>8</v>
      </c>
      <c r="E14" s="65">
        <f>D14*C14</f>
        <v>640</v>
      </c>
      <c r="F14" s="37"/>
      <c r="G14" s="66">
        <v>8000.0</v>
      </c>
      <c r="H14" s="53">
        <v>1000.0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178</v>
      </c>
      <c r="B15" s="63" t="s">
        <v>59</v>
      </c>
      <c r="C15" s="53">
        <v>80.0</v>
      </c>
      <c r="D15" s="64">
        <f t="shared" si="1"/>
        <v>10</v>
      </c>
      <c r="E15" s="65">
        <f t="shared" ref="E15:E18" si="3">D15*$C15</f>
        <v>800</v>
      </c>
      <c r="F15" s="37"/>
      <c r="G15" s="66">
        <v>5000.0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179</v>
      </c>
      <c r="B16" s="63" t="s">
        <v>59</v>
      </c>
      <c r="C16" s="53">
        <v>10.0</v>
      </c>
      <c r="D16" s="64">
        <f t="shared" si="1"/>
        <v>48.72</v>
      </c>
      <c r="E16" s="65">
        <f t="shared" si="3"/>
        <v>487.2</v>
      </c>
      <c r="F16" s="37"/>
      <c r="G16" s="66">
        <v>6090.0</v>
      </c>
      <c r="H16" s="53">
        <v>125.0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192</v>
      </c>
      <c r="B17" s="63" t="s">
        <v>59</v>
      </c>
      <c r="C17" s="53">
        <v>60.0</v>
      </c>
      <c r="D17" s="64">
        <f t="shared" si="1"/>
        <v>13.20588235</v>
      </c>
      <c r="E17" s="65">
        <f t="shared" si="3"/>
        <v>792.3529412</v>
      </c>
      <c r="F17" s="37"/>
      <c r="G17" s="66">
        <v>4490.0</v>
      </c>
      <c r="H17" s="53">
        <v>340.0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2" t="s">
        <v>131</v>
      </c>
      <c r="B18" s="63" t="s">
        <v>59</v>
      </c>
      <c r="C18" s="53">
        <v>20.0</v>
      </c>
      <c r="D18" s="64">
        <f t="shared" si="1"/>
        <v>54</v>
      </c>
      <c r="E18" s="65">
        <f t="shared" si="3"/>
        <v>1080</v>
      </c>
      <c r="F18" s="37"/>
      <c r="G18" s="66">
        <v>27000.0</v>
      </c>
      <c r="H18" s="53">
        <v>500.0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7"/>
      <c r="B19" s="63"/>
      <c r="C19" s="53"/>
      <c r="D19" s="64"/>
      <c r="E19" s="65"/>
      <c r="F19" s="37"/>
      <c r="G19" s="66"/>
      <c r="H19" s="53"/>
      <c r="I19" s="53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/>
      <c r="B20" s="63"/>
      <c r="C20" s="53"/>
      <c r="D20" s="64"/>
      <c r="E20" s="65"/>
      <c r="F20" s="37"/>
      <c r="G20" s="66"/>
      <c r="H20" s="53"/>
      <c r="I20" s="53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/>
      <c r="B21" s="62"/>
      <c r="C21" s="62"/>
      <c r="D21" s="64"/>
      <c r="E21" s="65"/>
      <c r="F21" s="37"/>
      <c r="G21" s="66"/>
      <c r="H21" s="53"/>
      <c r="I21" s="53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62"/>
      <c r="B22" s="63"/>
      <c r="C22" s="53"/>
      <c r="D22" s="64"/>
      <c r="E22" s="65"/>
      <c r="F22" s="37"/>
      <c r="G22" s="66"/>
      <c r="H22" s="53"/>
      <c r="I22" s="53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62"/>
      <c r="B23" s="62"/>
      <c r="C23" s="62"/>
      <c r="D23" s="64"/>
      <c r="E23" s="65"/>
      <c r="F23" s="37"/>
      <c r="G23" s="103"/>
      <c r="H23" s="104"/>
      <c r="I23" s="104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71" t="s">
        <v>67</v>
      </c>
      <c r="B24" s="72"/>
      <c r="C24" s="73"/>
      <c r="D24" s="74"/>
      <c r="E24" s="99">
        <f>SUM(E10:E21)</f>
        <v>10709.21961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1" t="s">
        <v>68</v>
      </c>
      <c r="B25" s="76"/>
      <c r="C25" s="73"/>
      <c r="D25" s="77">
        <v>0.2</v>
      </c>
      <c r="E25" s="100">
        <f>E24*D25</f>
        <v>2141.843922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79" t="s">
        <v>69</v>
      </c>
      <c r="B26" s="80"/>
      <c r="C26" s="81"/>
      <c r="D26" s="82"/>
      <c r="E26" s="101">
        <f>SUM(E24:E25)</f>
        <v>12851.06353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4" t="s">
        <v>70</v>
      </c>
      <c r="B27" s="85"/>
      <c r="C27" s="86"/>
      <c r="D27" s="87"/>
      <c r="E27" s="102">
        <f>(E29-E26)</f>
        <v>8995.744471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89" t="s">
        <v>71</v>
      </c>
      <c r="B28" s="89"/>
      <c r="C28" s="90"/>
      <c r="D28" s="91"/>
      <c r="E28" s="92">
        <f>(E27/E29)</f>
        <v>0.4117647059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93" t="s">
        <v>72</v>
      </c>
      <c r="B29" s="94"/>
      <c r="C29" s="95"/>
      <c r="D29" s="94"/>
      <c r="E29" s="96">
        <f>(E26*1.7)</f>
        <v>21846.808</v>
      </c>
      <c r="F29" s="97">
        <f>+ROUND(E29,-3)</f>
        <v>22000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3.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30.5"/>
    <col customWidth="1" min="2" max="2" width="22.38"/>
    <col customWidth="1" min="3" max="3" width="10.63"/>
    <col customWidth="1" min="4" max="4" width="17.13"/>
    <col customWidth="1" min="5" max="5" width="16.63"/>
    <col customWidth="1" min="6" max="6" width="10.63"/>
    <col customWidth="1" min="7" max="7" width="3.75"/>
    <col customWidth="1" min="8" max="8" width="18.25"/>
    <col customWidth="1" min="9" max="9" width="16.0"/>
    <col customWidth="1" min="10" max="26" width="10.63"/>
  </cols>
  <sheetData>
    <row r="1" ht="14.25" customHeight="1">
      <c r="A1" s="33" t="s">
        <v>41</v>
      </c>
      <c r="B1" s="34"/>
      <c r="C1" s="34"/>
      <c r="D1" s="35"/>
      <c r="E1" s="36" t="s">
        <v>93</v>
      </c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29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  <c r="H7" s="61" t="s">
        <v>55</v>
      </c>
      <c r="I7" s="61" t="s">
        <v>56</v>
      </c>
      <c r="J7" s="61" t="s">
        <v>57</v>
      </c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H8" s="66">
        <v>160000.0</v>
      </c>
      <c r="I8" s="53">
        <v>25.4</v>
      </c>
      <c r="J8" s="53" t="s">
        <v>194</v>
      </c>
    </row>
    <row r="9" ht="14.25" customHeight="1">
      <c r="A9" s="45"/>
      <c r="B9" s="45"/>
      <c r="C9" s="45"/>
      <c r="D9" s="60" t="s">
        <v>53</v>
      </c>
      <c r="E9" s="60" t="s">
        <v>54</v>
      </c>
      <c r="H9" s="66">
        <v>800.0</v>
      </c>
      <c r="I9" s="53">
        <v>1.0</v>
      </c>
      <c r="J9" s="53" t="s">
        <v>194</v>
      </c>
    </row>
    <row r="10" ht="14.25" customHeight="1">
      <c r="A10" s="62" t="s">
        <v>195</v>
      </c>
      <c r="B10" s="63" t="s">
        <v>194</v>
      </c>
      <c r="C10" s="110">
        <v>2.0</v>
      </c>
      <c r="D10" s="64">
        <f t="shared" ref="D10:D15" si="1">+(H8/I8)</f>
        <v>6299.212598</v>
      </c>
      <c r="E10" s="111">
        <f t="shared" ref="E10:E15" si="2">+D10*C10</f>
        <v>12598.4252</v>
      </c>
      <c r="H10" s="66">
        <v>600.0</v>
      </c>
      <c r="I10" s="53">
        <v>1.0</v>
      </c>
      <c r="J10" s="53" t="s">
        <v>64</v>
      </c>
    </row>
    <row r="11" ht="14.25" customHeight="1">
      <c r="A11" s="67" t="s">
        <v>196</v>
      </c>
      <c r="B11" s="63" t="s">
        <v>194</v>
      </c>
      <c r="C11" s="53">
        <v>2.0</v>
      </c>
      <c r="D11" s="64">
        <f t="shared" si="1"/>
        <v>800</v>
      </c>
      <c r="E11" s="111">
        <f t="shared" si="2"/>
        <v>1600</v>
      </c>
      <c r="H11" s="66">
        <v>3000.0</v>
      </c>
      <c r="I11" s="53">
        <v>1000.0</v>
      </c>
      <c r="J11" s="53" t="s">
        <v>59</v>
      </c>
    </row>
    <row r="12" ht="14.25" customHeight="1">
      <c r="A12" s="62" t="s">
        <v>197</v>
      </c>
      <c r="B12" s="63" t="s">
        <v>194</v>
      </c>
      <c r="C12" s="110">
        <v>0.5</v>
      </c>
      <c r="D12" s="64">
        <f t="shared" si="1"/>
        <v>600</v>
      </c>
      <c r="E12" s="111">
        <f t="shared" si="2"/>
        <v>300</v>
      </c>
      <c r="G12" s="4"/>
      <c r="H12" s="66">
        <v>17000.0</v>
      </c>
      <c r="I12" s="53">
        <v>1000.0</v>
      </c>
      <c r="J12" s="53" t="s">
        <v>59</v>
      </c>
    </row>
    <row r="13" ht="14.25" customHeight="1">
      <c r="A13" s="67" t="s">
        <v>198</v>
      </c>
      <c r="B13" s="63" t="s">
        <v>59</v>
      </c>
      <c r="C13" s="53">
        <v>30.0</v>
      </c>
      <c r="D13" s="64">
        <f t="shared" si="1"/>
        <v>3</v>
      </c>
      <c r="E13" s="111">
        <f t="shared" si="2"/>
        <v>90</v>
      </c>
      <c r="G13" s="4"/>
      <c r="H13" s="66">
        <v>75000.0</v>
      </c>
      <c r="I13" s="53">
        <v>2000.0</v>
      </c>
      <c r="J13" s="53" t="s">
        <v>59</v>
      </c>
    </row>
    <row r="14" ht="14.25" customHeight="1">
      <c r="A14" s="62" t="s">
        <v>199</v>
      </c>
      <c r="B14" s="63" t="s">
        <v>194</v>
      </c>
      <c r="C14" s="53">
        <v>1.0</v>
      </c>
      <c r="D14" s="64">
        <f t="shared" si="1"/>
        <v>17</v>
      </c>
      <c r="E14" s="111">
        <f t="shared" si="2"/>
        <v>17</v>
      </c>
      <c r="G14" s="4"/>
      <c r="H14" s="103"/>
      <c r="I14" s="104"/>
      <c r="J14" s="104"/>
    </row>
    <row r="15" ht="14.25" customHeight="1">
      <c r="A15" s="62" t="s">
        <v>200</v>
      </c>
      <c r="B15" s="63" t="s">
        <v>59</v>
      </c>
      <c r="C15" s="53">
        <v>20.0</v>
      </c>
      <c r="D15" s="64">
        <f t="shared" si="1"/>
        <v>37.5</v>
      </c>
      <c r="E15" s="111">
        <f t="shared" si="2"/>
        <v>750</v>
      </c>
      <c r="G15" s="4"/>
      <c r="H15" s="103"/>
      <c r="I15" s="104"/>
      <c r="J15" s="104"/>
    </row>
    <row r="16" ht="14.25" customHeight="1">
      <c r="A16" s="62"/>
      <c r="B16" s="63"/>
      <c r="C16" s="53"/>
      <c r="D16" s="64"/>
      <c r="E16" s="65"/>
      <c r="G16" s="4"/>
      <c r="H16" s="103"/>
      <c r="I16" s="104"/>
      <c r="J16" s="104"/>
    </row>
    <row r="17" ht="14.25" customHeight="1">
      <c r="A17" s="62"/>
      <c r="B17" s="63"/>
      <c r="C17" s="53"/>
      <c r="D17" s="64"/>
      <c r="E17" s="65"/>
      <c r="G17" s="4"/>
      <c r="H17" s="103"/>
      <c r="I17" s="104"/>
      <c r="J17" s="104"/>
    </row>
    <row r="18" ht="14.25" customHeight="1">
      <c r="A18" s="62"/>
      <c r="B18" s="63"/>
      <c r="C18" s="53"/>
      <c r="D18" s="64"/>
      <c r="E18" s="65"/>
      <c r="G18" s="4"/>
      <c r="H18" s="103"/>
      <c r="I18" s="104"/>
      <c r="J18" s="104"/>
    </row>
    <row r="19" ht="14.25" customHeight="1">
      <c r="A19" s="67"/>
      <c r="B19" s="63"/>
      <c r="C19" s="53"/>
      <c r="D19" s="64"/>
      <c r="E19" s="65"/>
      <c r="G19" s="4"/>
      <c r="H19" s="103"/>
      <c r="I19" s="104"/>
      <c r="J19" s="104"/>
    </row>
    <row r="20" ht="14.25" customHeight="1">
      <c r="A20" s="62"/>
      <c r="B20" s="63"/>
      <c r="C20" s="53"/>
      <c r="D20" s="64"/>
      <c r="E20" s="65"/>
      <c r="G20" s="4"/>
      <c r="H20" s="103"/>
      <c r="I20" s="104"/>
      <c r="J20" s="104"/>
    </row>
    <row r="21" ht="14.25" customHeight="1">
      <c r="A21" s="62"/>
      <c r="B21" s="62"/>
      <c r="C21" s="62"/>
      <c r="D21" s="64"/>
      <c r="E21" s="65"/>
      <c r="G21" s="4"/>
      <c r="H21" s="4"/>
      <c r="I21" s="4"/>
      <c r="J21" s="4"/>
    </row>
    <row r="22" ht="14.25" customHeight="1">
      <c r="A22" s="62"/>
      <c r="B22" s="63"/>
      <c r="C22" s="53"/>
      <c r="D22" s="64"/>
      <c r="E22" s="65"/>
      <c r="G22" s="4"/>
      <c r="H22" s="4"/>
      <c r="I22" s="4"/>
      <c r="J22" s="4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SUM(E10:E14)</f>
        <v>14605.4252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2921.085039</v>
      </c>
    </row>
    <row r="26" ht="14.25" customHeight="1">
      <c r="A26" s="79" t="s">
        <v>69</v>
      </c>
      <c r="B26" s="80"/>
      <c r="C26" s="81"/>
      <c r="D26" s="82"/>
      <c r="E26" s="101">
        <f>SUM(E24:E25)</f>
        <v>17526.51024</v>
      </c>
    </row>
    <row r="27" ht="14.25" customHeight="1">
      <c r="A27" s="84" t="s">
        <v>70</v>
      </c>
      <c r="B27" s="85"/>
      <c r="C27" s="86"/>
      <c r="D27" s="87"/>
      <c r="E27" s="102">
        <f>(E29-E26)</f>
        <v>10515.90614</v>
      </c>
    </row>
    <row r="28" ht="14.25" customHeight="1">
      <c r="A28" s="89" t="s">
        <v>71</v>
      </c>
      <c r="B28" s="89"/>
      <c r="C28" s="90"/>
      <c r="D28" s="91"/>
      <c r="E28" s="92">
        <f>(E27/E29)</f>
        <v>0.375</v>
      </c>
    </row>
    <row r="29" ht="14.25" customHeight="1">
      <c r="A29" s="93" t="s">
        <v>72</v>
      </c>
      <c r="B29" s="94"/>
      <c r="C29" s="95"/>
      <c r="D29" s="94"/>
      <c r="E29" s="96">
        <f>(E26*1.6)</f>
        <v>28042.41638</v>
      </c>
      <c r="F29" s="112">
        <f>+ROUND(E29,-3)</f>
        <v>28000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0.88"/>
    <col customWidth="1" min="2" max="2" width="22.5"/>
    <col customWidth="1" min="3" max="3" width="10.63"/>
    <col customWidth="1" min="4" max="4" width="18.25"/>
    <col customWidth="1" min="5" max="5" width="13.5"/>
    <col customWidth="1" min="6" max="6" width="10.63"/>
    <col customWidth="1" min="7" max="7" width="18.25"/>
    <col customWidth="1" min="8" max="8" width="15.5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30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  <c r="G6" s="61" t="s">
        <v>55</v>
      </c>
      <c r="H6" s="61" t="s">
        <v>56</v>
      </c>
      <c r="I6" s="61" t="s">
        <v>57</v>
      </c>
    </row>
    <row r="7" ht="14.25" customHeight="1">
      <c r="A7" s="54"/>
      <c r="B7" s="55"/>
      <c r="C7" s="44"/>
      <c r="D7" s="51"/>
      <c r="E7" s="56"/>
      <c r="G7" s="66">
        <v>68200.0</v>
      </c>
      <c r="H7" s="53">
        <v>25.4</v>
      </c>
      <c r="I7" s="53" t="s">
        <v>194</v>
      </c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6">
        <v>800.0</v>
      </c>
      <c r="H8" s="53">
        <v>1.0</v>
      </c>
      <c r="I8" s="53" t="s">
        <v>194</v>
      </c>
    </row>
    <row r="9" ht="14.25" customHeight="1">
      <c r="A9" s="45"/>
      <c r="B9" s="45"/>
      <c r="C9" s="45"/>
      <c r="D9" s="60" t="s">
        <v>53</v>
      </c>
      <c r="E9" s="113" t="s">
        <v>54</v>
      </c>
      <c r="G9" s="66">
        <v>17000.0</v>
      </c>
      <c r="H9" s="53">
        <v>1000.0</v>
      </c>
      <c r="I9" s="53" t="s">
        <v>59</v>
      </c>
    </row>
    <row r="10" ht="14.25" customHeight="1">
      <c r="A10" s="53" t="s">
        <v>201</v>
      </c>
      <c r="B10" s="53" t="s">
        <v>194</v>
      </c>
      <c r="C10" s="110">
        <v>2.0</v>
      </c>
      <c r="D10" s="114">
        <f t="shared" ref="D10:D13" si="1">+(G7/H7)</f>
        <v>2685.03937</v>
      </c>
      <c r="E10" s="111">
        <f t="shared" ref="E10:E13" si="2">+D10*C10</f>
        <v>5370.07874</v>
      </c>
      <c r="F10" s="4"/>
      <c r="G10" s="66">
        <v>5080.0</v>
      </c>
      <c r="H10" s="53">
        <v>1000.0</v>
      </c>
      <c r="I10" s="53" t="s">
        <v>59</v>
      </c>
      <c r="J10" s="4"/>
    </row>
    <row r="11" ht="14.25" customHeight="1">
      <c r="A11" s="53" t="s">
        <v>202</v>
      </c>
      <c r="B11" s="53" t="s">
        <v>194</v>
      </c>
      <c r="C11" s="110">
        <v>2.0</v>
      </c>
      <c r="D11" s="114">
        <f t="shared" si="1"/>
        <v>800</v>
      </c>
      <c r="E11" s="111">
        <f t="shared" si="2"/>
        <v>1600</v>
      </c>
      <c r="F11" s="4"/>
      <c r="G11" s="103"/>
      <c r="H11" s="104"/>
      <c r="I11" s="104"/>
      <c r="J11" s="4"/>
    </row>
    <row r="12" ht="14.25" customHeight="1">
      <c r="A12" s="53" t="s">
        <v>203</v>
      </c>
      <c r="B12" s="53" t="s">
        <v>59</v>
      </c>
      <c r="C12" s="110">
        <v>50.0</v>
      </c>
      <c r="D12" s="114">
        <f t="shared" si="1"/>
        <v>17</v>
      </c>
      <c r="E12" s="111">
        <f t="shared" si="2"/>
        <v>850</v>
      </c>
      <c r="F12" s="4"/>
      <c r="G12" s="103"/>
      <c r="H12" s="104"/>
      <c r="I12" s="104"/>
      <c r="J12" s="4"/>
    </row>
    <row r="13" ht="14.25" customHeight="1">
      <c r="A13" s="67" t="s">
        <v>198</v>
      </c>
      <c r="B13" s="63" t="s">
        <v>59</v>
      </c>
      <c r="C13" s="53">
        <v>30.0</v>
      </c>
      <c r="D13" s="114">
        <f t="shared" si="1"/>
        <v>5.08</v>
      </c>
      <c r="E13" s="111">
        <f t="shared" si="2"/>
        <v>152.4</v>
      </c>
      <c r="F13" s="4"/>
      <c r="G13" s="4"/>
      <c r="H13" s="4"/>
      <c r="I13" s="4"/>
      <c r="J13" s="4"/>
    </row>
    <row r="14" ht="14.25" customHeight="1">
      <c r="A14" s="62"/>
      <c r="B14" s="63"/>
      <c r="C14" s="53"/>
      <c r="D14" s="64"/>
      <c r="E14" s="115"/>
    </row>
    <row r="15" ht="14.25" customHeight="1">
      <c r="A15" s="62"/>
      <c r="B15" s="63"/>
      <c r="C15" s="53"/>
      <c r="D15" s="64"/>
      <c r="E15" s="65"/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  <c r="H17" s="4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7972.47874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1594.495748</v>
      </c>
    </row>
    <row r="26" ht="14.25" customHeight="1">
      <c r="A26" s="79" t="s">
        <v>69</v>
      </c>
      <c r="B26" s="80"/>
      <c r="C26" s="81"/>
      <c r="D26" s="82"/>
      <c r="E26" s="101">
        <f>SUM(E24:E25)</f>
        <v>9566.974488</v>
      </c>
    </row>
    <row r="27" ht="14.25" customHeight="1">
      <c r="A27" s="84" t="s">
        <v>70</v>
      </c>
      <c r="B27" s="85"/>
      <c r="C27" s="86"/>
      <c r="D27" s="87"/>
      <c r="E27" s="102">
        <f>(E29-E26)</f>
        <v>8610.277039</v>
      </c>
    </row>
    <row r="28" ht="14.25" customHeight="1">
      <c r="A28" s="89" t="s">
        <v>71</v>
      </c>
      <c r="B28" s="89"/>
      <c r="C28" s="90"/>
      <c r="D28" s="91"/>
      <c r="E28" s="92">
        <f>(E27/E29)</f>
        <v>0.4736842105</v>
      </c>
    </row>
    <row r="29" ht="14.25" customHeight="1">
      <c r="A29" s="93" t="s">
        <v>72</v>
      </c>
      <c r="B29" s="94"/>
      <c r="C29" s="95"/>
      <c r="D29" s="94"/>
      <c r="E29" s="96">
        <f>(E26*1.9)</f>
        <v>18177.25153</v>
      </c>
      <c r="F29" s="112">
        <f>+ROUND(E29,-3)</f>
        <v>18000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27.6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44</v>
      </c>
      <c r="C5" s="44"/>
      <c r="D5" s="51" t="s">
        <v>45</v>
      </c>
      <c r="E5" s="53" t="s">
        <v>46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4.0</v>
      </c>
      <c r="C6" s="44"/>
      <c r="D6" s="51" t="s">
        <v>48</v>
      </c>
      <c r="E6" s="53">
        <v>2.0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58</v>
      </c>
      <c r="B10" s="63" t="s">
        <v>59</v>
      </c>
      <c r="C10" s="53">
        <v>700.0</v>
      </c>
      <c r="D10" s="64">
        <f t="shared" ref="D10:D15" si="1">(G10/H10)</f>
        <v>28</v>
      </c>
      <c r="E10" s="65">
        <f>D10*C10</f>
        <v>19600</v>
      </c>
      <c r="F10" s="37"/>
      <c r="G10" s="66">
        <v>14000.0</v>
      </c>
      <c r="H10" s="53">
        <v>500.0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60</v>
      </c>
      <c r="B11" s="63" t="s">
        <v>59</v>
      </c>
      <c r="C11" s="53">
        <v>400.0</v>
      </c>
      <c r="D11" s="64">
        <f t="shared" si="1"/>
        <v>6.99</v>
      </c>
      <c r="E11" s="65">
        <f t="shared" ref="E11:E15" si="2">D11*$C11</f>
        <v>2796</v>
      </c>
      <c r="F11" s="37"/>
      <c r="G11" s="66">
        <v>6990.0</v>
      </c>
      <c r="H11" s="53">
        <v>1000.0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61</v>
      </c>
      <c r="B12" s="63" t="s">
        <v>59</v>
      </c>
      <c r="C12" s="53">
        <v>15.0</v>
      </c>
      <c r="D12" s="64">
        <f t="shared" si="1"/>
        <v>11</v>
      </c>
      <c r="E12" s="65">
        <f t="shared" si="2"/>
        <v>165</v>
      </c>
      <c r="F12" s="37"/>
      <c r="G12" s="66">
        <v>5500.0</v>
      </c>
      <c r="H12" s="53">
        <v>500.0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62</v>
      </c>
      <c r="B13" s="63" t="s">
        <v>59</v>
      </c>
      <c r="C13" s="53">
        <v>400.0</v>
      </c>
      <c r="D13" s="64">
        <f t="shared" si="1"/>
        <v>5.222222222</v>
      </c>
      <c r="E13" s="65">
        <f t="shared" si="2"/>
        <v>2088.888889</v>
      </c>
      <c r="F13" s="37"/>
      <c r="G13" s="66">
        <v>2350.0</v>
      </c>
      <c r="H13" s="53">
        <v>450.0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63</v>
      </c>
      <c r="B14" s="63" t="s">
        <v>64</v>
      </c>
      <c r="C14" s="53">
        <v>4.0</v>
      </c>
      <c r="D14" s="64">
        <f t="shared" si="1"/>
        <v>2200</v>
      </c>
      <c r="E14" s="65">
        <f t="shared" si="2"/>
        <v>8800</v>
      </c>
      <c r="F14" s="37"/>
      <c r="G14" s="66">
        <v>17600.0</v>
      </c>
      <c r="H14" s="53">
        <v>8.0</v>
      </c>
      <c r="I14" s="53" t="s">
        <v>64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7" t="s">
        <v>65</v>
      </c>
      <c r="B15" s="63" t="s">
        <v>66</v>
      </c>
      <c r="C15" s="68">
        <v>400.0</v>
      </c>
      <c r="D15" s="64">
        <f t="shared" si="1"/>
        <v>27.09</v>
      </c>
      <c r="E15" s="65">
        <f t="shared" si="2"/>
        <v>10836</v>
      </c>
      <c r="F15" s="37"/>
      <c r="G15" s="66">
        <v>27090.0</v>
      </c>
      <c r="H15" s="53">
        <v>1000.0</v>
      </c>
      <c r="I15" s="53" t="s">
        <v>66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/>
      <c r="B16" s="63"/>
      <c r="C16" s="68"/>
      <c r="D16" s="69"/>
      <c r="E16" s="65"/>
      <c r="F16" s="37"/>
      <c r="G16" s="70"/>
      <c r="H16" s="53"/>
      <c r="I16" s="53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71" t="s">
        <v>67</v>
      </c>
      <c r="B17" s="72"/>
      <c r="C17" s="73"/>
      <c r="D17" s="74"/>
      <c r="E17" s="75">
        <f>SUM(E10:E16)</f>
        <v>44285.88889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ht="12.75" customHeight="1">
      <c r="A18" s="71" t="s">
        <v>68</v>
      </c>
      <c r="B18" s="76"/>
      <c r="C18" s="73"/>
      <c r="D18" s="77">
        <v>0.2</v>
      </c>
      <c r="E18" s="78">
        <f>E17*D18</f>
        <v>8857.177778</v>
      </c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ht="12.75" customHeight="1">
      <c r="A19" s="79" t="s">
        <v>69</v>
      </c>
      <c r="B19" s="80"/>
      <c r="C19" s="81"/>
      <c r="D19" s="82"/>
      <c r="E19" s="83">
        <f>SUM(E17:E18)</f>
        <v>53143.06667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2.75" customHeight="1">
      <c r="A20" s="84" t="s">
        <v>70</v>
      </c>
      <c r="B20" s="85"/>
      <c r="C20" s="86"/>
      <c r="D20" s="87"/>
      <c r="E20" s="88">
        <f>(E22-E19)</f>
        <v>26571.53333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2.75" customHeight="1">
      <c r="A21" s="89" t="s">
        <v>71</v>
      </c>
      <c r="B21" s="89"/>
      <c r="C21" s="90"/>
      <c r="D21" s="91"/>
      <c r="E21" s="92">
        <f>(E20/E22)</f>
        <v>0.3333333333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93" t="s">
        <v>72</v>
      </c>
      <c r="B22" s="94"/>
      <c r="C22" s="95"/>
      <c r="D22" s="94"/>
      <c r="E22" s="96">
        <f>(E19*1.5)</f>
        <v>79714.6</v>
      </c>
      <c r="F22" s="97">
        <f>+ROUNDUP(E22,-3)</f>
        <v>80000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</row>
    <row r="24" ht="13.5" customHeigh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</row>
    <row r="25" ht="12.7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</row>
    <row r="26" ht="12.75" customHeight="1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</row>
    <row r="27" ht="12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</row>
    <row r="28" ht="12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5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" width="20.63"/>
    <col customWidth="1" min="3" max="3" width="14.0"/>
    <col customWidth="1" min="4" max="4" width="18.13"/>
    <col customWidth="1" min="5" max="5" width="14.75"/>
    <col customWidth="1" min="6" max="6" width="8.88"/>
    <col customWidth="1" min="7" max="7" width="23.0"/>
    <col customWidth="1" min="8" max="8" width="18.25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 t="s">
        <v>93</v>
      </c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204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  <c r="G7" s="61" t="s">
        <v>55</v>
      </c>
      <c r="H7" s="61" t="s">
        <v>56</v>
      </c>
      <c r="I7" s="61" t="s">
        <v>57</v>
      </c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6">
        <v>141000.0</v>
      </c>
      <c r="H8" s="53">
        <v>25.4</v>
      </c>
      <c r="I8" s="53" t="s">
        <v>194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800.0</v>
      </c>
      <c r="H9" s="53">
        <v>1.0</v>
      </c>
      <c r="I9" s="53" t="s">
        <v>194</v>
      </c>
    </row>
    <row r="10" ht="14.25" customHeight="1">
      <c r="A10" s="62" t="s">
        <v>205</v>
      </c>
      <c r="B10" s="63" t="s">
        <v>194</v>
      </c>
      <c r="C10" s="53">
        <v>2.0</v>
      </c>
      <c r="D10" s="64">
        <f t="shared" ref="D10:D15" si="1">+(G8/H8)</f>
        <v>5551.181102</v>
      </c>
      <c r="E10" s="65">
        <f t="shared" ref="E10:E15" si="2">+D10*C10</f>
        <v>11102.3622</v>
      </c>
      <c r="G10" s="66">
        <v>8000.0</v>
      </c>
      <c r="H10" s="53">
        <v>16.9</v>
      </c>
      <c r="I10" s="53" t="s">
        <v>194</v>
      </c>
    </row>
    <row r="11" ht="14.25" customHeight="1">
      <c r="A11" s="67" t="s">
        <v>206</v>
      </c>
      <c r="B11" s="63" t="s">
        <v>194</v>
      </c>
      <c r="C11" s="53">
        <v>1.0</v>
      </c>
      <c r="D11" s="64">
        <f t="shared" si="1"/>
        <v>800</v>
      </c>
      <c r="E11" s="65">
        <f t="shared" si="2"/>
        <v>800</v>
      </c>
      <c r="G11" s="66">
        <v>5000.0</v>
      </c>
      <c r="H11" s="53">
        <v>2500.0</v>
      </c>
      <c r="I11" s="53" t="s">
        <v>66</v>
      </c>
    </row>
    <row r="12" ht="14.25" customHeight="1">
      <c r="A12" s="62" t="s">
        <v>207</v>
      </c>
      <c r="B12" s="63" t="s">
        <v>194</v>
      </c>
      <c r="C12" s="110">
        <v>1.0</v>
      </c>
      <c r="D12" s="64">
        <f t="shared" si="1"/>
        <v>473.3727811</v>
      </c>
      <c r="E12" s="65">
        <f t="shared" si="2"/>
        <v>473.3727811</v>
      </c>
      <c r="G12" s="66">
        <v>20000.0</v>
      </c>
      <c r="H12" s="53">
        <v>1000.0</v>
      </c>
      <c r="I12" s="53" t="s">
        <v>59</v>
      </c>
    </row>
    <row r="13" ht="14.25" customHeight="1">
      <c r="A13" s="67" t="s">
        <v>208</v>
      </c>
      <c r="B13" s="63" t="s">
        <v>66</v>
      </c>
      <c r="C13" s="53">
        <v>150.0</v>
      </c>
      <c r="D13" s="64">
        <f t="shared" si="1"/>
        <v>2</v>
      </c>
      <c r="E13" s="65">
        <f t="shared" si="2"/>
        <v>300</v>
      </c>
      <c r="G13" s="66">
        <v>20000.0</v>
      </c>
      <c r="H13" s="53">
        <v>150.0</v>
      </c>
      <c r="I13" s="53" t="s">
        <v>59</v>
      </c>
    </row>
    <row r="14" ht="14.25" customHeight="1">
      <c r="A14" s="62" t="s">
        <v>209</v>
      </c>
      <c r="B14" s="109" t="s">
        <v>194</v>
      </c>
      <c r="C14" s="53">
        <v>1.0</v>
      </c>
      <c r="D14" s="64">
        <f t="shared" si="1"/>
        <v>20</v>
      </c>
      <c r="E14" s="65">
        <f t="shared" si="2"/>
        <v>20</v>
      </c>
    </row>
    <row r="15" ht="14.25" customHeight="1">
      <c r="A15" s="62" t="s">
        <v>210</v>
      </c>
      <c r="B15" s="63" t="s">
        <v>59</v>
      </c>
      <c r="C15" s="53">
        <v>80.0</v>
      </c>
      <c r="D15" s="64">
        <f t="shared" si="1"/>
        <v>133.3333333</v>
      </c>
      <c r="E15" s="111">
        <f t="shared" si="2"/>
        <v>10666.66667</v>
      </c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23362.40165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4672.48033</v>
      </c>
    </row>
    <row r="26" ht="14.25" customHeight="1">
      <c r="A26" s="79" t="s">
        <v>69</v>
      </c>
      <c r="B26" s="80"/>
      <c r="C26" s="81"/>
      <c r="D26" s="82"/>
      <c r="E26" s="101">
        <f>SUM(E24:E25)</f>
        <v>28034.88198</v>
      </c>
    </row>
    <row r="27" ht="14.25" customHeight="1">
      <c r="A27" s="84" t="s">
        <v>70</v>
      </c>
      <c r="B27" s="85"/>
      <c r="C27" s="86"/>
      <c r="D27" s="87"/>
      <c r="E27" s="102">
        <f>(E29-E26)</f>
        <v>16820.92919</v>
      </c>
    </row>
    <row r="28" ht="14.25" customHeight="1">
      <c r="A28" s="89" t="s">
        <v>71</v>
      </c>
      <c r="B28" s="89"/>
      <c r="C28" s="90"/>
      <c r="D28" s="91"/>
      <c r="E28" s="92">
        <f>(E27/E29)</f>
        <v>0.375</v>
      </c>
    </row>
    <row r="29" ht="14.25" customHeight="1">
      <c r="A29" s="93" t="s">
        <v>72</v>
      </c>
      <c r="B29" s="94"/>
      <c r="C29" s="95"/>
      <c r="D29" s="94"/>
      <c r="E29" s="96">
        <f>(E26*1.6)</f>
        <v>44855.81117</v>
      </c>
      <c r="F29" s="112">
        <f>+ROUND(E29,-3)</f>
        <v>45000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7.25"/>
    <col customWidth="1" min="2" max="2" width="15.63"/>
    <col customWidth="1" min="3" max="3" width="15.5"/>
    <col customWidth="1" min="4" max="4" width="14.13"/>
    <col customWidth="1" min="5" max="5" width="14.75"/>
    <col customWidth="1" min="6" max="6" width="10.63"/>
    <col customWidth="1" min="7" max="7" width="28.38"/>
    <col customWidth="1" min="8" max="8" width="25.88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211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178000.0</v>
      </c>
      <c r="H9" s="53">
        <v>25.4</v>
      </c>
      <c r="I9" s="53" t="s">
        <v>194</v>
      </c>
    </row>
    <row r="10" ht="14.25" customHeight="1">
      <c r="A10" s="62" t="s">
        <v>212</v>
      </c>
      <c r="B10" s="63" t="s">
        <v>194</v>
      </c>
      <c r="C10" s="53">
        <v>2.0</v>
      </c>
      <c r="D10" s="64">
        <f t="shared" ref="D10:D12" si="1">+(G9/H9)</f>
        <v>7007.874016</v>
      </c>
      <c r="E10" s="65">
        <f t="shared" ref="E10:E12" si="2">+D10*C10</f>
        <v>14015.74803</v>
      </c>
      <c r="G10" s="66">
        <v>6000.0</v>
      </c>
      <c r="H10" s="53">
        <v>100.0</v>
      </c>
      <c r="I10" s="53" t="s">
        <v>66</v>
      </c>
    </row>
    <row r="11" ht="14.25" customHeight="1">
      <c r="A11" s="67" t="s">
        <v>213</v>
      </c>
      <c r="B11" s="63" t="s">
        <v>66</v>
      </c>
      <c r="C11" s="53">
        <v>50.0</v>
      </c>
      <c r="D11" s="64">
        <f t="shared" si="1"/>
        <v>60</v>
      </c>
      <c r="E11" s="65">
        <f t="shared" si="2"/>
        <v>3000</v>
      </c>
      <c r="F11" s="4"/>
      <c r="G11" s="66">
        <v>800.0</v>
      </c>
      <c r="H11" s="53">
        <v>30.0</v>
      </c>
      <c r="I11" s="53" t="s">
        <v>66</v>
      </c>
    </row>
    <row r="12" ht="14.25" customHeight="1">
      <c r="A12" s="62" t="s">
        <v>214</v>
      </c>
      <c r="B12" s="63" t="s">
        <v>66</v>
      </c>
      <c r="C12" s="110">
        <v>20.0</v>
      </c>
      <c r="D12" s="64">
        <f t="shared" si="1"/>
        <v>26.66666667</v>
      </c>
      <c r="E12" s="65">
        <f t="shared" si="2"/>
        <v>533.3333333</v>
      </c>
      <c r="F12" s="4"/>
      <c r="G12" s="103"/>
      <c r="H12" s="104"/>
      <c r="I12" s="104"/>
    </row>
    <row r="13" ht="14.25" customHeight="1">
      <c r="A13" s="62" t="s">
        <v>215</v>
      </c>
      <c r="B13" s="116" t="s">
        <v>216</v>
      </c>
      <c r="C13" s="117" t="s">
        <v>216</v>
      </c>
      <c r="D13" s="64" t="str">
        <f t="shared" ref="D13:D14" si="3">+C13</f>
        <v>-</v>
      </c>
      <c r="E13" s="118">
        <v>1500.0</v>
      </c>
      <c r="F13" s="4"/>
      <c r="G13" s="103"/>
      <c r="H13" s="104"/>
      <c r="I13" s="104"/>
    </row>
    <row r="14" ht="14.25" customHeight="1">
      <c r="A14" s="62" t="s">
        <v>217</v>
      </c>
      <c r="B14" s="116" t="s">
        <v>216</v>
      </c>
      <c r="C14" s="117" t="s">
        <v>216</v>
      </c>
      <c r="D14" s="114" t="str">
        <f t="shared" si="3"/>
        <v>-</v>
      </c>
      <c r="E14" s="65">
        <v>200.0</v>
      </c>
      <c r="F14" s="4"/>
      <c r="G14" s="103"/>
      <c r="H14" s="104"/>
      <c r="I14" s="104"/>
    </row>
    <row r="15" ht="14.25" customHeight="1">
      <c r="A15" s="62"/>
      <c r="B15" s="63"/>
      <c r="C15" s="53"/>
      <c r="D15" s="64"/>
      <c r="E15" s="115"/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</row>
    <row r="18" ht="14.25" customHeight="1">
      <c r="A18" s="67"/>
      <c r="B18" s="63"/>
      <c r="C18" s="53"/>
      <c r="D18" s="64"/>
      <c r="E18" s="65"/>
    </row>
    <row r="19" ht="14.25" customHeight="1">
      <c r="A19" s="62"/>
      <c r="B19" s="63"/>
      <c r="C19" s="53"/>
      <c r="D19" s="64"/>
      <c r="E19" s="65"/>
    </row>
    <row r="20" ht="14.25" customHeight="1">
      <c r="A20" s="62"/>
      <c r="B20" s="62"/>
      <c r="C20" s="62"/>
      <c r="D20" s="64"/>
      <c r="E20" s="65"/>
    </row>
    <row r="21" ht="14.25" customHeight="1">
      <c r="A21" s="62"/>
      <c r="B21" s="63"/>
      <c r="C21" s="53"/>
      <c r="D21" s="64"/>
      <c r="E21" s="65"/>
    </row>
    <row r="22" ht="14.25" customHeight="1">
      <c r="A22" s="62"/>
      <c r="B22" s="62"/>
      <c r="C22" s="62"/>
      <c r="D22" s="64"/>
      <c r="E22" s="65"/>
    </row>
    <row r="23" ht="14.25" customHeight="1">
      <c r="A23" s="71" t="s">
        <v>67</v>
      </c>
      <c r="B23" s="72"/>
      <c r="C23" s="73"/>
      <c r="D23" s="74"/>
      <c r="E23" s="99">
        <f>SUM(E10:E20)</f>
        <v>19249.08136</v>
      </c>
    </row>
    <row r="24" ht="14.25" customHeight="1">
      <c r="A24" s="71" t="s">
        <v>68</v>
      </c>
      <c r="B24" s="76"/>
      <c r="C24" s="73"/>
      <c r="D24" s="77">
        <v>0.2</v>
      </c>
      <c r="E24" s="100">
        <f>E23*D24</f>
        <v>3849.816273</v>
      </c>
    </row>
    <row r="25" ht="14.25" customHeight="1">
      <c r="A25" s="79" t="s">
        <v>69</v>
      </c>
      <c r="B25" s="80"/>
      <c r="C25" s="81"/>
      <c r="D25" s="82"/>
      <c r="E25" s="101">
        <f>SUM(E23:E24)</f>
        <v>23098.89764</v>
      </c>
    </row>
    <row r="26" ht="14.25" customHeight="1">
      <c r="A26" s="84" t="s">
        <v>70</v>
      </c>
      <c r="B26" s="85"/>
      <c r="C26" s="86"/>
      <c r="D26" s="87"/>
      <c r="E26" s="102">
        <f>(E28-E25)</f>
        <v>13859.33858</v>
      </c>
    </row>
    <row r="27" ht="14.25" customHeight="1">
      <c r="A27" s="89" t="s">
        <v>71</v>
      </c>
      <c r="B27" s="89"/>
      <c r="C27" s="90"/>
      <c r="D27" s="91"/>
      <c r="E27" s="92">
        <f>(E26/E28)</f>
        <v>0.375</v>
      </c>
    </row>
    <row r="28" ht="14.25" customHeight="1">
      <c r="A28" s="93" t="s">
        <v>72</v>
      </c>
      <c r="B28" s="94"/>
      <c r="C28" s="95"/>
      <c r="D28" s="94"/>
      <c r="E28" s="96">
        <f>(E25*1.6)</f>
        <v>36958.23622</v>
      </c>
      <c r="F28" s="112">
        <f>+ROUND(E28,-3)</f>
        <v>37000</v>
      </c>
    </row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7.25"/>
    <col customWidth="1" min="2" max="2" width="14.13"/>
    <col customWidth="1" min="3" max="3" width="13.75"/>
    <col customWidth="1" min="4" max="4" width="14.88"/>
    <col customWidth="1" min="5" max="5" width="13.0"/>
    <col customWidth="1" min="6" max="6" width="10.63"/>
    <col customWidth="1" min="7" max="7" width="25.38"/>
    <col customWidth="1" min="8" max="8" width="24.0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218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68200.0</v>
      </c>
      <c r="H9" s="53">
        <v>25.4</v>
      </c>
      <c r="I9" s="53" t="s">
        <v>194</v>
      </c>
    </row>
    <row r="10" ht="14.25" customHeight="1">
      <c r="A10" s="62" t="s">
        <v>219</v>
      </c>
      <c r="B10" s="63" t="s">
        <v>194</v>
      </c>
      <c r="C10" s="53">
        <v>2.0</v>
      </c>
      <c r="D10" s="64">
        <f t="shared" ref="D10:D14" si="1">+(G9/H9)</f>
        <v>2685.03937</v>
      </c>
      <c r="E10" s="65">
        <f t="shared" ref="E10:E14" si="2">+D10*C10</f>
        <v>5370.07874</v>
      </c>
      <c r="G10" s="66">
        <v>800.0</v>
      </c>
      <c r="H10" s="53">
        <v>1.0</v>
      </c>
      <c r="I10" s="53" t="s">
        <v>220</v>
      </c>
    </row>
    <row r="11" ht="14.25" customHeight="1">
      <c r="A11" s="67" t="s">
        <v>206</v>
      </c>
      <c r="B11" s="63" t="s">
        <v>194</v>
      </c>
      <c r="C11" s="53">
        <v>1.0</v>
      </c>
      <c r="D11" s="64">
        <f t="shared" si="1"/>
        <v>800</v>
      </c>
      <c r="E11" s="65">
        <f t="shared" si="2"/>
        <v>800</v>
      </c>
      <c r="G11" s="66">
        <v>1500.0</v>
      </c>
      <c r="H11" s="53">
        <v>30.0</v>
      </c>
      <c r="I11" s="53" t="s">
        <v>85</v>
      </c>
    </row>
    <row r="12" ht="14.25" customHeight="1">
      <c r="A12" s="62" t="s">
        <v>221</v>
      </c>
      <c r="B12" s="63" t="s">
        <v>64</v>
      </c>
      <c r="C12" s="110">
        <v>6.0</v>
      </c>
      <c r="D12" s="64">
        <f t="shared" si="1"/>
        <v>50</v>
      </c>
      <c r="E12" s="65">
        <f t="shared" si="2"/>
        <v>300</v>
      </c>
      <c r="G12" s="66">
        <v>5080.0</v>
      </c>
      <c r="H12" s="53">
        <v>1000.0</v>
      </c>
      <c r="I12" s="53" t="s">
        <v>59</v>
      </c>
    </row>
    <row r="13" ht="14.25" customHeight="1">
      <c r="A13" s="67" t="s">
        <v>198</v>
      </c>
      <c r="B13" s="63" t="s">
        <v>59</v>
      </c>
      <c r="C13" s="53">
        <v>30.0</v>
      </c>
      <c r="D13" s="64">
        <f t="shared" si="1"/>
        <v>5.08</v>
      </c>
      <c r="E13" s="65">
        <f t="shared" si="2"/>
        <v>152.4</v>
      </c>
      <c r="G13" s="66">
        <v>6000.0</v>
      </c>
      <c r="H13" s="53">
        <v>1000.0</v>
      </c>
      <c r="I13" s="53" t="s">
        <v>59</v>
      </c>
    </row>
    <row r="14" ht="14.25" customHeight="1">
      <c r="A14" s="62" t="s">
        <v>163</v>
      </c>
      <c r="B14" s="63" t="s">
        <v>59</v>
      </c>
      <c r="C14" s="53">
        <v>150.0</v>
      </c>
      <c r="D14" s="64">
        <f t="shared" si="1"/>
        <v>6</v>
      </c>
      <c r="E14" s="65">
        <f t="shared" si="2"/>
        <v>900</v>
      </c>
    </row>
    <row r="15" ht="14.25" customHeight="1">
      <c r="A15" s="62" t="s">
        <v>222</v>
      </c>
      <c r="B15" s="116" t="s">
        <v>216</v>
      </c>
      <c r="C15" s="117" t="s">
        <v>216</v>
      </c>
      <c r="D15" s="119" t="s">
        <v>216</v>
      </c>
      <c r="E15" s="111">
        <v>4000.0</v>
      </c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11522.47874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2304.495748</v>
      </c>
    </row>
    <row r="26" ht="14.25" customHeight="1">
      <c r="A26" s="79" t="s">
        <v>69</v>
      </c>
      <c r="B26" s="80"/>
      <c r="C26" s="81"/>
      <c r="D26" s="82"/>
      <c r="E26" s="101">
        <f>SUM(E24:E25)</f>
        <v>13826.97449</v>
      </c>
    </row>
    <row r="27" ht="14.25" customHeight="1">
      <c r="A27" s="84" t="s">
        <v>70</v>
      </c>
      <c r="B27" s="85"/>
      <c r="C27" s="86"/>
      <c r="D27" s="87"/>
      <c r="E27" s="102">
        <f>(E29-E26)</f>
        <v>9678.882142</v>
      </c>
    </row>
    <row r="28" ht="14.25" customHeight="1">
      <c r="A28" s="89" t="s">
        <v>71</v>
      </c>
      <c r="B28" s="89"/>
      <c r="C28" s="90"/>
      <c r="D28" s="91"/>
      <c r="E28" s="92">
        <f>(E27/E29)</f>
        <v>0.4117647059</v>
      </c>
    </row>
    <row r="29" ht="14.25" customHeight="1">
      <c r="A29" s="93" t="s">
        <v>72</v>
      </c>
      <c r="B29" s="94"/>
      <c r="C29" s="95"/>
      <c r="D29" s="94"/>
      <c r="E29" s="96">
        <f>(E26*1.7)</f>
        <v>23505.85663</v>
      </c>
      <c r="F29" s="112">
        <f>+ROUND(E29,-3)</f>
        <v>24000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3.75"/>
    <col customWidth="1" min="2" max="2" width="20.13"/>
    <col customWidth="1" min="3" max="3" width="16.5"/>
    <col customWidth="1" min="4" max="4" width="13.88"/>
    <col customWidth="1" min="5" max="5" width="15.88"/>
    <col customWidth="1" min="6" max="6" width="10.63"/>
    <col customWidth="1" min="7" max="7" width="20.38"/>
    <col customWidth="1" min="8" max="8" width="20.75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223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141000.0</v>
      </c>
      <c r="H9" s="53">
        <v>25.4</v>
      </c>
      <c r="I9" s="53" t="s">
        <v>194</v>
      </c>
    </row>
    <row r="10" ht="14.25" customHeight="1">
      <c r="A10" s="62" t="s">
        <v>224</v>
      </c>
      <c r="B10" s="63" t="s">
        <v>194</v>
      </c>
      <c r="C10" s="53">
        <v>2.0</v>
      </c>
      <c r="D10" s="64">
        <f t="shared" ref="D10:D15" si="1">+(G9/H9)</f>
        <v>5551.181102</v>
      </c>
      <c r="E10" s="65">
        <f t="shared" ref="E10:E15" si="2">+D10*C10</f>
        <v>11102.3622</v>
      </c>
      <c r="G10" s="66">
        <v>800.0</v>
      </c>
      <c r="H10" s="53">
        <v>1.0</v>
      </c>
      <c r="I10" s="53" t="s">
        <v>220</v>
      </c>
    </row>
    <row r="11" ht="14.25" customHeight="1">
      <c r="A11" s="67" t="s">
        <v>225</v>
      </c>
      <c r="B11" s="63" t="s">
        <v>194</v>
      </c>
      <c r="C11" s="53">
        <v>1.5</v>
      </c>
      <c r="D11" s="64">
        <f t="shared" si="1"/>
        <v>800</v>
      </c>
      <c r="E11" s="65">
        <f t="shared" si="2"/>
        <v>1200</v>
      </c>
      <c r="G11" s="66">
        <v>17000.0</v>
      </c>
      <c r="H11" s="53">
        <v>1000.0</v>
      </c>
      <c r="I11" s="53" t="s">
        <v>59</v>
      </c>
    </row>
    <row r="12" ht="14.25" customHeight="1">
      <c r="A12" s="62" t="s">
        <v>226</v>
      </c>
      <c r="B12" s="63" t="s">
        <v>194</v>
      </c>
      <c r="C12" s="120">
        <v>1.0</v>
      </c>
      <c r="D12" s="64">
        <f t="shared" si="1"/>
        <v>17</v>
      </c>
      <c r="E12" s="65">
        <f t="shared" si="2"/>
        <v>17</v>
      </c>
      <c r="G12" s="66">
        <v>5080.0</v>
      </c>
      <c r="H12" s="53">
        <v>1000.0</v>
      </c>
      <c r="I12" s="53" t="s">
        <v>59</v>
      </c>
    </row>
    <row r="13" ht="14.25" customHeight="1">
      <c r="A13" s="67" t="s">
        <v>198</v>
      </c>
      <c r="B13" s="63" t="s">
        <v>59</v>
      </c>
      <c r="C13" s="53">
        <v>30.0</v>
      </c>
      <c r="D13" s="64">
        <f t="shared" si="1"/>
        <v>5.08</v>
      </c>
      <c r="E13" s="65">
        <f t="shared" si="2"/>
        <v>152.4</v>
      </c>
      <c r="G13" s="66">
        <v>5000.0</v>
      </c>
      <c r="H13" s="53">
        <v>2500.0</v>
      </c>
      <c r="I13" s="53" t="s">
        <v>66</v>
      </c>
    </row>
    <row r="14" ht="14.25" customHeight="1">
      <c r="A14" s="62" t="s">
        <v>208</v>
      </c>
      <c r="B14" s="63" t="s">
        <v>194</v>
      </c>
      <c r="C14" s="53">
        <v>1.0</v>
      </c>
      <c r="D14" s="64">
        <f t="shared" si="1"/>
        <v>2</v>
      </c>
      <c r="E14" s="65">
        <f t="shared" si="2"/>
        <v>2</v>
      </c>
      <c r="G14" s="66">
        <v>11900.0</v>
      </c>
      <c r="H14" s="53">
        <v>30.0</v>
      </c>
      <c r="I14" s="53" t="s">
        <v>64</v>
      </c>
    </row>
    <row r="15" ht="14.25" customHeight="1">
      <c r="A15" s="62" t="s">
        <v>227</v>
      </c>
      <c r="B15" s="63" t="s">
        <v>85</v>
      </c>
      <c r="C15" s="53">
        <v>4.0</v>
      </c>
      <c r="D15" s="64">
        <f t="shared" si="1"/>
        <v>396.6666667</v>
      </c>
      <c r="E15" s="65">
        <f t="shared" si="2"/>
        <v>1586.666667</v>
      </c>
      <c r="G15" s="103"/>
      <c r="H15" s="104"/>
      <c r="I15" s="104"/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  <c r="G17" s="4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14060.42887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2812.085774</v>
      </c>
    </row>
    <row r="26" ht="14.25" customHeight="1">
      <c r="A26" s="79" t="s">
        <v>69</v>
      </c>
      <c r="B26" s="80"/>
      <c r="C26" s="81"/>
      <c r="D26" s="82"/>
      <c r="E26" s="101">
        <f>SUM(E24:E25)</f>
        <v>16872.51465</v>
      </c>
    </row>
    <row r="27" ht="14.25" customHeight="1">
      <c r="A27" s="84" t="s">
        <v>70</v>
      </c>
      <c r="B27" s="85"/>
      <c r="C27" s="86"/>
      <c r="D27" s="87"/>
      <c r="E27" s="102">
        <f>(E29-E26)</f>
        <v>11810.76025</v>
      </c>
    </row>
    <row r="28" ht="14.25" customHeight="1">
      <c r="A28" s="89" t="s">
        <v>71</v>
      </c>
      <c r="B28" s="89"/>
      <c r="C28" s="90"/>
      <c r="D28" s="91"/>
      <c r="E28" s="92">
        <f>(E27/E29)</f>
        <v>0.4117647059</v>
      </c>
    </row>
    <row r="29" ht="14.25" customHeight="1">
      <c r="A29" s="93" t="s">
        <v>72</v>
      </c>
      <c r="B29" s="94"/>
      <c r="C29" s="95"/>
      <c r="D29" s="94"/>
      <c r="E29" s="96">
        <f>(E26*1.7)</f>
        <v>28683.2749</v>
      </c>
      <c r="F29" s="112">
        <f>+ROUND(E29,-3)</f>
        <v>29000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4.0"/>
    <col customWidth="1" min="2" max="2" width="17.13"/>
    <col customWidth="1" min="3" max="3" width="15.63"/>
    <col customWidth="1" min="4" max="4" width="16.75"/>
    <col customWidth="1" min="5" max="5" width="16.25"/>
    <col customWidth="1" min="6" max="6" width="10.63"/>
    <col customWidth="1" min="7" max="7" width="22.75"/>
    <col customWidth="1" min="8" max="8" width="16.88"/>
    <col customWidth="1" min="9" max="9" width="15.38"/>
    <col customWidth="1" min="10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228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87900.0</v>
      </c>
      <c r="H9" s="53">
        <v>25.4</v>
      </c>
      <c r="I9" s="53" t="s">
        <v>66</v>
      </c>
    </row>
    <row r="10" ht="14.25" customHeight="1">
      <c r="A10" s="62" t="s">
        <v>229</v>
      </c>
      <c r="B10" s="63" t="s">
        <v>194</v>
      </c>
      <c r="C10" s="53">
        <v>2.0</v>
      </c>
      <c r="D10" s="64">
        <f t="shared" ref="D10:D15" si="1">+(G9/H9)</f>
        <v>3460.629921</v>
      </c>
      <c r="E10" s="111">
        <f t="shared" ref="E10:E15" si="2">+D10*C10</f>
        <v>6921.259843</v>
      </c>
      <c r="G10" s="66">
        <v>67400.0</v>
      </c>
      <c r="H10" s="53">
        <v>25.4</v>
      </c>
      <c r="I10" s="53" t="s">
        <v>66</v>
      </c>
    </row>
    <row r="11" ht="14.25" customHeight="1">
      <c r="A11" s="67" t="s">
        <v>230</v>
      </c>
      <c r="B11" s="63" t="s">
        <v>194</v>
      </c>
      <c r="C11" s="110">
        <v>0.5</v>
      </c>
      <c r="D11" s="64">
        <f t="shared" si="1"/>
        <v>2653.543307</v>
      </c>
      <c r="E11" s="111">
        <f t="shared" si="2"/>
        <v>1326.771654</v>
      </c>
      <c r="G11" s="66">
        <v>8000.0</v>
      </c>
      <c r="H11" s="53">
        <v>250.0</v>
      </c>
      <c r="I11" s="53" t="s">
        <v>66</v>
      </c>
    </row>
    <row r="12" ht="14.25" customHeight="1">
      <c r="A12" s="62" t="s">
        <v>231</v>
      </c>
      <c r="B12" s="63" t="s">
        <v>66</v>
      </c>
      <c r="C12" s="120">
        <v>250.0</v>
      </c>
      <c r="D12" s="64">
        <f t="shared" si="1"/>
        <v>32</v>
      </c>
      <c r="E12" s="111">
        <f t="shared" si="2"/>
        <v>8000</v>
      </c>
      <c r="G12" s="66">
        <v>800.0</v>
      </c>
      <c r="H12" s="53">
        <v>30.0</v>
      </c>
      <c r="I12" s="53" t="s">
        <v>66</v>
      </c>
    </row>
    <row r="13" ht="14.25" customHeight="1">
      <c r="A13" s="67" t="s">
        <v>232</v>
      </c>
      <c r="B13" s="63" t="s">
        <v>66</v>
      </c>
      <c r="C13" s="53">
        <v>40.0</v>
      </c>
      <c r="D13" s="64">
        <f t="shared" si="1"/>
        <v>26.66666667</v>
      </c>
      <c r="E13" s="111">
        <f t="shared" si="2"/>
        <v>1066.666667</v>
      </c>
      <c r="G13" s="66">
        <v>22900.0</v>
      </c>
      <c r="H13" s="53">
        <v>1000.0</v>
      </c>
      <c r="I13" s="53" t="s">
        <v>59</v>
      </c>
    </row>
    <row r="14" ht="14.25" customHeight="1">
      <c r="A14" s="62" t="s">
        <v>233</v>
      </c>
      <c r="B14" s="63" t="s">
        <v>59</v>
      </c>
      <c r="C14" s="53">
        <v>10.0</v>
      </c>
      <c r="D14" s="64">
        <f t="shared" si="1"/>
        <v>22.9</v>
      </c>
      <c r="E14" s="111">
        <f t="shared" si="2"/>
        <v>229</v>
      </c>
      <c r="G14" s="66">
        <v>3670.0</v>
      </c>
      <c r="H14" s="53">
        <v>50.0</v>
      </c>
      <c r="I14" s="53" t="s">
        <v>59</v>
      </c>
    </row>
    <row r="15" ht="14.25" customHeight="1">
      <c r="A15" s="62" t="s">
        <v>234</v>
      </c>
      <c r="B15" s="63" t="s">
        <v>59</v>
      </c>
      <c r="C15" s="53">
        <v>5.0</v>
      </c>
      <c r="D15" s="64">
        <f t="shared" si="1"/>
        <v>73.4</v>
      </c>
      <c r="E15" s="111">
        <f t="shared" si="2"/>
        <v>367</v>
      </c>
    </row>
    <row r="16" ht="14.25" customHeight="1">
      <c r="A16" s="62" t="s">
        <v>235</v>
      </c>
      <c r="B16" s="109" t="s">
        <v>85</v>
      </c>
      <c r="C16" s="53"/>
      <c r="D16" s="64"/>
      <c r="E16" s="111">
        <v>500.0</v>
      </c>
    </row>
    <row r="17" ht="14.25" customHeight="1">
      <c r="A17" s="62"/>
      <c r="B17" s="63"/>
      <c r="C17" s="53"/>
      <c r="D17" s="64"/>
      <c r="E17" s="65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18410.69816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3682.139633</v>
      </c>
    </row>
    <row r="26" ht="14.25" customHeight="1">
      <c r="A26" s="79" t="s">
        <v>69</v>
      </c>
      <c r="B26" s="80"/>
      <c r="C26" s="81"/>
      <c r="D26" s="82"/>
      <c r="E26" s="101">
        <f>SUM(E24:E25)</f>
        <v>22092.8378</v>
      </c>
    </row>
    <row r="27" ht="14.25" customHeight="1">
      <c r="A27" s="84" t="s">
        <v>70</v>
      </c>
      <c r="B27" s="85"/>
      <c r="C27" s="86"/>
      <c r="D27" s="87"/>
      <c r="E27" s="102">
        <f>(E29-E26)</f>
        <v>15464.98646</v>
      </c>
    </row>
    <row r="28" ht="14.25" customHeight="1">
      <c r="A28" s="89" t="s">
        <v>71</v>
      </c>
      <c r="B28" s="89"/>
      <c r="C28" s="90"/>
      <c r="D28" s="91"/>
      <c r="E28" s="92">
        <f>(E27/E29)</f>
        <v>0.4117647059</v>
      </c>
    </row>
    <row r="29" ht="14.25" customHeight="1">
      <c r="A29" s="93" t="s">
        <v>72</v>
      </c>
      <c r="B29" s="94"/>
      <c r="C29" s="95"/>
      <c r="D29" s="94"/>
      <c r="E29" s="96">
        <f>(E26*1.7)</f>
        <v>37557.82425</v>
      </c>
      <c r="F29" s="112">
        <f>+ROUND(E29,-3)</f>
        <v>38000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7.25"/>
    <col customWidth="1" min="2" max="2" width="19.75"/>
    <col customWidth="1" min="3" max="3" width="19.5"/>
    <col customWidth="1" min="4" max="4" width="16.25"/>
    <col customWidth="1" min="5" max="5" width="19.38"/>
    <col customWidth="1" min="6" max="6" width="10.63"/>
    <col customWidth="1" min="7" max="7" width="20.25"/>
    <col customWidth="1" min="8" max="8" width="17.13"/>
    <col customWidth="1" min="9" max="9" width="14.63"/>
    <col customWidth="1" min="10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236</v>
      </c>
      <c r="C5" s="44"/>
      <c r="D5" s="51" t="s">
        <v>45</v>
      </c>
      <c r="E5" s="53" t="s">
        <v>193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40000.0</v>
      </c>
      <c r="H9" s="53">
        <v>25.4</v>
      </c>
      <c r="I9" s="53" t="s">
        <v>194</v>
      </c>
    </row>
    <row r="10" ht="14.25" customHeight="1">
      <c r="A10" s="62" t="s">
        <v>237</v>
      </c>
      <c r="B10" s="63" t="s">
        <v>194</v>
      </c>
      <c r="C10" s="53">
        <v>3.0</v>
      </c>
      <c r="D10" s="64">
        <f t="shared" ref="D10:D16" si="1">+(G9/H9)</f>
        <v>1574.80315</v>
      </c>
      <c r="E10" s="111">
        <f t="shared" ref="E10:E16" si="2">+D10*C10</f>
        <v>4724.409449</v>
      </c>
      <c r="G10" s="66">
        <v>20000.0</v>
      </c>
      <c r="H10" s="53">
        <v>1000.0</v>
      </c>
      <c r="I10" s="53" t="s">
        <v>59</v>
      </c>
    </row>
    <row r="11" ht="14.25" customHeight="1">
      <c r="A11" s="67" t="s">
        <v>238</v>
      </c>
      <c r="B11" s="63" t="s">
        <v>194</v>
      </c>
      <c r="C11" s="53">
        <v>2.5</v>
      </c>
      <c r="D11" s="64">
        <f t="shared" si="1"/>
        <v>20</v>
      </c>
      <c r="E11" s="111">
        <f t="shared" si="2"/>
        <v>50</v>
      </c>
      <c r="G11" s="66">
        <v>800.0</v>
      </c>
      <c r="H11" s="53">
        <v>1.0</v>
      </c>
      <c r="I11" s="53" t="s">
        <v>194</v>
      </c>
    </row>
    <row r="12" ht="14.25" customHeight="1">
      <c r="A12" s="62" t="s">
        <v>239</v>
      </c>
      <c r="B12" s="63" t="s">
        <v>194</v>
      </c>
      <c r="C12" s="120">
        <v>1.5</v>
      </c>
      <c r="D12" s="64">
        <f t="shared" si="1"/>
        <v>800</v>
      </c>
      <c r="E12" s="111">
        <f t="shared" si="2"/>
        <v>1200</v>
      </c>
      <c r="G12" s="66">
        <v>5000.0</v>
      </c>
      <c r="H12" s="53">
        <v>1000.0</v>
      </c>
      <c r="I12" s="53" t="s">
        <v>59</v>
      </c>
    </row>
    <row r="13" ht="14.25" customHeight="1">
      <c r="A13" s="67" t="s">
        <v>240</v>
      </c>
      <c r="B13" s="63" t="s">
        <v>59</v>
      </c>
      <c r="C13" s="53">
        <v>30.0</v>
      </c>
      <c r="D13" s="64">
        <f t="shared" si="1"/>
        <v>5</v>
      </c>
      <c r="E13" s="111">
        <f t="shared" si="2"/>
        <v>150</v>
      </c>
      <c r="G13" s="66">
        <v>44800.0</v>
      </c>
      <c r="H13" s="53">
        <v>500.0</v>
      </c>
      <c r="I13" s="53" t="s">
        <v>59</v>
      </c>
    </row>
    <row r="14" ht="14.25" customHeight="1">
      <c r="A14" s="62" t="s">
        <v>241</v>
      </c>
      <c r="B14" s="63" t="s">
        <v>59</v>
      </c>
      <c r="C14" s="53">
        <v>50.0</v>
      </c>
      <c r="D14" s="64">
        <f t="shared" si="1"/>
        <v>89.6</v>
      </c>
      <c r="E14" s="111">
        <f t="shared" si="2"/>
        <v>4480</v>
      </c>
      <c r="G14" s="66">
        <v>5000.0</v>
      </c>
      <c r="H14" s="53">
        <v>2500.0</v>
      </c>
      <c r="I14" s="53" t="s">
        <v>59</v>
      </c>
    </row>
    <row r="15" ht="14.25" customHeight="1">
      <c r="A15" s="62" t="s">
        <v>208</v>
      </c>
      <c r="B15" s="63" t="s">
        <v>66</v>
      </c>
      <c r="C15" s="53">
        <v>350.0</v>
      </c>
      <c r="D15" s="64">
        <f t="shared" si="1"/>
        <v>2</v>
      </c>
      <c r="E15" s="111">
        <f t="shared" si="2"/>
        <v>700</v>
      </c>
      <c r="G15" s="66">
        <v>5080.0</v>
      </c>
      <c r="H15" s="53">
        <v>1000.0</v>
      </c>
      <c r="I15" s="53" t="s">
        <v>59</v>
      </c>
    </row>
    <row r="16" ht="14.25" customHeight="1">
      <c r="A16" s="62" t="s">
        <v>242</v>
      </c>
      <c r="B16" s="63" t="s">
        <v>59</v>
      </c>
      <c r="C16" s="53">
        <v>90.0</v>
      </c>
      <c r="D16" s="64">
        <f t="shared" si="1"/>
        <v>5.08</v>
      </c>
      <c r="E16" s="111">
        <f t="shared" si="2"/>
        <v>457.2</v>
      </c>
    </row>
    <row r="17" ht="14.25" customHeight="1">
      <c r="A17" s="62"/>
      <c r="B17" s="63"/>
      <c r="C17" s="53"/>
      <c r="D17" s="64"/>
      <c r="E17" s="65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11761.60945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2352.32189</v>
      </c>
    </row>
    <row r="26" ht="14.25" customHeight="1">
      <c r="A26" s="79" t="s">
        <v>69</v>
      </c>
      <c r="B26" s="80"/>
      <c r="C26" s="81"/>
      <c r="D26" s="82"/>
      <c r="E26" s="101">
        <f>SUM(E24:E25)</f>
        <v>14113.93134</v>
      </c>
    </row>
    <row r="27" ht="14.25" customHeight="1">
      <c r="A27" s="84" t="s">
        <v>70</v>
      </c>
      <c r="B27" s="85"/>
      <c r="C27" s="86"/>
      <c r="D27" s="87"/>
      <c r="E27" s="102">
        <f>(E29-E26)</f>
        <v>9879.751937</v>
      </c>
    </row>
    <row r="28" ht="14.25" customHeight="1">
      <c r="A28" s="89" t="s">
        <v>71</v>
      </c>
      <c r="B28" s="89"/>
      <c r="C28" s="90"/>
      <c r="D28" s="91"/>
      <c r="E28" s="92">
        <f>(E27/E29)</f>
        <v>0.4117647059</v>
      </c>
    </row>
    <row r="29" ht="14.25" customHeight="1">
      <c r="A29" s="93" t="s">
        <v>72</v>
      </c>
      <c r="B29" s="94"/>
      <c r="C29" s="95"/>
      <c r="D29" s="94"/>
      <c r="E29" s="96">
        <f>(E26*1.7)</f>
        <v>23993.68328</v>
      </c>
      <c r="F29" s="112">
        <f>+ROUND(E29,-3)</f>
        <v>24000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6.38"/>
    <col customWidth="1" min="2" max="2" width="17.25"/>
    <col customWidth="1" min="3" max="3" width="16.63"/>
    <col customWidth="1" min="4" max="4" width="17.75"/>
    <col customWidth="1" min="5" max="5" width="18.63"/>
    <col customWidth="1" min="6" max="6" width="10.63"/>
    <col customWidth="1" min="7" max="7" width="19.13"/>
    <col customWidth="1" min="8" max="8" width="16.0"/>
    <col customWidth="1" min="9" max="9" width="17.0"/>
    <col customWidth="1" min="10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37</v>
      </c>
      <c r="C5" s="44"/>
      <c r="D5" s="51" t="s">
        <v>45</v>
      </c>
      <c r="E5" s="53" t="s">
        <v>243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6000.0</v>
      </c>
      <c r="H9" s="53">
        <v>1000.0</v>
      </c>
      <c r="I9" s="53" t="s">
        <v>59</v>
      </c>
    </row>
    <row r="10" ht="14.25" customHeight="1">
      <c r="A10" s="62" t="s">
        <v>244</v>
      </c>
      <c r="B10" s="63" t="s">
        <v>59</v>
      </c>
      <c r="C10" s="53">
        <v>15.0</v>
      </c>
      <c r="D10" s="64">
        <f t="shared" ref="D10:D16" si="1">+(G9/H9)</f>
        <v>6</v>
      </c>
      <c r="E10" s="111">
        <f t="shared" ref="E10:E16" si="2">+D10*C10</f>
        <v>90</v>
      </c>
      <c r="G10" s="66">
        <v>1300.0</v>
      </c>
      <c r="H10" s="53">
        <v>1.0</v>
      </c>
      <c r="I10" s="53" t="s">
        <v>64</v>
      </c>
    </row>
    <row r="11" ht="14.25" customHeight="1">
      <c r="A11" s="67" t="s">
        <v>245</v>
      </c>
      <c r="B11" s="63" t="s">
        <v>85</v>
      </c>
      <c r="C11" s="110">
        <v>0.25</v>
      </c>
      <c r="D11" s="64">
        <f t="shared" si="1"/>
        <v>1300</v>
      </c>
      <c r="E11" s="111">
        <f t="shared" si="2"/>
        <v>325</v>
      </c>
      <c r="G11" s="66">
        <v>5000.0</v>
      </c>
      <c r="H11" s="53">
        <v>1000.0</v>
      </c>
      <c r="I11" s="53" t="s">
        <v>59</v>
      </c>
    </row>
    <row r="12" ht="14.25" customHeight="1">
      <c r="A12" s="62" t="s">
        <v>60</v>
      </c>
      <c r="B12" s="63" t="s">
        <v>59</v>
      </c>
      <c r="C12" s="120">
        <v>10.0</v>
      </c>
      <c r="D12" s="64">
        <f t="shared" si="1"/>
        <v>5</v>
      </c>
      <c r="E12" s="111">
        <f t="shared" si="2"/>
        <v>50</v>
      </c>
      <c r="G12" s="66">
        <v>4500.0</v>
      </c>
      <c r="H12" s="53">
        <v>500.0</v>
      </c>
      <c r="I12" s="53" t="s">
        <v>59</v>
      </c>
    </row>
    <row r="13" ht="14.25" customHeight="1">
      <c r="A13" s="67" t="s">
        <v>246</v>
      </c>
      <c r="B13" s="63" t="s">
        <v>59</v>
      </c>
      <c r="C13" s="53">
        <v>20.0</v>
      </c>
      <c r="D13" s="64">
        <f t="shared" si="1"/>
        <v>9</v>
      </c>
      <c r="E13" s="111">
        <f t="shared" si="2"/>
        <v>180</v>
      </c>
      <c r="G13" s="66">
        <v>2100.0</v>
      </c>
      <c r="H13" s="53">
        <v>1000.0</v>
      </c>
      <c r="I13" s="53" t="s">
        <v>59</v>
      </c>
    </row>
    <row r="14" ht="14.25" customHeight="1">
      <c r="A14" s="62" t="s">
        <v>247</v>
      </c>
      <c r="B14" s="63" t="s">
        <v>59</v>
      </c>
      <c r="C14" s="53">
        <v>20.0</v>
      </c>
      <c r="D14" s="64">
        <f t="shared" si="1"/>
        <v>2.1</v>
      </c>
      <c r="E14" s="111">
        <f t="shared" si="2"/>
        <v>42</v>
      </c>
      <c r="G14" s="66">
        <v>1300.0</v>
      </c>
      <c r="H14" s="53">
        <v>1.0</v>
      </c>
      <c r="I14" s="53" t="s">
        <v>64</v>
      </c>
    </row>
    <row r="15" ht="14.25" customHeight="1">
      <c r="A15" s="62" t="s">
        <v>248</v>
      </c>
      <c r="B15" s="63" t="s">
        <v>64</v>
      </c>
      <c r="C15" s="110">
        <v>0.25</v>
      </c>
      <c r="D15" s="64">
        <f t="shared" si="1"/>
        <v>1300</v>
      </c>
      <c r="E15" s="111">
        <f t="shared" si="2"/>
        <v>325</v>
      </c>
      <c r="G15" s="66">
        <v>53500.0</v>
      </c>
      <c r="H15" s="53">
        <v>750.0</v>
      </c>
      <c r="I15" s="53" t="s">
        <v>66</v>
      </c>
    </row>
    <row r="16" ht="14.25" customHeight="1">
      <c r="A16" s="62" t="s">
        <v>249</v>
      </c>
      <c r="B16" s="63" t="s">
        <v>66</v>
      </c>
      <c r="C16" s="53">
        <v>40.0</v>
      </c>
      <c r="D16" s="64">
        <f t="shared" si="1"/>
        <v>71.33333333</v>
      </c>
      <c r="E16" s="111">
        <f t="shared" si="2"/>
        <v>2853.333333</v>
      </c>
    </row>
    <row r="17" ht="14.25" customHeight="1">
      <c r="A17" s="62"/>
      <c r="B17" s="63"/>
      <c r="C17" s="53"/>
      <c r="D17" s="64"/>
      <c r="E17" s="65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3865.333333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773.0666667</v>
      </c>
    </row>
    <row r="26" ht="14.25" customHeight="1">
      <c r="A26" s="79" t="s">
        <v>69</v>
      </c>
      <c r="B26" s="80"/>
      <c r="C26" s="81"/>
      <c r="D26" s="82"/>
      <c r="E26" s="101">
        <f>SUM(E24:E25)</f>
        <v>4638.4</v>
      </c>
    </row>
    <row r="27" ht="14.25" customHeight="1">
      <c r="A27" s="84" t="s">
        <v>70</v>
      </c>
      <c r="B27" s="85"/>
      <c r="C27" s="86"/>
      <c r="D27" s="87"/>
      <c r="E27" s="102">
        <f>(E29-E26)</f>
        <v>3246.88</v>
      </c>
    </row>
    <row r="28" ht="14.25" customHeight="1">
      <c r="A28" s="89" t="s">
        <v>71</v>
      </c>
      <c r="B28" s="89"/>
      <c r="C28" s="90"/>
      <c r="D28" s="91"/>
      <c r="E28" s="92">
        <f>(E27/E29)</f>
        <v>0.4117647059</v>
      </c>
    </row>
    <row r="29" ht="14.25" customHeight="1">
      <c r="A29" s="93" t="s">
        <v>72</v>
      </c>
      <c r="B29" s="94"/>
      <c r="C29" s="95"/>
      <c r="D29" s="94"/>
      <c r="E29" s="96">
        <f>(E26*1.7)</f>
        <v>7885.28</v>
      </c>
      <c r="F29" s="112">
        <f>+ROUND(E29,-3)</f>
        <v>8000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0.75"/>
    <col customWidth="1" min="2" max="2" width="17.38"/>
    <col customWidth="1" min="3" max="3" width="14.13"/>
    <col customWidth="1" min="4" max="4" width="14.75"/>
    <col customWidth="1" min="5" max="5" width="15.63"/>
    <col customWidth="1" min="6" max="6" width="10.63"/>
    <col customWidth="1" min="7" max="7" width="18.88"/>
    <col customWidth="1" min="8" max="8" width="18.75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250</v>
      </c>
      <c r="C5" s="44"/>
      <c r="D5" s="51" t="s">
        <v>45</v>
      </c>
      <c r="E5" s="53" t="s">
        <v>243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1500.0</v>
      </c>
      <c r="H9" s="53">
        <v>600.0</v>
      </c>
      <c r="I9" s="53" t="s">
        <v>66</v>
      </c>
    </row>
    <row r="10" ht="14.25" customHeight="1">
      <c r="A10" s="62" t="s">
        <v>251</v>
      </c>
      <c r="B10" s="63" t="s">
        <v>66</v>
      </c>
      <c r="C10" s="53">
        <v>200.0</v>
      </c>
      <c r="D10" s="64">
        <f t="shared" ref="D10:D12" si="1">+(G9/H9)</f>
        <v>2.5</v>
      </c>
      <c r="E10" s="111">
        <f t="shared" ref="E10:E13" si="2">+D10*C10</f>
        <v>500</v>
      </c>
      <c r="G10" s="66">
        <v>5000.0</v>
      </c>
      <c r="H10" s="53">
        <v>1000.0</v>
      </c>
      <c r="I10" s="53" t="s">
        <v>59</v>
      </c>
    </row>
    <row r="11" ht="14.25" customHeight="1">
      <c r="A11" s="67" t="s">
        <v>252</v>
      </c>
      <c r="B11" s="63" t="s">
        <v>66</v>
      </c>
      <c r="C11" s="53">
        <v>60.0</v>
      </c>
      <c r="D11" s="64">
        <f t="shared" si="1"/>
        <v>5</v>
      </c>
      <c r="E11" s="111">
        <f t="shared" si="2"/>
        <v>300</v>
      </c>
      <c r="F11" s="4"/>
      <c r="G11" s="66">
        <v>800.0</v>
      </c>
      <c r="H11" s="53">
        <v>30.0</v>
      </c>
      <c r="I11" s="53" t="s">
        <v>66</v>
      </c>
      <c r="J11" s="4"/>
    </row>
    <row r="12" ht="14.25" customHeight="1">
      <c r="A12" s="62" t="s">
        <v>196</v>
      </c>
      <c r="B12" s="63" t="s">
        <v>66</v>
      </c>
      <c r="C12" s="120">
        <v>100.0</v>
      </c>
      <c r="D12" s="64">
        <f t="shared" si="1"/>
        <v>26.66666667</v>
      </c>
      <c r="E12" s="111">
        <f t="shared" si="2"/>
        <v>2666.666667</v>
      </c>
      <c r="F12" s="4"/>
      <c r="G12" s="103"/>
      <c r="H12" s="104"/>
      <c r="I12" s="104"/>
      <c r="J12" s="4"/>
    </row>
    <row r="13" ht="14.25" customHeight="1">
      <c r="A13" s="67" t="s">
        <v>253</v>
      </c>
      <c r="B13" s="63" t="s">
        <v>64</v>
      </c>
      <c r="C13" s="53">
        <v>1.0</v>
      </c>
      <c r="D13" s="64">
        <v>800.0</v>
      </c>
      <c r="E13" s="111">
        <f t="shared" si="2"/>
        <v>800</v>
      </c>
      <c r="F13" s="4"/>
      <c r="G13" s="103"/>
      <c r="H13" s="104"/>
      <c r="I13" s="104"/>
      <c r="J13" s="4"/>
    </row>
    <row r="14" ht="14.25" customHeight="1">
      <c r="A14" s="62" t="s">
        <v>254</v>
      </c>
      <c r="B14" s="116" t="s">
        <v>216</v>
      </c>
      <c r="C14" s="117" t="s">
        <v>216</v>
      </c>
      <c r="D14" s="119" t="s">
        <v>216</v>
      </c>
      <c r="E14" s="121">
        <v>1500.0</v>
      </c>
      <c r="F14" s="4"/>
      <c r="G14" s="103"/>
      <c r="H14" s="104"/>
      <c r="I14" s="104"/>
      <c r="J14" s="4"/>
    </row>
    <row r="15" ht="14.25" customHeight="1">
      <c r="A15" s="62"/>
      <c r="B15" s="63"/>
      <c r="C15" s="53"/>
      <c r="D15" s="64"/>
      <c r="E15" s="65"/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  <c r="H17" s="4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5766.666667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1153.333333</v>
      </c>
    </row>
    <row r="26" ht="14.25" customHeight="1">
      <c r="A26" s="79" t="s">
        <v>69</v>
      </c>
      <c r="B26" s="80"/>
      <c r="C26" s="81"/>
      <c r="D26" s="82"/>
      <c r="E26" s="101">
        <f>SUM(E24:E25)</f>
        <v>6920</v>
      </c>
    </row>
    <row r="27" ht="14.25" customHeight="1">
      <c r="A27" s="84" t="s">
        <v>70</v>
      </c>
      <c r="B27" s="85"/>
      <c r="C27" s="86"/>
      <c r="D27" s="87"/>
      <c r="E27" s="102">
        <f>(E29-E26)</f>
        <v>4152</v>
      </c>
    </row>
    <row r="28" ht="14.25" customHeight="1">
      <c r="A28" s="89" t="s">
        <v>71</v>
      </c>
      <c r="B28" s="89"/>
      <c r="C28" s="90"/>
      <c r="D28" s="91"/>
      <c r="E28" s="92">
        <f>(E27/E29)</f>
        <v>0.375</v>
      </c>
    </row>
    <row r="29" ht="14.25" customHeight="1">
      <c r="A29" s="93" t="s">
        <v>72</v>
      </c>
      <c r="B29" s="94"/>
      <c r="C29" s="95"/>
      <c r="D29" s="94"/>
      <c r="E29" s="96">
        <f>(E26*1.6)</f>
        <v>11072</v>
      </c>
      <c r="F29" s="112">
        <f>+ROUND(E29,-3)</f>
        <v>11000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17.25"/>
    <col customWidth="1" min="3" max="3" width="15.5"/>
    <col customWidth="1" min="4" max="4" width="17.13"/>
    <col customWidth="1" min="5" max="5" width="14.38"/>
    <col customWidth="1" min="6" max="6" width="10.63"/>
    <col customWidth="1" min="7" max="7" width="18.88"/>
    <col customWidth="1" min="8" max="8" width="17.13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255</v>
      </c>
      <c r="C5" s="44"/>
      <c r="D5" s="51" t="s">
        <v>45</v>
      </c>
      <c r="E5" s="53" t="s">
        <v>243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5300.0</v>
      </c>
      <c r="H9" s="53">
        <v>1500.0</v>
      </c>
      <c r="I9" s="53" t="s">
        <v>66</v>
      </c>
    </row>
    <row r="10" ht="14.25" customHeight="1">
      <c r="A10" s="62" t="s">
        <v>113</v>
      </c>
      <c r="B10" s="63" t="s">
        <v>66</v>
      </c>
      <c r="C10" s="53">
        <v>180.0</v>
      </c>
      <c r="D10" s="64">
        <f t="shared" ref="D10:D13" si="1">+(G9/H9)</f>
        <v>3.533333333</v>
      </c>
      <c r="E10" s="65">
        <f t="shared" ref="E10:E13" si="2">+D10*C10</f>
        <v>636</v>
      </c>
      <c r="G10" s="66">
        <v>800.0</v>
      </c>
      <c r="H10" s="53">
        <v>30.0</v>
      </c>
      <c r="I10" s="53" t="s">
        <v>66</v>
      </c>
    </row>
    <row r="11" ht="14.25" customHeight="1">
      <c r="A11" s="67" t="s">
        <v>196</v>
      </c>
      <c r="B11" s="63" t="s">
        <v>66</v>
      </c>
      <c r="C11" s="53">
        <v>90.0</v>
      </c>
      <c r="D11" s="64">
        <f t="shared" si="1"/>
        <v>26.66666667</v>
      </c>
      <c r="E11" s="65">
        <f t="shared" si="2"/>
        <v>2400</v>
      </c>
      <c r="G11" s="66">
        <v>17200.0</v>
      </c>
      <c r="H11" s="53">
        <v>55.0</v>
      </c>
      <c r="I11" s="53" t="s">
        <v>59</v>
      </c>
    </row>
    <row r="12" ht="14.25" customHeight="1">
      <c r="A12" s="62" t="s">
        <v>256</v>
      </c>
      <c r="B12" s="63" t="s">
        <v>59</v>
      </c>
      <c r="C12" s="120">
        <v>16.0</v>
      </c>
      <c r="D12" s="64">
        <f t="shared" si="1"/>
        <v>312.7272727</v>
      </c>
      <c r="E12" s="65">
        <f t="shared" si="2"/>
        <v>5003.636364</v>
      </c>
      <c r="G12" s="66">
        <v>2000.0</v>
      </c>
      <c r="H12" s="53">
        <v>50.0</v>
      </c>
      <c r="I12" s="53" t="s">
        <v>59</v>
      </c>
    </row>
    <row r="13" ht="14.25" customHeight="1">
      <c r="A13" s="67" t="s">
        <v>257</v>
      </c>
      <c r="B13" s="63" t="s">
        <v>59</v>
      </c>
      <c r="C13" s="53">
        <v>1.0</v>
      </c>
      <c r="D13" s="64">
        <f t="shared" si="1"/>
        <v>40</v>
      </c>
      <c r="E13" s="65">
        <f t="shared" si="2"/>
        <v>40</v>
      </c>
    </row>
    <row r="14" ht="14.25" customHeight="1">
      <c r="A14" s="62"/>
      <c r="B14" s="63"/>
      <c r="C14" s="53"/>
      <c r="D14" s="64"/>
      <c r="E14" s="65"/>
    </row>
    <row r="15" ht="14.25" customHeight="1">
      <c r="A15" s="62"/>
      <c r="B15" s="63"/>
      <c r="C15" s="53"/>
      <c r="D15" s="64"/>
      <c r="E15" s="65"/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8079.636364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1615.927273</v>
      </c>
    </row>
    <row r="26" ht="14.25" customHeight="1">
      <c r="A26" s="79" t="s">
        <v>69</v>
      </c>
      <c r="B26" s="80"/>
      <c r="C26" s="81"/>
      <c r="D26" s="82"/>
      <c r="E26" s="101">
        <f>SUM(E24:E25)</f>
        <v>9695.563636</v>
      </c>
    </row>
    <row r="27" ht="14.25" customHeight="1">
      <c r="A27" s="84" t="s">
        <v>70</v>
      </c>
      <c r="B27" s="85"/>
      <c r="C27" s="86"/>
      <c r="D27" s="87"/>
      <c r="E27" s="102">
        <f>(E29-E26)</f>
        <v>4847.781818</v>
      </c>
    </row>
    <row r="28" ht="14.25" customHeight="1">
      <c r="A28" s="89" t="s">
        <v>71</v>
      </c>
      <c r="B28" s="89"/>
      <c r="C28" s="90"/>
      <c r="D28" s="91"/>
      <c r="E28" s="92">
        <f>(E27/E29)</f>
        <v>0.3333333333</v>
      </c>
    </row>
    <row r="29" ht="14.25" customHeight="1">
      <c r="A29" s="93" t="s">
        <v>72</v>
      </c>
      <c r="B29" s="94"/>
      <c r="C29" s="95"/>
      <c r="D29" s="94"/>
      <c r="E29" s="96">
        <f>(E26*1.5)</f>
        <v>14543.34545</v>
      </c>
      <c r="F29" s="112">
        <f>+ROUND(E29,-3)</f>
        <v>15000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24.5"/>
    <col customWidth="1" min="2" max="2" width="17.5"/>
    <col customWidth="1" min="3" max="3" width="20.63"/>
    <col customWidth="1" min="4" max="4" width="17.75"/>
    <col customWidth="1" min="5" max="5" width="17.38"/>
    <col customWidth="1" min="6" max="6" width="10.63"/>
    <col customWidth="1" min="7" max="7" width="20.13"/>
    <col customWidth="1" min="8" max="8" width="19.38"/>
    <col customWidth="1" min="9" max="26" width="10.63"/>
  </cols>
  <sheetData>
    <row r="1" ht="14.25" customHeight="1">
      <c r="A1" s="33" t="s">
        <v>41</v>
      </c>
      <c r="B1" s="34"/>
      <c r="C1" s="34"/>
      <c r="D1" s="35"/>
      <c r="E1" s="36"/>
    </row>
    <row r="2" ht="14.25" customHeight="1">
      <c r="A2" s="38"/>
      <c r="B2" s="39"/>
      <c r="C2" s="39"/>
      <c r="D2" s="40"/>
      <c r="E2" s="41"/>
    </row>
    <row r="3" ht="14.25" customHeight="1">
      <c r="A3" s="42" t="s">
        <v>42</v>
      </c>
      <c r="B3" s="43"/>
      <c r="C3" s="43"/>
      <c r="D3" s="44"/>
      <c r="E3" s="45"/>
    </row>
    <row r="4" ht="14.25" customHeight="1">
      <c r="A4" s="46"/>
      <c r="B4" s="47"/>
      <c r="C4" s="47"/>
      <c r="D4" s="48"/>
      <c r="E4" s="49"/>
    </row>
    <row r="5" ht="14.25" customHeight="1">
      <c r="A5" s="51" t="s">
        <v>43</v>
      </c>
      <c r="B5" s="52" t="s">
        <v>258</v>
      </c>
      <c r="C5" s="44"/>
      <c r="D5" s="51" t="s">
        <v>45</v>
      </c>
      <c r="E5" s="53" t="s">
        <v>243</v>
      </c>
    </row>
    <row r="6" ht="14.25" customHeight="1">
      <c r="A6" s="51" t="s">
        <v>47</v>
      </c>
      <c r="B6" s="52">
        <v>1.0</v>
      </c>
      <c r="C6" s="44"/>
      <c r="D6" s="51"/>
      <c r="E6" s="53"/>
    </row>
    <row r="7" ht="14.25" customHeight="1">
      <c r="A7" s="54"/>
      <c r="B7" s="55"/>
      <c r="C7" s="44"/>
      <c r="D7" s="51"/>
      <c r="E7" s="56"/>
    </row>
    <row r="8" ht="14.2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G8" s="61" t="s">
        <v>55</v>
      </c>
      <c r="H8" s="61" t="s">
        <v>56</v>
      </c>
      <c r="I8" s="61" t="s">
        <v>57</v>
      </c>
    </row>
    <row r="9" ht="14.25" customHeight="1">
      <c r="A9" s="45"/>
      <c r="B9" s="45"/>
      <c r="C9" s="45"/>
      <c r="D9" s="60" t="s">
        <v>53</v>
      </c>
      <c r="E9" s="60" t="s">
        <v>54</v>
      </c>
      <c r="G9" s="66">
        <v>1500.0</v>
      </c>
      <c r="H9" s="53">
        <v>600.0</v>
      </c>
      <c r="I9" s="53" t="s">
        <v>66</v>
      </c>
    </row>
    <row r="10" ht="14.25" customHeight="1">
      <c r="A10" s="62" t="s">
        <v>251</v>
      </c>
      <c r="B10" s="63" t="s">
        <v>66</v>
      </c>
      <c r="C10" s="53">
        <v>200.0</v>
      </c>
      <c r="D10" s="64">
        <f t="shared" ref="D10:D12" si="1">+(G9/H9)</f>
        <v>2.5</v>
      </c>
      <c r="E10" s="111">
        <f t="shared" ref="E10:E12" si="2">+D10*C10</f>
        <v>500</v>
      </c>
      <c r="G10" s="66">
        <v>800.0</v>
      </c>
      <c r="H10" s="53">
        <v>30.0</v>
      </c>
      <c r="I10" s="53" t="s">
        <v>66</v>
      </c>
    </row>
    <row r="11" ht="14.25" customHeight="1">
      <c r="A11" s="67" t="s">
        <v>239</v>
      </c>
      <c r="B11" s="63" t="s">
        <v>66</v>
      </c>
      <c r="C11" s="53">
        <v>100.0</v>
      </c>
      <c r="D11" s="64">
        <f t="shared" si="1"/>
        <v>26.66666667</v>
      </c>
      <c r="E11" s="111">
        <f t="shared" si="2"/>
        <v>2666.666667</v>
      </c>
      <c r="G11" s="66">
        <v>5080.0</v>
      </c>
      <c r="H11" s="53">
        <v>1000.0</v>
      </c>
      <c r="I11" s="53" t="s">
        <v>59</v>
      </c>
      <c r="J11" s="4"/>
    </row>
    <row r="12" ht="14.25" customHeight="1">
      <c r="A12" s="62" t="s">
        <v>259</v>
      </c>
      <c r="B12" s="63" t="s">
        <v>66</v>
      </c>
      <c r="C12" s="120">
        <v>30.0</v>
      </c>
      <c r="D12" s="64">
        <f t="shared" si="1"/>
        <v>5.08</v>
      </c>
      <c r="E12" s="111">
        <f t="shared" si="2"/>
        <v>152.4</v>
      </c>
      <c r="G12" s="103"/>
      <c r="H12" s="104"/>
      <c r="I12" s="104"/>
      <c r="J12" s="4"/>
    </row>
    <row r="13" ht="14.25" customHeight="1">
      <c r="A13" s="67" t="s">
        <v>260</v>
      </c>
      <c r="B13" s="63" t="s">
        <v>64</v>
      </c>
      <c r="C13" s="53">
        <v>6.0</v>
      </c>
      <c r="D13" s="119" t="s">
        <v>216</v>
      </c>
      <c r="E13" s="111">
        <v>800.0</v>
      </c>
    </row>
    <row r="14" ht="14.25" customHeight="1">
      <c r="A14" s="62" t="s">
        <v>261</v>
      </c>
      <c r="B14" s="63"/>
      <c r="C14" s="53"/>
      <c r="D14" s="64"/>
      <c r="E14" s="111">
        <v>1500.0</v>
      </c>
      <c r="I14" s="4"/>
    </row>
    <row r="15" ht="14.25" customHeight="1">
      <c r="A15" s="62"/>
      <c r="B15" s="63"/>
      <c r="C15" s="53"/>
      <c r="D15" s="64"/>
      <c r="E15" s="65"/>
    </row>
    <row r="16" ht="14.25" customHeight="1">
      <c r="A16" s="62"/>
      <c r="B16" s="63"/>
      <c r="C16" s="53"/>
      <c r="D16" s="64"/>
      <c r="E16" s="65"/>
    </row>
    <row r="17" ht="14.25" customHeight="1">
      <c r="A17" s="62"/>
      <c r="B17" s="63"/>
      <c r="C17" s="53"/>
      <c r="D17" s="64"/>
      <c r="E17" s="65"/>
    </row>
    <row r="18" ht="14.25" customHeight="1">
      <c r="A18" s="62"/>
      <c r="B18" s="63"/>
      <c r="C18" s="53"/>
      <c r="D18" s="64"/>
      <c r="E18" s="65"/>
    </row>
    <row r="19" ht="14.25" customHeight="1">
      <c r="A19" s="67"/>
      <c r="B19" s="63"/>
      <c r="C19" s="53"/>
      <c r="D19" s="64"/>
      <c r="E19" s="65"/>
    </row>
    <row r="20" ht="14.25" customHeight="1">
      <c r="A20" s="62"/>
      <c r="B20" s="63"/>
      <c r="C20" s="53"/>
      <c r="D20" s="64"/>
      <c r="E20" s="65"/>
    </row>
    <row r="21" ht="14.25" customHeight="1">
      <c r="A21" s="62"/>
      <c r="B21" s="62"/>
      <c r="C21" s="62"/>
      <c r="D21" s="64"/>
      <c r="E21" s="65"/>
    </row>
    <row r="22" ht="14.25" customHeight="1">
      <c r="A22" s="62"/>
      <c r="B22" s="63"/>
      <c r="C22" s="53"/>
      <c r="D22" s="64"/>
      <c r="E22" s="65"/>
    </row>
    <row r="23" ht="14.25" customHeight="1">
      <c r="A23" s="62"/>
      <c r="B23" s="62"/>
      <c r="C23" s="62"/>
      <c r="D23" s="64"/>
      <c r="E23" s="65"/>
    </row>
    <row r="24" ht="14.25" customHeight="1">
      <c r="A24" s="71" t="s">
        <v>67</v>
      </c>
      <c r="B24" s="72"/>
      <c r="C24" s="73"/>
      <c r="D24" s="74"/>
      <c r="E24" s="99">
        <f>SUM(E10:E21)</f>
        <v>5619.066667</v>
      </c>
    </row>
    <row r="25" ht="14.25" customHeight="1">
      <c r="A25" s="71" t="s">
        <v>68</v>
      </c>
      <c r="B25" s="76"/>
      <c r="C25" s="73"/>
      <c r="D25" s="77">
        <v>0.2</v>
      </c>
      <c r="E25" s="100">
        <f>E24*D25</f>
        <v>1123.813333</v>
      </c>
    </row>
    <row r="26" ht="14.25" customHeight="1">
      <c r="A26" s="79" t="s">
        <v>69</v>
      </c>
      <c r="B26" s="80"/>
      <c r="C26" s="81"/>
      <c r="D26" s="82"/>
      <c r="E26" s="101">
        <f>SUM(E24:E25)</f>
        <v>6742.88</v>
      </c>
    </row>
    <row r="27" ht="14.25" customHeight="1">
      <c r="A27" s="84" t="s">
        <v>70</v>
      </c>
      <c r="B27" s="85"/>
      <c r="C27" s="86"/>
      <c r="D27" s="87"/>
      <c r="E27" s="102">
        <f>(E29-E26)</f>
        <v>4720.016</v>
      </c>
    </row>
    <row r="28" ht="14.25" customHeight="1">
      <c r="A28" s="89" t="s">
        <v>71</v>
      </c>
      <c r="B28" s="89"/>
      <c r="C28" s="90"/>
      <c r="D28" s="91"/>
      <c r="E28" s="92">
        <f>(E27/E29)</f>
        <v>0.4117647059</v>
      </c>
    </row>
    <row r="29" ht="14.25" customHeight="1">
      <c r="A29" s="93" t="s">
        <v>72</v>
      </c>
      <c r="B29" s="94"/>
      <c r="C29" s="95"/>
      <c r="D29" s="94"/>
      <c r="E29" s="96">
        <f>(E26*1.7)</f>
        <v>11462.896</v>
      </c>
      <c r="F29" s="112">
        <f>+ROUND(E29,-3)</f>
        <v>11000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22.5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73</v>
      </c>
      <c r="C5" s="44"/>
      <c r="D5" s="51" t="s">
        <v>45</v>
      </c>
      <c r="E5" s="53" t="s">
        <v>74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4.0</v>
      </c>
      <c r="C6" s="44"/>
      <c r="D6" s="51" t="s">
        <v>48</v>
      </c>
      <c r="E6" s="53">
        <v>2.0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75</v>
      </c>
      <c r="B10" s="63" t="s">
        <v>59</v>
      </c>
      <c r="C10" s="53">
        <v>600.0</v>
      </c>
      <c r="D10" s="64">
        <f t="shared" ref="D10:D19" si="1">(G10/H10)</f>
        <v>5</v>
      </c>
      <c r="E10" s="65">
        <f>D10*C10</f>
        <v>3000</v>
      </c>
      <c r="F10" s="37"/>
      <c r="G10" s="66">
        <v>2500.0</v>
      </c>
      <c r="H10" s="53">
        <v>500.0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76</v>
      </c>
      <c r="B11" s="63" t="s">
        <v>59</v>
      </c>
      <c r="C11" s="53">
        <v>400.0</v>
      </c>
      <c r="D11" s="64">
        <f t="shared" si="1"/>
        <v>30</v>
      </c>
      <c r="E11" s="65">
        <f t="shared" ref="E11:E15" si="2">D11*$C11</f>
        <v>12000</v>
      </c>
      <c r="F11" s="37"/>
      <c r="G11" s="66">
        <v>15000.0</v>
      </c>
      <c r="H11" s="53">
        <v>500.0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77</v>
      </c>
      <c r="B12" s="63" t="s">
        <v>59</v>
      </c>
      <c r="C12" s="53">
        <v>80.0</v>
      </c>
      <c r="D12" s="64">
        <f t="shared" si="1"/>
        <v>240</v>
      </c>
      <c r="E12" s="65">
        <f t="shared" si="2"/>
        <v>19200</v>
      </c>
      <c r="F12" s="37"/>
      <c r="G12" s="66">
        <v>12000.0</v>
      </c>
      <c r="H12" s="53">
        <v>50.0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78</v>
      </c>
      <c r="B13" s="63" t="s">
        <v>59</v>
      </c>
      <c r="C13" s="53">
        <v>25.0</v>
      </c>
      <c r="D13" s="64">
        <f t="shared" si="1"/>
        <v>25.16666667</v>
      </c>
      <c r="E13" s="65">
        <f t="shared" si="2"/>
        <v>629.1666667</v>
      </c>
      <c r="F13" s="37"/>
      <c r="G13" s="66">
        <v>6040.0</v>
      </c>
      <c r="H13" s="53">
        <v>240.0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79</v>
      </c>
      <c r="B14" s="63" t="s">
        <v>59</v>
      </c>
      <c r="C14" s="53">
        <v>16.0</v>
      </c>
      <c r="D14" s="64">
        <f t="shared" si="1"/>
        <v>186.4</v>
      </c>
      <c r="E14" s="65">
        <f t="shared" si="2"/>
        <v>2982.4</v>
      </c>
      <c r="F14" s="37"/>
      <c r="G14" s="66">
        <v>5592.0</v>
      </c>
      <c r="H14" s="53">
        <v>30.0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7" t="s">
        <v>80</v>
      </c>
      <c r="B15" s="63" t="s">
        <v>59</v>
      </c>
      <c r="C15" s="68">
        <v>200.0</v>
      </c>
      <c r="D15" s="64">
        <f t="shared" si="1"/>
        <v>5</v>
      </c>
      <c r="E15" s="65">
        <f t="shared" si="2"/>
        <v>1000</v>
      </c>
      <c r="F15" s="37"/>
      <c r="G15" s="70">
        <v>2500.0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81</v>
      </c>
      <c r="B16" s="63" t="s">
        <v>59</v>
      </c>
      <c r="C16" s="68">
        <v>200.0</v>
      </c>
      <c r="D16" s="69">
        <f t="shared" si="1"/>
        <v>4.4</v>
      </c>
      <c r="E16" s="65">
        <f>D16*C16</f>
        <v>880</v>
      </c>
      <c r="F16" s="37"/>
      <c r="G16" s="70">
        <v>2200.0</v>
      </c>
      <c r="H16" s="53">
        <v>500.0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82</v>
      </c>
      <c r="B17" s="63" t="s">
        <v>59</v>
      </c>
      <c r="C17" s="62">
        <v>200.0</v>
      </c>
      <c r="D17" s="69">
        <f t="shared" si="1"/>
        <v>4.9</v>
      </c>
      <c r="E17" s="65">
        <f t="shared" ref="E17:E18" si="3">D17*$C17</f>
        <v>980</v>
      </c>
      <c r="F17" s="37"/>
      <c r="G17" s="66">
        <v>2450.0</v>
      </c>
      <c r="H17" s="53">
        <v>500.0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ht="12.75" customHeight="1">
      <c r="A18" s="62" t="s">
        <v>61</v>
      </c>
      <c r="B18" s="63" t="s">
        <v>59</v>
      </c>
      <c r="C18" s="68">
        <v>25.0</v>
      </c>
      <c r="D18" s="64">
        <f t="shared" si="1"/>
        <v>11</v>
      </c>
      <c r="E18" s="65">
        <f t="shared" si="3"/>
        <v>275</v>
      </c>
      <c r="F18" s="37"/>
      <c r="G18" s="66">
        <v>5500.0</v>
      </c>
      <c r="H18" s="53">
        <v>500.0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ht="12.75" customHeight="1">
      <c r="A19" s="62" t="s">
        <v>83</v>
      </c>
      <c r="B19" s="62" t="s">
        <v>59</v>
      </c>
      <c r="C19" s="62">
        <v>150.0</v>
      </c>
      <c r="D19" s="69">
        <f t="shared" si="1"/>
        <v>17</v>
      </c>
      <c r="E19" s="65">
        <f>D19*C19</f>
        <v>2550</v>
      </c>
      <c r="F19" s="37"/>
      <c r="G19" s="66">
        <v>4250.0</v>
      </c>
      <c r="H19" s="53">
        <v>250.0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2.75" customHeight="1">
      <c r="A20" s="62"/>
      <c r="B20" s="62"/>
      <c r="C20" s="62"/>
      <c r="D20" s="69"/>
      <c r="E20" s="65"/>
      <c r="F20" s="37"/>
      <c r="G20" s="66"/>
      <c r="H20" s="53"/>
      <c r="I20" s="53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2.75" customHeight="1">
      <c r="A21" s="71" t="s">
        <v>67</v>
      </c>
      <c r="B21" s="72"/>
      <c r="C21" s="73"/>
      <c r="D21" s="74"/>
      <c r="E21" s="75">
        <f>SUM(E10:E20)</f>
        <v>43496.56667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71" t="s">
        <v>68</v>
      </c>
      <c r="B22" s="76"/>
      <c r="C22" s="73"/>
      <c r="D22" s="77">
        <v>0.2</v>
      </c>
      <c r="E22" s="98">
        <f>E21*D22</f>
        <v>8699.313333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79" t="s">
        <v>69</v>
      </c>
      <c r="B23" s="80"/>
      <c r="C23" s="81"/>
      <c r="D23" s="82"/>
      <c r="E23" s="83">
        <f>SUM(E21:E22)</f>
        <v>52195.88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84" t="s">
        <v>70</v>
      </c>
      <c r="B24" s="85"/>
      <c r="C24" s="86"/>
      <c r="D24" s="87"/>
      <c r="E24" s="88">
        <f>(E26-E23)</f>
        <v>30273.6104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89" t="s">
        <v>71</v>
      </c>
      <c r="B25" s="89"/>
      <c r="C25" s="90"/>
      <c r="D25" s="91"/>
      <c r="E25" s="92">
        <f>(E24/E26)</f>
        <v>0.3670886076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93" t="s">
        <v>72</v>
      </c>
      <c r="B26" s="94"/>
      <c r="C26" s="95"/>
      <c r="D26" s="94"/>
      <c r="E26" s="96">
        <f>(E23*1.58)</f>
        <v>82469.4904</v>
      </c>
      <c r="F26" s="97">
        <f>+ROUNDUP(E26,-3)</f>
        <v>83000</v>
      </c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</row>
    <row r="28" ht="13.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5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21.75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84</v>
      </c>
      <c r="C5" s="44"/>
      <c r="D5" s="51" t="s">
        <v>45</v>
      </c>
      <c r="E5" s="53" t="s">
        <v>74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2.0</v>
      </c>
      <c r="C6" s="44"/>
      <c r="D6" s="51" t="s">
        <v>48</v>
      </c>
      <c r="E6" s="53">
        <v>2.0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63</v>
      </c>
      <c r="B10" s="63" t="s">
        <v>85</v>
      </c>
      <c r="C10" s="53">
        <v>7.0</v>
      </c>
      <c r="D10" s="64">
        <f t="shared" ref="D10:D17" si="1">(G10/H10)</f>
        <v>2200</v>
      </c>
      <c r="E10" s="65">
        <f>D10*C10</f>
        <v>15400</v>
      </c>
      <c r="F10" s="37"/>
      <c r="G10" s="66">
        <v>17600.0</v>
      </c>
      <c r="H10" s="53">
        <v>8.0</v>
      </c>
      <c r="I10" s="53" t="s">
        <v>64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86</v>
      </c>
      <c r="B11" s="63" t="s">
        <v>59</v>
      </c>
      <c r="C11" s="53">
        <v>200.0</v>
      </c>
      <c r="D11" s="64">
        <f t="shared" si="1"/>
        <v>12</v>
      </c>
      <c r="E11" s="65">
        <f t="shared" ref="E11:E15" si="2">D11*$C11</f>
        <v>2400</v>
      </c>
      <c r="F11" s="37"/>
      <c r="G11" s="66">
        <v>12000.0</v>
      </c>
      <c r="H11" s="53">
        <v>1000.0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87</v>
      </c>
      <c r="B12" s="63" t="s">
        <v>59</v>
      </c>
      <c r="C12" s="53">
        <v>100.0</v>
      </c>
      <c r="D12" s="64">
        <f t="shared" si="1"/>
        <v>79.98666667</v>
      </c>
      <c r="E12" s="65">
        <f t="shared" si="2"/>
        <v>7998.666667</v>
      </c>
      <c r="F12" s="37"/>
      <c r="G12" s="66">
        <v>59990.0</v>
      </c>
      <c r="H12" s="53">
        <v>750.0</v>
      </c>
      <c r="I12" s="53" t="s">
        <v>66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88</v>
      </c>
      <c r="B13" s="63" t="s">
        <v>59</v>
      </c>
      <c r="C13" s="53">
        <v>150.0</v>
      </c>
      <c r="D13" s="64">
        <f t="shared" si="1"/>
        <v>7</v>
      </c>
      <c r="E13" s="65">
        <f t="shared" si="2"/>
        <v>1050</v>
      </c>
      <c r="F13" s="37"/>
      <c r="G13" s="66">
        <v>3500.0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89</v>
      </c>
      <c r="B14" s="63" t="s">
        <v>59</v>
      </c>
      <c r="C14" s="53">
        <v>50.0</v>
      </c>
      <c r="D14" s="64">
        <f t="shared" si="1"/>
        <v>4.276</v>
      </c>
      <c r="E14" s="65">
        <f t="shared" si="2"/>
        <v>213.8</v>
      </c>
      <c r="F14" s="37"/>
      <c r="G14" s="66">
        <v>10690.0</v>
      </c>
      <c r="H14" s="53">
        <v>2500.0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7" t="s">
        <v>90</v>
      </c>
      <c r="B15" s="63" t="s">
        <v>59</v>
      </c>
      <c r="C15" s="68">
        <v>1000.0</v>
      </c>
      <c r="D15" s="64">
        <f t="shared" si="1"/>
        <v>4.86</v>
      </c>
      <c r="E15" s="65">
        <f t="shared" si="2"/>
        <v>4860</v>
      </c>
      <c r="F15" s="37"/>
      <c r="G15" s="70">
        <v>2430.0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91</v>
      </c>
      <c r="B16" s="63" t="s">
        <v>59</v>
      </c>
      <c r="C16" s="68">
        <v>30.0</v>
      </c>
      <c r="D16" s="64">
        <f t="shared" si="1"/>
        <v>179</v>
      </c>
      <c r="E16" s="65">
        <f>D16*C16</f>
        <v>5370</v>
      </c>
      <c r="F16" s="37"/>
      <c r="G16" s="70">
        <v>1790.0</v>
      </c>
      <c r="H16" s="53">
        <v>10.0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92</v>
      </c>
      <c r="B17" s="63" t="s">
        <v>59</v>
      </c>
      <c r="C17" s="62">
        <v>40.0</v>
      </c>
      <c r="D17" s="64">
        <f t="shared" si="1"/>
        <v>239.5</v>
      </c>
      <c r="E17" s="65">
        <f>D17*$C17</f>
        <v>9580</v>
      </c>
      <c r="F17" s="37"/>
      <c r="G17" s="66">
        <v>4790.0</v>
      </c>
      <c r="H17" s="53">
        <v>20.0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ht="12.75" customHeight="1">
      <c r="A18" s="62"/>
      <c r="B18" s="62"/>
      <c r="C18" s="62"/>
      <c r="D18" s="69"/>
      <c r="E18" s="65"/>
      <c r="F18" s="37"/>
      <c r="G18" s="66"/>
      <c r="H18" s="53"/>
      <c r="I18" s="53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ht="12.75" customHeight="1">
      <c r="A19" s="71" t="s">
        <v>67</v>
      </c>
      <c r="B19" s="72"/>
      <c r="C19" s="73"/>
      <c r="D19" s="74"/>
      <c r="E19" s="75">
        <f>SUM(E10:E18)</f>
        <v>46872.46667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2.75" customHeight="1">
      <c r="A20" s="71" t="s">
        <v>68</v>
      </c>
      <c r="B20" s="76"/>
      <c r="C20" s="73"/>
      <c r="D20" s="77">
        <v>0.2</v>
      </c>
      <c r="E20" s="98">
        <f>E19*D20</f>
        <v>9374.493333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2.75" customHeight="1">
      <c r="A21" s="79" t="s">
        <v>69</v>
      </c>
      <c r="B21" s="80"/>
      <c r="C21" s="81"/>
      <c r="D21" s="82"/>
      <c r="E21" s="83">
        <f>SUM(E19:E20)</f>
        <v>56246.96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84" t="s">
        <v>70</v>
      </c>
      <c r="B22" s="85"/>
      <c r="C22" s="86"/>
      <c r="D22" s="87"/>
      <c r="E22" s="88">
        <f>(E24-E21)</f>
        <v>33748.176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89" t="s">
        <v>71</v>
      </c>
      <c r="B23" s="89"/>
      <c r="C23" s="90"/>
      <c r="D23" s="91"/>
      <c r="E23" s="92">
        <f>(E22/E24)</f>
        <v>0.375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93" t="s">
        <v>72</v>
      </c>
      <c r="B24" s="94"/>
      <c r="C24" s="95"/>
      <c r="D24" s="94"/>
      <c r="E24" s="96">
        <f>(E21*1.6)</f>
        <v>89995.136</v>
      </c>
      <c r="F24" s="97">
        <f>+ROUNDUP(E24,-3)</f>
        <v>90000</v>
      </c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</row>
    <row r="26" ht="13.5" customHeight="1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</row>
    <row r="27" ht="12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</row>
    <row r="28" ht="12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5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94</v>
      </c>
      <c r="C5" s="44"/>
      <c r="D5" s="51" t="s">
        <v>95</v>
      </c>
      <c r="E5" s="53" t="s">
        <v>74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4.0</v>
      </c>
      <c r="C6" s="44"/>
      <c r="D6" s="51" t="s">
        <v>96</v>
      </c>
      <c r="E6" s="53">
        <v>2.0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97</v>
      </c>
      <c r="B10" s="63" t="s">
        <v>59</v>
      </c>
      <c r="C10" s="53">
        <v>6.0</v>
      </c>
      <c r="D10" s="64">
        <f t="shared" ref="D10:D19" si="1">(G10/H10)</f>
        <v>313</v>
      </c>
      <c r="E10" s="65">
        <f>D10*C10</f>
        <v>1878</v>
      </c>
      <c r="F10" s="37"/>
      <c r="G10" s="66">
        <v>3130.0</v>
      </c>
      <c r="H10" s="53">
        <v>10.0</v>
      </c>
      <c r="I10" s="53" t="s">
        <v>64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98</v>
      </c>
      <c r="B11" s="63" t="s">
        <v>59</v>
      </c>
      <c r="C11" s="53">
        <v>250.0</v>
      </c>
      <c r="D11" s="64">
        <f t="shared" si="1"/>
        <v>33.36</v>
      </c>
      <c r="E11" s="65">
        <f t="shared" ref="E11:E19" si="2">D11*$C11</f>
        <v>8340</v>
      </c>
      <c r="F11" s="37"/>
      <c r="G11" s="66">
        <v>8340.0</v>
      </c>
      <c r="H11" s="53">
        <v>250.0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99</v>
      </c>
      <c r="B12" s="63" t="s">
        <v>59</v>
      </c>
      <c r="C12" s="53">
        <v>800.0</v>
      </c>
      <c r="D12" s="64">
        <f t="shared" si="1"/>
        <v>16</v>
      </c>
      <c r="E12" s="65">
        <f t="shared" si="2"/>
        <v>12800</v>
      </c>
      <c r="F12" s="37"/>
      <c r="G12" s="66">
        <v>8000.0</v>
      </c>
      <c r="H12" s="53">
        <v>500.0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100</v>
      </c>
      <c r="B13" s="63" t="s">
        <v>59</v>
      </c>
      <c r="C13" s="53">
        <v>300.0</v>
      </c>
      <c r="D13" s="64">
        <f t="shared" si="1"/>
        <v>45.76923077</v>
      </c>
      <c r="E13" s="65">
        <f t="shared" si="2"/>
        <v>13730.76923</v>
      </c>
      <c r="F13" s="37"/>
      <c r="G13" s="66">
        <v>17850.0</v>
      </c>
      <c r="H13" s="53">
        <v>390.0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101</v>
      </c>
      <c r="B14" s="63" t="s">
        <v>59</v>
      </c>
      <c r="C14" s="53">
        <v>100.0</v>
      </c>
      <c r="D14" s="64">
        <f t="shared" si="1"/>
        <v>28.83333333</v>
      </c>
      <c r="E14" s="65">
        <f t="shared" si="2"/>
        <v>2883.333333</v>
      </c>
      <c r="F14" s="37"/>
      <c r="G14" s="66">
        <v>5190.0</v>
      </c>
      <c r="H14" s="53">
        <v>180.0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7" t="s">
        <v>102</v>
      </c>
      <c r="B15" s="63" t="s">
        <v>59</v>
      </c>
      <c r="C15" s="68">
        <v>250.0</v>
      </c>
      <c r="D15" s="64">
        <f t="shared" si="1"/>
        <v>2.792</v>
      </c>
      <c r="E15" s="65">
        <f t="shared" si="2"/>
        <v>698</v>
      </c>
      <c r="F15" s="37"/>
      <c r="G15" s="70">
        <v>2792.0</v>
      </c>
      <c r="H15" s="53">
        <v>1000.0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7" t="s">
        <v>80</v>
      </c>
      <c r="B16" s="63" t="s">
        <v>59</v>
      </c>
      <c r="C16" s="68">
        <v>250.0</v>
      </c>
      <c r="D16" s="64">
        <f t="shared" si="1"/>
        <v>5</v>
      </c>
      <c r="E16" s="65">
        <f t="shared" si="2"/>
        <v>1250</v>
      </c>
      <c r="F16" s="37"/>
      <c r="G16" s="70">
        <v>2500.0</v>
      </c>
      <c r="H16" s="53">
        <v>500.0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81</v>
      </c>
      <c r="B17" s="63" t="s">
        <v>59</v>
      </c>
      <c r="C17" s="68">
        <v>250.0</v>
      </c>
      <c r="D17" s="64">
        <f t="shared" si="1"/>
        <v>4.4</v>
      </c>
      <c r="E17" s="65">
        <f t="shared" si="2"/>
        <v>1100</v>
      </c>
      <c r="F17" s="37"/>
      <c r="G17" s="70">
        <v>2200.0</v>
      </c>
      <c r="H17" s="53">
        <v>500.0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2" t="s">
        <v>82</v>
      </c>
      <c r="B18" s="63" t="s">
        <v>59</v>
      </c>
      <c r="C18" s="62">
        <v>300.0</v>
      </c>
      <c r="D18" s="64">
        <f t="shared" si="1"/>
        <v>4.9</v>
      </c>
      <c r="E18" s="65">
        <f t="shared" si="2"/>
        <v>1470</v>
      </c>
      <c r="F18" s="37"/>
      <c r="G18" s="66">
        <v>2450.0</v>
      </c>
      <c r="H18" s="53">
        <v>500.0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2" t="s">
        <v>61</v>
      </c>
      <c r="B19" s="63" t="s">
        <v>59</v>
      </c>
      <c r="C19" s="68">
        <v>30.0</v>
      </c>
      <c r="D19" s="64">
        <f t="shared" si="1"/>
        <v>11</v>
      </c>
      <c r="E19" s="65">
        <f t="shared" si="2"/>
        <v>330</v>
      </c>
      <c r="F19" s="37"/>
      <c r="G19" s="66">
        <v>5500.0</v>
      </c>
      <c r="H19" s="53">
        <v>500.0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2.75" customHeight="1">
      <c r="A20" s="62"/>
      <c r="B20" s="62"/>
      <c r="C20" s="62"/>
      <c r="D20" s="69"/>
      <c r="E20" s="65"/>
      <c r="F20" s="37"/>
      <c r="G20" s="66"/>
      <c r="H20" s="53"/>
      <c r="I20" s="53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2.75" customHeight="1">
      <c r="A21" s="71" t="s">
        <v>67</v>
      </c>
      <c r="B21" s="72"/>
      <c r="C21" s="73"/>
      <c r="D21" s="74"/>
      <c r="E21" s="99">
        <f>SUM(E10:E20)</f>
        <v>44480.10256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2.75" customHeight="1">
      <c r="A22" s="71" t="s">
        <v>68</v>
      </c>
      <c r="B22" s="76"/>
      <c r="C22" s="73"/>
      <c r="D22" s="77">
        <v>0.2</v>
      </c>
      <c r="E22" s="100">
        <f>E21*D22</f>
        <v>8896.020513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79" t="s">
        <v>69</v>
      </c>
      <c r="B23" s="80"/>
      <c r="C23" s="81"/>
      <c r="D23" s="82"/>
      <c r="E23" s="101">
        <f>SUM(E21:E22)</f>
        <v>53376.12308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84" t="s">
        <v>70</v>
      </c>
      <c r="B24" s="85"/>
      <c r="C24" s="86"/>
      <c r="D24" s="87"/>
      <c r="E24" s="102">
        <f>(E26-E23)</f>
        <v>26688.06154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89" t="s">
        <v>71</v>
      </c>
      <c r="B25" s="89"/>
      <c r="C25" s="90"/>
      <c r="D25" s="91"/>
      <c r="E25" s="92">
        <f>(E24/E26)</f>
        <v>0.3333333333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93" t="s">
        <v>72</v>
      </c>
      <c r="B26" s="94"/>
      <c r="C26" s="95"/>
      <c r="D26" s="94"/>
      <c r="E26" s="96">
        <f>(E23*1.5)</f>
        <v>80064.18462</v>
      </c>
      <c r="F26" s="97">
        <f>+ROUNDUP(E26,-3)</f>
        <v>81000</v>
      </c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</row>
    <row r="28" ht="13.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5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21.0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103</v>
      </c>
      <c r="C5" s="44"/>
      <c r="D5" s="51" t="s">
        <v>45</v>
      </c>
      <c r="E5" s="53" t="s">
        <v>74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4.0</v>
      </c>
      <c r="C6" s="44"/>
      <c r="D6" s="51" t="s">
        <v>48</v>
      </c>
      <c r="E6" s="53">
        <v>2.0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104</v>
      </c>
      <c r="B10" s="63" t="s">
        <v>59</v>
      </c>
      <c r="C10" s="53">
        <v>250.0</v>
      </c>
      <c r="D10" s="64">
        <f t="shared" ref="D10:D21" si="1">(G10/H10)</f>
        <v>3.79</v>
      </c>
      <c r="E10" s="65">
        <f t="shared" ref="E10:E11" si="2">D10*C10</f>
        <v>947.5</v>
      </c>
      <c r="F10" s="37"/>
      <c r="G10" s="66">
        <v>3790.0</v>
      </c>
      <c r="H10" s="53">
        <v>1000.0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58</v>
      </c>
      <c r="B11" s="63" t="s">
        <v>59</v>
      </c>
      <c r="C11" s="53">
        <v>300.0</v>
      </c>
      <c r="D11" s="64">
        <f t="shared" si="1"/>
        <v>28</v>
      </c>
      <c r="E11" s="65">
        <f t="shared" si="2"/>
        <v>8400</v>
      </c>
      <c r="F11" s="37"/>
      <c r="G11" s="66">
        <v>14000.0</v>
      </c>
      <c r="H11" s="53">
        <v>500.0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60</v>
      </c>
      <c r="B12" s="63" t="s">
        <v>59</v>
      </c>
      <c r="C12" s="53">
        <v>120.0</v>
      </c>
      <c r="D12" s="64">
        <f t="shared" si="1"/>
        <v>6.99</v>
      </c>
      <c r="E12" s="65">
        <f t="shared" ref="E12:E14" si="3">D12*$C12</f>
        <v>838.8</v>
      </c>
      <c r="F12" s="37"/>
      <c r="G12" s="66">
        <v>6990.0</v>
      </c>
      <c r="H12" s="53">
        <v>1000.0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2" t="s">
        <v>61</v>
      </c>
      <c r="B13" s="63" t="s">
        <v>59</v>
      </c>
      <c r="C13" s="53">
        <v>15.0</v>
      </c>
      <c r="D13" s="64">
        <f t="shared" si="1"/>
        <v>11</v>
      </c>
      <c r="E13" s="65">
        <f t="shared" si="3"/>
        <v>165</v>
      </c>
      <c r="F13" s="37"/>
      <c r="G13" s="66">
        <v>5500.0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105</v>
      </c>
      <c r="B14" s="63" t="s">
        <v>59</v>
      </c>
      <c r="C14" s="53">
        <v>500.0</v>
      </c>
      <c r="D14" s="64">
        <f t="shared" si="1"/>
        <v>15.1</v>
      </c>
      <c r="E14" s="65">
        <f t="shared" si="3"/>
        <v>7550</v>
      </c>
      <c r="F14" s="37"/>
      <c r="G14" s="66">
        <v>7550.0</v>
      </c>
      <c r="H14" s="53">
        <v>500.0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106</v>
      </c>
      <c r="B15" s="63" t="s">
        <v>59</v>
      </c>
      <c r="C15" s="68">
        <v>500.0</v>
      </c>
      <c r="D15" s="64">
        <f t="shared" si="1"/>
        <v>5.6</v>
      </c>
      <c r="E15" s="65">
        <f t="shared" ref="E15:E16" si="4">D15*C15</f>
        <v>2800</v>
      </c>
      <c r="F15" s="37"/>
      <c r="G15" s="66">
        <v>2800.0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82</v>
      </c>
      <c r="B16" s="63" t="s">
        <v>59</v>
      </c>
      <c r="C16" s="53">
        <v>500.0</v>
      </c>
      <c r="D16" s="64">
        <f t="shared" si="1"/>
        <v>5</v>
      </c>
      <c r="E16" s="65">
        <f t="shared" si="4"/>
        <v>2500</v>
      </c>
      <c r="F16" s="37"/>
      <c r="G16" s="66">
        <v>2500.0</v>
      </c>
      <c r="H16" s="53">
        <v>500.0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107</v>
      </c>
      <c r="B17" s="63" t="s">
        <v>59</v>
      </c>
      <c r="C17" s="53">
        <v>100.0</v>
      </c>
      <c r="D17" s="64">
        <f t="shared" si="1"/>
        <v>30</v>
      </c>
      <c r="E17" s="65">
        <f t="shared" ref="E17:E19" si="5">D17*$C17</f>
        <v>3000</v>
      </c>
      <c r="F17" s="37"/>
      <c r="G17" s="66">
        <v>15000.0</v>
      </c>
      <c r="H17" s="53">
        <v>500.0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2" t="s">
        <v>99</v>
      </c>
      <c r="B18" s="63" t="s">
        <v>59</v>
      </c>
      <c r="C18" s="53">
        <v>600.0</v>
      </c>
      <c r="D18" s="64">
        <f t="shared" si="1"/>
        <v>16</v>
      </c>
      <c r="E18" s="65">
        <f t="shared" si="5"/>
        <v>9600</v>
      </c>
      <c r="F18" s="37"/>
      <c r="G18" s="66">
        <v>8000.0</v>
      </c>
      <c r="H18" s="53">
        <v>500.0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7" t="s">
        <v>108</v>
      </c>
      <c r="B19" s="63" t="s">
        <v>59</v>
      </c>
      <c r="C19" s="53">
        <v>30.0</v>
      </c>
      <c r="D19" s="64">
        <f t="shared" si="1"/>
        <v>2.5</v>
      </c>
      <c r="E19" s="65">
        <f t="shared" si="5"/>
        <v>75</v>
      </c>
      <c r="F19" s="37"/>
      <c r="G19" s="66">
        <v>2500.0</v>
      </c>
      <c r="H19" s="53">
        <v>1000.0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 t="s">
        <v>109</v>
      </c>
      <c r="B20" s="63" t="s">
        <v>59</v>
      </c>
      <c r="C20" s="53">
        <v>70.0</v>
      </c>
      <c r="D20" s="64">
        <f t="shared" si="1"/>
        <v>120</v>
      </c>
      <c r="E20" s="65">
        <f t="shared" ref="E20:E21" si="6">D20*C20</f>
        <v>8400</v>
      </c>
      <c r="F20" s="37"/>
      <c r="G20" s="66">
        <v>30000.0</v>
      </c>
      <c r="H20" s="53">
        <v>250.0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 t="s">
        <v>110</v>
      </c>
      <c r="B21" s="63" t="s">
        <v>59</v>
      </c>
      <c r="C21" s="53">
        <v>1.0</v>
      </c>
      <c r="D21" s="64">
        <f t="shared" si="1"/>
        <v>2200</v>
      </c>
      <c r="E21" s="65">
        <f t="shared" si="6"/>
        <v>2200</v>
      </c>
      <c r="F21" s="37"/>
      <c r="G21" s="66">
        <v>17600.0</v>
      </c>
      <c r="H21" s="53">
        <v>8.0</v>
      </c>
      <c r="I21" s="53" t="s">
        <v>64</v>
      </c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ht="12.75" customHeight="1">
      <c r="A22" s="62"/>
      <c r="B22" s="63"/>
      <c r="C22" s="53"/>
      <c r="D22" s="64"/>
      <c r="E22" s="65"/>
      <c r="F22" s="37"/>
      <c r="G22" s="103"/>
      <c r="H22" s="104"/>
      <c r="I22" s="104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ht="12.75" customHeight="1">
      <c r="A23" s="71" t="s">
        <v>67</v>
      </c>
      <c r="B23" s="72"/>
      <c r="C23" s="73"/>
      <c r="D23" s="74"/>
      <c r="E23" s="99">
        <f>SUM(E10:E22)</f>
        <v>46476.3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71" t="s">
        <v>68</v>
      </c>
      <c r="B24" s="76"/>
      <c r="C24" s="73"/>
      <c r="D24" s="77">
        <v>0.2</v>
      </c>
      <c r="E24" s="100">
        <f>E23*D24</f>
        <v>9295.26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9" t="s">
        <v>69</v>
      </c>
      <c r="B25" s="80"/>
      <c r="C25" s="81"/>
      <c r="D25" s="82"/>
      <c r="E25" s="101">
        <f>SUM(E23:E24)</f>
        <v>55771.56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84" t="s">
        <v>70</v>
      </c>
      <c r="B26" s="85"/>
      <c r="C26" s="86"/>
      <c r="D26" s="87"/>
      <c r="E26" s="102">
        <f>(E28-E25)</f>
        <v>33462.936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9" t="s">
        <v>71</v>
      </c>
      <c r="B27" s="89"/>
      <c r="C27" s="90"/>
      <c r="D27" s="91"/>
      <c r="E27" s="92">
        <f>(E26/E28)</f>
        <v>0.375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93" t="s">
        <v>72</v>
      </c>
      <c r="B28" s="94"/>
      <c r="C28" s="95"/>
      <c r="D28" s="94"/>
      <c r="E28" s="96">
        <f>(E25*1.6)</f>
        <v>89234.496</v>
      </c>
      <c r="F28" s="97">
        <f>+ROUNDUP(E28,-3)</f>
        <v>90000</v>
      </c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3.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5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18.13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37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111</v>
      </c>
      <c r="C5" s="44"/>
      <c r="D5" s="51" t="s">
        <v>45</v>
      </c>
      <c r="E5" s="53" t="s">
        <v>74</v>
      </c>
      <c r="F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4.0</v>
      </c>
      <c r="C6" s="44"/>
      <c r="D6" s="51" t="s">
        <v>96</v>
      </c>
      <c r="E6" s="53">
        <v>2.0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58</v>
      </c>
      <c r="B10" s="63" t="s">
        <v>59</v>
      </c>
      <c r="C10" s="53">
        <v>320.0</v>
      </c>
      <c r="D10" s="64">
        <f t="shared" ref="D10:D20" si="1">(G10/H10)</f>
        <v>28</v>
      </c>
      <c r="E10" s="65">
        <f>D10*C10</f>
        <v>8960</v>
      </c>
      <c r="F10" s="37"/>
      <c r="G10" s="66">
        <v>14000.0</v>
      </c>
      <c r="H10" s="53">
        <v>500.0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60</v>
      </c>
      <c r="B11" s="63" t="s">
        <v>59</v>
      </c>
      <c r="C11" s="53">
        <v>250.0</v>
      </c>
      <c r="D11" s="64">
        <f t="shared" si="1"/>
        <v>6.99</v>
      </c>
      <c r="E11" s="65">
        <f t="shared" ref="E11:E14" si="2">D11*$C11</f>
        <v>1747.5</v>
      </c>
      <c r="F11" s="37"/>
      <c r="G11" s="66">
        <v>6990.0</v>
      </c>
      <c r="H11" s="53">
        <v>1000.0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61</v>
      </c>
      <c r="B12" s="63" t="s">
        <v>59</v>
      </c>
      <c r="C12" s="53">
        <v>35.0</v>
      </c>
      <c r="D12" s="64">
        <f t="shared" si="1"/>
        <v>11</v>
      </c>
      <c r="E12" s="65">
        <f t="shared" si="2"/>
        <v>385</v>
      </c>
      <c r="F12" s="37"/>
      <c r="G12" s="66">
        <v>5500.0</v>
      </c>
      <c r="H12" s="53">
        <v>500.0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112</v>
      </c>
      <c r="B13" s="63" t="s">
        <v>59</v>
      </c>
      <c r="C13" s="53">
        <v>200.0</v>
      </c>
      <c r="D13" s="64">
        <f t="shared" si="1"/>
        <v>25.21842105</v>
      </c>
      <c r="E13" s="65">
        <f t="shared" si="2"/>
        <v>5043.684211</v>
      </c>
      <c r="F13" s="37"/>
      <c r="G13" s="66">
        <v>9583.0</v>
      </c>
      <c r="H13" s="53">
        <v>380.0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7" t="s">
        <v>62</v>
      </c>
      <c r="B14" s="63" t="s">
        <v>59</v>
      </c>
      <c r="C14" s="53">
        <v>500.0</v>
      </c>
      <c r="D14" s="64">
        <f t="shared" si="1"/>
        <v>5.222222222</v>
      </c>
      <c r="E14" s="65">
        <f t="shared" si="2"/>
        <v>2611.111111</v>
      </c>
      <c r="F14" s="37"/>
      <c r="G14" s="66">
        <v>2350.0</v>
      </c>
      <c r="H14" s="53">
        <v>450.0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63</v>
      </c>
      <c r="B15" s="63" t="s">
        <v>59</v>
      </c>
      <c r="C15" s="53">
        <v>4.0</v>
      </c>
      <c r="D15" s="64">
        <f t="shared" si="1"/>
        <v>2200</v>
      </c>
      <c r="E15" s="65">
        <f t="shared" ref="E15:E20" si="3">D15*C15</f>
        <v>8800</v>
      </c>
      <c r="F15" s="37"/>
      <c r="G15" s="66">
        <v>17600.0</v>
      </c>
      <c r="H15" s="53">
        <v>8.0</v>
      </c>
      <c r="I15" s="53" t="s">
        <v>64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113</v>
      </c>
      <c r="B16" s="63" t="s">
        <v>66</v>
      </c>
      <c r="C16" s="53">
        <v>800.0</v>
      </c>
      <c r="D16" s="64">
        <f t="shared" si="1"/>
        <v>5</v>
      </c>
      <c r="E16" s="65">
        <f t="shared" si="3"/>
        <v>4000</v>
      </c>
      <c r="F16" s="37"/>
      <c r="G16" s="66">
        <v>2000.0</v>
      </c>
      <c r="H16" s="53">
        <v>400.0</v>
      </c>
      <c r="I16" s="53" t="s">
        <v>66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82</v>
      </c>
      <c r="B17" s="63" t="s">
        <v>59</v>
      </c>
      <c r="C17" s="53">
        <v>120.0</v>
      </c>
      <c r="D17" s="64">
        <f t="shared" si="1"/>
        <v>5</v>
      </c>
      <c r="E17" s="65">
        <f t="shared" si="3"/>
        <v>600</v>
      </c>
      <c r="F17" s="37"/>
      <c r="G17" s="66">
        <v>2500.0</v>
      </c>
      <c r="H17" s="53">
        <v>500.0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7" t="s">
        <v>114</v>
      </c>
      <c r="B18" s="63" t="s">
        <v>59</v>
      </c>
      <c r="C18" s="53">
        <v>130.0</v>
      </c>
      <c r="D18" s="64">
        <f t="shared" si="1"/>
        <v>16</v>
      </c>
      <c r="E18" s="65">
        <f t="shared" si="3"/>
        <v>2080</v>
      </c>
      <c r="F18" s="37"/>
      <c r="G18" s="66">
        <v>3200.0</v>
      </c>
      <c r="H18" s="53">
        <v>200.0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2" t="s">
        <v>115</v>
      </c>
      <c r="B19" s="63" t="s">
        <v>64</v>
      </c>
      <c r="C19" s="53">
        <v>4.0</v>
      </c>
      <c r="D19" s="64">
        <f t="shared" si="1"/>
        <v>1333.333333</v>
      </c>
      <c r="E19" s="65">
        <f t="shared" si="3"/>
        <v>5333.333333</v>
      </c>
      <c r="F19" s="37"/>
      <c r="G19" s="66">
        <v>8000.0</v>
      </c>
      <c r="H19" s="53">
        <v>6.0</v>
      </c>
      <c r="I19" s="53" t="s">
        <v>64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 t="s">
        <v>116</v>
      </c>
      <c r="B20" s="63" t="s">
        <v>59</v>
      </c>
      <c r="C20" s="53">
        <v>500.0</v>
      </c>
      <c r="D20" s="64">
        <f t="shared" si="1"/>
        <v>7.2</v>
      </c>
      <c r="E20" s="65">
        <f t="shared" si="3"/>
        <v>3600</v>
      </c>
      <c r="F20" s="37"/>
      <c r="G20" s="66">
        <v>18000.0</v>
      </c>
      <c r="H20" s="53">
        <v>2500.0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/>
      <c r="B21" s="63"/>
      <c r="C21" s="53"/>
      <c r="D21" s="64"/>
      <c r="E21" s="65"/>
      <c r="F21" s="37"/>
      <c r="G21" s="66"/>
      <c r="H21" s="53"/>
      <c r="I21" s="53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ht="12.75" customHeight="1">
      <c r="A22" s="62"/>
      <c r="B22" s="63"/>
      <c r="C22" s="53"/>
      <c r="D22" s="64"/>
      <c r="E22" s="65"/>
      <c r="F22" s="37"/>
      <c r="G22" s="66"/>
      <c r="H22" s="53"/>
      <c r="I22" s="53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ht="12.75" customHeight="1">
      <c r="A23" s="62"/>
      <c r="B23" s="63"/>
      <c r="C23" s="53"/>
      <c r="D23" s="64"/>
      <c r="E23" s="65"/>
      <c r="F23" s="37"/>
      <c r="G23" s="103"/>
      <c r="H23" s="104"/>
      <c r="I23" s="104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ht="12.75" customHeight="1">
      <c r="A24" s="71" t="s">
        <v>67</v>
      </c>
      <c r="B24" s="72"/>
      <c r="C24" s="73"/>
      <c r="D24" s="74"/>
      <c r="E24" s="99">
        <f>SUM(E10:E20)</f>
        <v>43160.62865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1" t="s">
        <v>68</v>
      </c>
      <c r="B25" s="76"/>
      <c r="C25" s="73"/>
      <c r="D25" s="77">
        <v>0.2</v>
      </c>
      <c r="E25" s="100">
        <f>E24*D25</f>
        <v>8632.125731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79" t="s">
        <v>69</v>
      </c>
      <c r="B26" s="80"/>
      <c r="C26" s="81"/>
      <c r="D26" s="82"/>
      <c r="E26" s="101">
        <f>SUM(E24:E25)</f>
        <v>51792.75439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4" t="s">
        <v>70</v>
      </c>
      <c r="B27" s="85"/>
      <c r="C27" s="86"/>
      <c r="D27" s="87"/>
      <c r="E27" s="102">
        <f>(E29-E26)</f>
        <v>31075.65263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89" t="s">
        <v>71</v>
      </c>
      <c r="B28" s="89"/>
      <c r="C28" s="90"/>
      <c r="D28" s="91"/>
      <c r="E28" s="92">
        <f>(E27/E29)</f>
        <v>0.375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93" t="s">
        <v>72</v>
      </c>
      <c r="B29" s="94"/>
      <c r="C29" s="95"/>
      <c r="D29" s="94"/>
      <c r="E29" s="96">
        <f>(E26*1.6)</f>
        <v>82868.40702</v>
      </c>
      <c r="F29" s="97">
        <f>+ROUNDUP(E29,-3)</f>
        <v>83000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3.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21.5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117</v>
      </c>
      <c r="C5" s="44"/>
      <c r="D5" s="51" t="s">
        <v>45</v>
      </c>
      <c r="E5" s="53" t="s">
        <v>74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4.0</v>
      </c>
      <c r="C6" s="44"/>
      <c r="D6" s="51" t="s">
        <v>48</v>
      </c>
      <c r="E6" s="53">
        <v>2.0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/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118</v>
      </c>
      <c r="B10" s="63" t="s">
        <v>59</v>
      </c>
      <c r="C10" s="53">
        <v>170.0</v>
      </c>
      <c r="D10" s="64">
        <f t="shared" ref="D10:D19" si="1">(G10/H10)</f>
        <v>35</v>
      </c>
      <c r="E10" s="65">
        <f t="shared" ref="E10:E11" si="2">D10*C10</f>
        <v>5950</v>
      </c>
      <c r="F10" s="37"/>
      <c r="G10" s="66">
        <v>17500.0</v>
      </c>
      <c r="H10" s="53">
        <v>500.0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110</v>
      </c>
      <c r="B11" s="63" t="s">
        <v>59</v>
      </c>
      <c r="C11" s="53">
        <v>4.0</v>
      </c>
      <c r="D11" s="64">
        <f t="shared" si="1"/>
        <v>2200</v>
      </c>
      <c r="E11" s="65">
        <f t="shared" si="2"/>
        <v>8800</v>
      </c>
      <c r="F11" s="37"/>
      <c r="G11" s="66">
        <v>17600.0</v>
      </c>
      <c r="H11" s="53">
        <v>8.0</v>
      </c>
      <c r="I11" s="53" t="s">
        <v>64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119</v>
      </c>
      <c r="B12" s="63" t="s">
        <v>59</v>
      </c>
      <c r="C12" s="53">
        <v>250.0</v>
      </c>
      <c r="D12" s="64">
        <f t="shared" si="1"/>
        <v>47.9830303</v>
      </c>
      <c r="E12" s="65">
        <f>D12*$C12</f>
        <v>11995.75758</v>
      </c>
      <c r="F12" s="37"/>
      <c r="G12" s="66">
        <v>39586.0</v>
      </c>
      <c r="H12" s="53">
        <v>825.0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2" t="s">
        <v>120</v>
      </c>
      <c r="B13" s="63" t="s">
        <v>59</v>
      </c>
      <c r="C13" s="68">
        <v>160.0</v>
      </c>
      <c r="D13" s="64">
        <f t="shared" si="1"/>
        <v>44.768</v>
      </c>
      <c r="E13" s="65">
        <f t="shared" ref="E13:E14" si="3">D13*C13</f>
        <v>7162.88</v>
      </c>
      <c r="F13" s="37"/>
      <c r="G13" s="66">
        <v>22384.0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 t="s">
        <v>58</v>
      </c>
      <c r="B14" s="63" t="s">
        <v>59</v>
      </c>
      <c r="C14" s="53">
        <v>160.0</v>
      </c>
      <c r="D14" s="64">
        <f t="shared" si="1"/>
        <v>28</v>
      </c>
      <c r="E14" s="65">
        <f t="shared" si="3"/>
        <v>4480</v>
      </c>
      <c r="F14" s="37"/>
      <c r="G14" s="66">
        <v>14000.0</v>
      </c>
      <c r="H14" s="53">
        <v>500.0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7" t="s">
        <v>62</v>
      </c>
      <c r="B15" s="63" t="s">
        <v>59</v>
      </c>
      <c r="C15" s="53">
        <v>250.0</v>
      </c>
      <c r="D15" s="64">
        <f t="shared" si="1"/>
        <v>5.222222222</v>
      </c>
      <c r="E15" s="65">
        <f>D15*$C15</f>
        <v>1305.555556</v>
      </c>
      <c r="F15" s="37"/>
      <c r="G15" s="66">
        <v>2350.0</v>
      </c>
      <c r="H15" s="53">
        <v>450.0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121</v>
      </c>
      <c r="B16" s="63" t="s">
        <v>59</v>
      </c>
      <c r="C16" s="68">
        <v>200.0</v>
      </c>
      <c r="D16" s="64">
        <f t="shared" si="1"/>
        <v>5.2</v>
      </c>
      <c r="E16" s="65">
        <f t="shared" ref="E16:E17" si="4">D16*C16</f>
        <v>1040</v>
      </c>
      <c r="F16" s="37"/>
      <c r="G16" s="66">
        <v>2600.0</v>
      </c>
      <c r="H16" s="53">
        <v>500.0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122</v>
      </c>
      <c r="B17" s="63" t="s">
        <v>59</v>
      </c>
      <c r="C17" s="53">
        <v>60.0</v>
      </c>
      <c r="D17" s="64">
        <f t="shared" si="1"/>
        <v>5.6</v>
      </c>
      <c r="E17" s="65">
        <f t="shared" si="4"/>
        <v>336</v>
      </c>
      <c r="F17" s="37"/>
      <c r="G17" s="66">
        <v>2800.0</v>
      </c>
      <c r="H17" s="53">
        <v>500.0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2" t="s">
        <v>60</v>
      </c>
      <c r="B18" s="63" t="s">
        <v>59</v>
      </c>
      <c r="C18" s="53">
        <v>180.0</v>
      </c>
      <c r="D18" s="64">
        <f t="shared" si="1"/>
        <v>6.99</v>
      </c>
      <c r="E18" s="65">
        <f t="shared" ref="E18:E19" si="5">D18*$C18</f>
        <v>1258.2</v>
      </c>
      <c r="F18" s="37"/>
      <c r="G18" s="66">
        <v>6990.0</v>
      </c>
      <c r="H18" s="53">
        <v>1000.0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2" t="s">
        <v>61</v>
      </c>
      <c r="B19" s="63" t="s">
        <v>59</v>
      </c>
      <c r="C19" s="53">
        <v>18.0</v>
      </c>
      <c r="D19" s="64">
        <f t="shared" si="1"/>
        <v>11</v>
      </c>
      <c r="E19" s="65">
        <f t="shared" si="5"/>
        <v>198</v>
      </c>
      <c r="F19" s="37"/>
      <c r="G19" s="66">
        <v>5500.0</v>
      </c>
      <c r="H19" s="53">
        <v>500.0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/>
      <c r="B20" s="63"/>
      <c r="C20" s="53"/>
      <c r="D20" s="64"/>
      <c r="E20" s="65"/>
      <c r="F20" s="37"/>
      <c r="G20" s="66"/>
      <c r="H20" s="53"/>
      <c r="I20" s="53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/>
      <c r="B21" s="63"/>
      <c r="C21" s="53"/>
      <c r="D21" s="64"/>
      <c r="E21" s="65"/>
      <c r="F21" s="37"/>
      <c r="G21" s="103"/>
      <c r="H21" s="104"/>
      <c r="I21" s="104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ht="12.75" customHeight="1">
      <c r="A22" s="71" t="s">
        <v>67</v>
      </c>
      <c r="B22" s="72"/>
      <c r="C22" s="73"/>
      <c r="D22" s="74"/>
      <c r="E22" s="99">
        <f>SUM(E10:E21)</f>
        <v>42526.39313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2.75" customHeight="1">
      <c r="A23" s="71" t="s">
        <v>68</v>
      </c>
      <c r="B23" s="76"/>
      <c r="C23" s="73"/>
      <c r="D23" s="77">
        <v>0.2</v>
      </c>
      <c r="E23" s="100">
        <f>E22*D23</f>
        <v>8505.278626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2.75" customHeight="1">
      <c r="A24" s="79" t="s">
        <v>69</v>
      </c>
      <c r="B24" s="80"/>
      <c r="C24" s="81"/>
      <c r="D24" s="82"/>
      <c r="E24" s="101">
        <f>SUM(E22:E23)</f>
        <v>51031.67176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84" t="s">
        <v>70</v>
      </c>
      <c r="B25" s="85"/>
      <c r="C25" s="86"/>
      <c r="D25" s="87"/>
      <c r="E25" s="102">
        <f>(E27-E24)</f>
        <v>30619.00305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89" t="s">
        <v>71</v>
      </c>
      <c r="B26" s="89"/>
      <c r="C26" s="90"/>
      <c r="D26" s="91"/>
      <c r="E26" s="92">
        <f>(E25/E27)</f>
        <v>0.375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93" t="s">
        <v>72</v>
      </c>
      <c r="B27" s="94"/>
      <c r="C27" s="95"/>
      <c r="D27" s="94"/>
      <c r="E27" s="96">
        <f>(E24*1.6)</f>
        <v>81650.67481</v>
      </c>
      <c r="F27" s="97">
        <f>+ROUNDUP(E27,-3)</f>
        <v>82000</v>
      </c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ht="13.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2.7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5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2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/>
  </sheetPr>
  <sheetViews>
    <sheetView workbookViewId="0"/>
  </sheetViews>
  <sheetFormatPr customHeight="1" defaultColWidth="12.63" defaultRowHeight="15.0"/>
  <cols>
    <col customWidth="1" min="1" max="1" width="29.38"/>
    <col customWidth="1" min="2" max="2" width="11.5"/>
    <col customWidth="1" min="3" max="3" width="13.13"/>
    <col customWidth="1" min="4" max="4" width="25.5"/>
    <col customWidth="1" min="5" max="5" width="28.0"/>
    <col customWidth="1" min="6" max="6" width="10.0"/>
    <col customWidth="1" min="7" max="7" width="19.25"/>
    <col customWidth="1" min="8" max="8" width="15.13"/>
    <col customWidth="1" min="9" max="10" width="9.38"/>
    <col customWidth="1" min="11" max="11" width="17.13"/>
    <col customWidth="1" min="12" max="13" width="9.38"/>
    <col customWidth="1" min="14" max="14" width="12.0"/>
    <col customWidth="1" min="15" max="26" width="9.38"/>
  </cols>
  <sheetData>
    <row r="1" ht="21.75" customHeight="1">
      <c r="A1" s="33" t="s">
        <v>41</v>
      </c>
      <c r="B1" s="34"/>
      <c r="C1" s="34"/>
      <c r="D1" s="35"/>
      <c r="E1" s="36" t="s">
        <v>93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27.0" customHeight="1">
      <c r="A2" s="38"/>
      <c r="B2" s="39"/>
      <c r="C2" s="39"/>
      <c r="D2" s="40"/>
      <c r="E2" s="41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2.75" customHeight="1">
      <c r="A3" s="42" t="s">
        <v>42</v>
      </c>
      <c r="B3" s="43"/>
      <c r="C3" s="43"/>
      <c r="D3" s="44"/>
      <c r="E3" s="45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2.75" customHeight="1">
      <c r="A4" s="46"/>
      <c r="B4" s="47"/>
      <c r="C4" s="47"/>
      <c r="D4" s="48"/>
      <c r="E4" s="49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1" t="s">
        <v>43</v>
      </c>
      <c r="B5" s="52" t="s">
        <v>123</v>
      </c>
      <c r="C5" s="44"/>
      <c r="D5" s="51" t="s">
        <v>45</v>
      </c>
      <c r="E5" s="53" t="s">
        <v>124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2.75" customHeight="1">
      <c r="A6" s="51" t="s">
        <v>47</v>
      </c>
      <c r="B6" s="52">
        <v>1.0</v>
      </c>
      <c r="C6" s="44"/>
      <c r="D6" s="105" t="s">
        <v>48</v>
      </c>
      <c r="E6" s="106">
        <v>1.0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2.75" customHeight="1">
      <c r="A7" s="54"/>
      <c r="B7" s="55"/>
      <c r="C7" s="44"/>
      <c r="D7" s="51" t="s">
        <v>125</v>
      </c>
      <c r="E7" s="5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ht="12.75" customHeight="1">
      <c r="A8" s="57" t="s">
        <v>49</v>
      </c>
      <c r="B8" s="58" t="s">
        <v>50</v>
      </c>
      <c r="C8" s="57" t="s">
        <v>51</v>
      </c>
      <c r="D8" s="59" t="s">
        <v>52</v>
      </c>
      <c r="E8" s="44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ht="12.75" customHeight="1">
      <c r="A9" s="45"/>
      <c r="B9" s="45"/>
      <c r="C9" s="45"/>
      <c r="D9" s="60" t="s">
        <v>53</v>
      </c>
      <c r="E9" s="60" t="s">
        <v>54</v>
      </c>
      <c r="F9" s="37"/>
      <c r="G9" s="61" t="s">
        <v>55</v>
      </c>
      <c r="H9" s="61" t="s">
        <v>56</v>
      </c>
      <c r="I9" s="61" t="s">
        <v>57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ht="12.75" customHeight="1">
      <c r="A10" s="62" t="s">
        <v>119</v>
      </c>
      <c r="B10" s="63" t="s">
        <v>59</v>
      </c>
      <c r="C10" s="53">
        <v>330.0</v>
      </c>
      <c r="D10" s="64">
        <f t="shared" ref="D10:D22" si="1">(G10/H10)</f>
        <v>61.97959184</v>
      </c>
      <c r="E10" s="65">
        <f>D10*C10</f>
        <v>20453.26531</v>
      </c>
      <c r="F10" s="37"/>
      <c r="G10" s="66">
        <v>60740.0</v>
      </c>
      <c r="H10" s="53">
        <v>980.0</v>
      </c>
      <c r="I10" s="53" t="s">
        <v>59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ht="12.75" customHeight="1">
      <c r="A11" s="62" t="s">
        <v>126</v>
      </c>
      <c r="B11" s="63" t="s">
        <v>59</v>
      </c>
      <c r="C11" s="53">
        <v>300.0</v>
      </c>
      <c r="D11" s="64">
        <f t="shared" si="1"/>
        <v>31</v>
      </c>
      <c r="E11" s="65">
        <f>D11*$C11</f>
        <v>9300</v>
      </c>
      <c r="F11" s="37"/>
      <c r="G11" s="66">
        <v>15500.0</v>
      </c>
      <c r="H11" s="53">
        <v>500.0</v>
      </c>
      <c r="I11" s="53" t="s">
        <v>59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ht="12.75" customHeight="1">
      <c r="A12" s="62" t="s">
        <v>127</v>
      </c>
      <c r="B12" s="63" t="s">
        <v>59</v>
      </c>
      <c r="C12" s="53">
        <v>150.0</v>
      </c>
      <c r="D12" s="64">
        <f t="shared" si="1"/>
        <v>45</v>
      </c>
      <c r="E12" s="65">
        <f>D12*C12</f>
        <v>6750</v>
      </c>
      <c r="F12" s="37"/>
      <c r="G12" s="66">
        <v>45000.0</v>
      </c>
      <c r="H12" s="53">
        <v>1000.0</v>
      </c>
      <c r="I12" s="53" t="s">
        <v>59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ht="12.75" customHeight="1">
      <c r="A13" s="67" t="s">
        <v>128</v>
      </c>
      <c r="B13" s="63" t="s">
        <v>59</v>
      </c>
      <c r="C13" s="53">
        <v>250.0</v>
      </c>
      <c r="D13" s="64">
        <f t="shared" si="1"/>
        <v>5.98</v>
      </c>
      <c r="E13" s="65">
        <f>D13*$C13</f>
        <v>1495</v>
      </c>
      <c r="F13" s="37"/>
      <c r="G13" s="66">
        <v>2990.0</v>
      </c>
      <c r="H13" s="53">
        <v>500.0</v>
      </c>
      <c r="I13" s="53" t="s">
        <v>59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ht="12.75" customHeight="1">
      <c r="A14" s="62" t="s">
        <v>129</v>
      </c>
      <c r="B14" s="63" t="s">
        <v>59</v>
      </c>
      <c r="C14" s="53">
        <v>70.0</v>
      </c>
      <c r="D14" s="64">
        <f t="shared" si="1"/>
        <v>32</v>
      </c>
      <c r="E14" s="65">
        <f t="shared" ref="E14:E23" si="2">D14*C14</f>
        <v>2240</v>
      </c>
      <c r="F14" s="37"/>
      <c r="G14" s="66">
        <v>8000.0</v>
      </c>
      <c r="H14" s="53">
        <v>250.0</v>
      </c>
      <c r="I14" s="53" t="s">
        <v>59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ht="12.75" customHeight="1">
      <c r="A15" s="62" t="s">
        <v>130</v>
      </c>
      <c r="B15" s="63" t="s">
        <v>59</v>
      </c>
      <c r="C15" s="53">
        <v>50.0</v>
      </c>
      <c r="D15" s="64">
        <f t="shared" si="1"/>
        <v>41.98</v>
      </c>
      <c r="E15" s="65">
        <f t="shared" si="2"/>
        <v>2099</v>
      </c>
      <c r="F15" s="37"/>
      <c r="G15" s="66">
        <v>20990.0</v>
      </c>
      <c r="H15" s="53">
        <v>500.0</v>
      </c>
      <c r="I15" s="53" t="s">
        <v>59</v>
      </c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ht="12.75" customHeight="1">
      <c r="A16" s="62" t="s">
        <v>131</v>
      </c>
      <c r="B16" s="63" t="s">
        <v>59</v>
      </c>
      <c r="C16" s="53">
        <v>20.0</v>
      </c>
      <c r="D16" s="64">
        <f t="shared" si="1"/>
        <v>54</v>
      </c>
      <c r="E16" s="65">
        <f t="shared" si="2"/>
        <v>1080</v>
      </c>
      <c r="F16" s="37"/>
      <c r="G16" s="66">
        <v>27000.0</v>
      </c>
      <c r="H16" s="53">
        <v>500.0</v>
      </c>
      <c r="I16" s="53" t="s">
        <v>59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ht="12.75" customHeight="1">
      <c r="A17" s="62" t="s">
        <v>132</v>
      </c>
      <c r="B17" s="63" t="s">
        <v>59</v>
      </c>
      <c r="C17" s="53">
        <v>100.0</v>
      </c>
      <c r="D17" s="64">
        <f t="shared" si="1"/>
        <v>13.125</v>
      </c>
      <c r="E17" s="65">
        <f t="shared" si="2"/>
        <v>1312.5</v>
      </c>
      <c r="F17" s="37"/>
      <c r="G17" s="66">
        <v>5250.0</v>
      </c>
      <c r="H17" s="53">
        <v>400.0</v>
      </c>
      <c r="I17" s="53" t="s">
        <v>59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ht="12.75" customHeight="1">
      <c r="A18" s="67"/>
      <c r="B18" s="63"/>
      <c r="C18" s="53"/>
      <c r="D18" s="64">
        <f t="shared" si="1"/>
        <v>0</v>
      </c>
      <c r="E18" s="65">
        <f t="shared" si="2"/>
        <v>0</v>
      </c>
      <c r="F18" s="37"/>
      <c r="G18" s="66"/>
      <c r="H18" s="53">
        <v>1.0</v>
      </c>
      <c r="I18" s="53" t="s">
        <v>59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ht="12.75" customHeight="1">
      <c r="A19" s="62"/>
      <c r="B19" s="63"/>
      <c r="C19" s="53"/>
      <c r="D19" s="64">
        <f t="shared" si="1"/>
        <v>0</v>
      </c>
      <c r="E19" s="65">
        <f t="shared" si="2"/>
        <v>0</v>
      </c>
      <c r="F19" s="37"/>
      <c r="G19" s="66"/>
      <c r="H19" s="53">
        <v>1.0</v>
      </c>
      <c r="I19" s="53" t="s">
        <v>59</v>
      </c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ht="12.75" customHeight="1">
      <c r="A20" s="62"/>
      <c r="B20" s="63"/>
      <c r="C20" s="53"/>
      <c r="D20" s="64">
        <f t="shared" si="1"/>
        <v>0</v>
      </c>
      <c r="E20" s="65">
        <f t="shared" si="2"/>
        <v>0</v>
      </c>
      <c r="F20" s="37"/>
      <c r="G20" s="66"/>
      <c r="H20" s="53">
        <v>1.0</v>
      </c>
      <c r="I20" s="53" t="s">
        <v>59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ht="12.75" customHeight="1">
      <c r="A21" s="62"/>
      <c r="B21" s="63"/>
      <c r="C21" s="53"/>
      <c r="D21" s="64">
        <f t="shared" si="1"/>
        <v>0</v>
      </c>
      <c r="E21" s="65">
        <f t="shared" si="2"/>
        <v>0</v>
      </c>
      <c r="F21" s="37"/>
      <c r="G21" s="66"/>
      <c r="H21" s="53">
        <v>1.0</v>
      </c>
      <c r="I21" s="53" t="s">
        <v>59</v>
      </c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ht="12.75" customHeight="1">
      <c r="A22" s="62"/>
      <c r="B22" s="63"/>
      <c r="C22" s="53"/>
      <c r="D22" s="64">
        <f t="shared" si="1"/>
        <v>0</v>
      </c>
      <c r="E22" s="65">
        <f t="shared" si="2"/>
        <v>0</v>
      </c>
      <c r="F22" s="37"/>
      <c r="G22" s="66"/>
      <c r="H22" s="53">
        <v>1.0</v>
      </c>
      <c r="I22" s="53" t="s">
        <v>59</v>
      </c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ht="12.75" customHeight="1">
      <c r="A23" s="62"/>
      <c r="B23" s="63"/>
      <c r="C23" s="53"/>
      <c r="D23" s="64"/>
      <c r="E23" s="65">
        <f t="shared" si="2"/>
        <v>0</v>
      </c>
      <c r="F23" s="37"/>
      <c r="G23" s="103"/>
      <c r="H23" s="104"/>
      <c r="I23" s="104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ht="12.75" customHeight="1">
      <c r="A24" s="71" t="s">
        <v>67</v>
      </c>
      <c r="B24" s="72"/>
      <c r="C24" s="73"/>
      <c r="D24" s="74"/>
      <c r="E24" s="99">
        <f>SUM(E10:E20)</f>
        <v>44729.76531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2.75" customHeight="1">
      <c r="A25" s="71" t="s">
        <v>68</v>
      </c>
      <c r="B25" s="76"/>
      <c r="C25" s="73"/>
      <c r="D25" s="77">
        <v>0.2</v>
      </c>
      <c r="E25" s="100">
        <f>E24*D25</f>
        <v>8945.953061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2.75" customHeight="1">
      <c r="A26" s="79" t="s">
        <v>69</v>
      </c>
      <c r="B26" s="80"/>
      <c r="C26" s="81"/>
      <c r="D26" s="82"/>
      <c r="E26" s="101">
        <f>SUM(E24:E25)</f>
        <v>53675.71837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2.75" customHeight="1">
      <c r="A27" s="84" t="s">
        <v>70</v>
      </c>
      <c r="B27" s="85"/>
      <c r="C27" s="86"/>
      <c r="D27" s="87"/>
      <c r="E27" s="102">
        <f>(E29-E26)</f>
        <v>21470.28735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2.75" customHeight="1">
      <c r="A28" s="89" t="s">
        <v>71</v>
      </c>
      <c r="B28" s="89"/>
      <c r="C28" s="90"/>
      <c r="D28" s="91"/>
      <c r="E28" s="92">
        <f>(E27/E29)</f>
        <v>0.2857142857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2.75" customHeight="1">
      <c r="A29" s="93" t="s">
        <v>72</v>
      </c>
      <c r="B29" s="94"/>
      <c r="C29" s="95"/>
      <c r="D29" s="94"/>
      <c r="E29" s="96">
        <f>(E26*1.4)</f>
        <v>75146.00571</v>
      </c>
      <c r="F29" s="97">
        <f>+ROUNDUP(E29,-3)</f>
        <v>76000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2.75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</row>
    <row r="31" ht="13.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</row>
    <row r="32" ht="12.7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</row>
    <row r="33" ht="12.75" customHeight="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</row>
    <row r="34" ht="12.75" customHeight="1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</row>
    <row r="35" ht="12.75" customHeight="1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</row>
    <row r="36" ht="12.75" customHeight="1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</row>
    <row r="37" ht="15.75" customHeight="1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</row>
    <row r="38" ht="12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</row>
    <row r="39" ht="12.75" customHeight="1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</row>
    <row r="40" ht="12.75" customHeight="1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</row>
    <row r="41" ht="12.75" customHeight="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</row>
    <row r="42" ht="12.7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</row>
    <row r="43" ht="12.75" customHeight="1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</row>
    <row r="44" ht="12.75" customHeight="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2.75" customHeight="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2.75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2.75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2.7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2.75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2.75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2.75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2.75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2.75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2.75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2.75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2.7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2.7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2.7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2.7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2.7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2.7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2.7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2.7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2.7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2.7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2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2.7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2.7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2.7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2.75" customHeight="1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2.75" customHeight="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2.75" customHeight="1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2.75" customHeight="1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2.75" customHeight="1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2.75" customHeight="1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2.75" customHeight="1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2.75" customHeight="1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2.75" customHeight="1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2.75" customHeight="1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2.75" customHeight="1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2.75" customHeight="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2.75" customHeight="1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2.75" customHeight="1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2.75" customHeight="1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2.75" customHeight="1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2.75" customHeight="1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2.75" customHeight="1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2.75" customHeight="1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2.75" customHeight="1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2.75" customHeight="1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2.75" customHeight="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2.75" customHeight="1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2.75" customHeight="1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2.75" customHeight="1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2.75" customHeight="1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2.75" customHeight="1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2.75" customHeight="1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2.7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2.7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2.7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2.75" customHeight="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2.75" customHeight="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2.75" customHeight="1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2.75" customHeight="1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2.75" customHeight="1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2.75" customHeight="1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2.75" customHeight="1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2.75" customHeight="1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2.75" customHeight="1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2.75" customHeight="1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2.75" customHeight="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2.75" customHeight="1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2.75" customHeight="1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2.75" customHeight="1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2.75" customHeight="1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2.75" customHeight="1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2.75" customHeight="1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2.75" customHeight="1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2.75" customHeight="1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2.75" customHeight="1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2.75" customHeight="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2.75" customHeight="1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2.75" customHeight="1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2.75" customHeight="1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2.75" customHeight="1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2.75" customHeight="1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2.75" customHeight="1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2.75" customHeight="1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2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2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2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2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2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2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2.75" customHeight="1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2.75" customHeight="1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2.75" customHeight="1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2.75" customHeight="1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2.75" customHeight="1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2.75" customHeight="1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2.75" customHeight="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2.75" customHeight="1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2.75" customHeight="1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2.75" customHeight="1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2.75" customHeight="1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2.75" customHeight="1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2.75" customHeight="1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2.75" customHeight="1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2.75" customHeight="1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2.75" customHeight="1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2.75" customHeight="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2.75" customHeight="1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2.75" customHeight="1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2.75" customHeight="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2.75" customHeight="1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2.75" customHeight="1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2.75" customHeight="1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2.75" customHeight="1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2.75" customHeight="1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2.75" customHeight="1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2.75" customHeight="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2.75" customHeight="1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2.75" customHeight="1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2.75" customHeight="1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2.75" customHeight="1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2.75" customHeight="1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2.75" customHeight="1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2.75" customHeight="1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2.75" customHeight="1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2.75" customHeight="1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2.75" customHeight="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2.75" customHeight="1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2.75" customHeight="1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2.75" customHeight="1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2.75" customHeight="1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2.75" customHeight="1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2.75" customHeight="1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2.75" customHeight="1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2.75" customHeight="1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2.75" customHeight="1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2.75" customHeight="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2.75" customHeight="1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2.75" customHeight="1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2.75" customHeight="1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2.75" customHeight="1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2.75" customHeight="1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2.75" customHeight="1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2.75" customHeight="1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2.75" customHeight="1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2.75" customHeight="1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2.7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2.75" customHeight="1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2.75" customHeight="1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2.75" customHeight="1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2.7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2.75" customHeight="1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2.75" customHeight="1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2.75" customHeight="1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2.75" customHeight="1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2.75" customHeight="1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2.75" customHeight="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2.75" customHeight="1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2.75" customHeight="1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2.75" customHeight="1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2.75" customHeight="1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2.75" customHeight="1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2.75" customHeight="1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2.75" customHeight="1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2.75" customHeight="1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2.75" customHeight="1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2.75" customHeight="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2.75" customHeight="1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2.75" customHeight="1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2.75" customHeight="1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2.75" customHeight="1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2.75" customHeight="1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2.75" customHeight="1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2.75" customHeight="1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2.75" customHeight="1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2.75" customHeight="1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2.75" customHeight="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2.75" customHeight="1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2.75" customHeight="1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2.75" customHeight="1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2.75" customHeight="1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2.75" customHeight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2.75" customHeight="1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2.75" customHeight="1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2.75" customHeight="1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8:B9"/>
    <mergeCell ref="C8:C9"/>
    <mergeCell ref="A1:D2"/>
    <mergeCell ref="E1:E3"/>
    <mergeCell ref="A3:D3"/>
    <mergeCell ref="B5:C5"/>
    <mergeCell ref="B6:C6"/>
    <mergeCell ref="B7:C7"/>
    <mergeCell ref="A8:A9"/>
    <mergeCell ref="D8:E8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0x0101006C19CC0C85D5D04EB539CC7972EADB01</vt:lpwstr>
  </property>
</Properties>
</file>