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ink/ink1.xml" ContentType="application/inkml+xml"/>
  <Override PartName="/xl/ink/ink2.xml" ContentType="application/inkml+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11"/>
  <workbookPr codeName="ThisWorkbook"/>
  <mc:AlternateContent xmlns:mc="http://schemas.openxmlformats.org/markup-compatibility/2006">
    <mc:Choice Requires="x15">
      <x15ac:absPath xmlns:x15ac="http://schemas.microsoft.com/office/spreadsheetml/2010/11/ac" url="/Users/jairoalbertocastellanoslozano/Library/Mobile Documents/com~apple~CloudDocs/Personal Jairo Castellanos/Especialización Gerencia de Mantenimiento/00. Proyecto de Grado - Monografia/00. Monografia/"/>
    </mc:Choice>
  </mc:AlternateContent>
  <xr:revisionPtr revIDLastSave="0" documentId="13_ncr:1_{F2679BEF-BAD5-BE43-B9A3-E87AD9E8A5A6}" xr6:coauthVersionLast="47" xr6:coauthVersionMax="47" xr10:uidLastSave="{00000000-0000-0000-0000-000000000000}"/>
  <bookViews>
    <workbookView xWindow="0" yWindow="680" windowWidth="28800" windowHeight="17960" tabRatio="883" activeTab="10" xr2:uid="{00000000-000D-0000-FFFF-FFFF00000000}"/>
  </bookViews>
  <sheets>
    <sheet name="Asistencia" sheetId="69" r:id="rId1"/>
    <sheet name="Matriz" sheetId="57" r:id="rId2"/>
    <sheet name="Consolidado" sheetId="39" r:id="rId3"/>
    <sheet name="PRE Diagnostico" sheetId="56" state="hidden" r:id="rId4"/>
    <sheet name="GuiaCalificacion" sheetId="58" r:id="rId5"/>
    <sheet name="01 Estrategia" sheetId="62" r:id="rId6"/>
    <sheet name="02 Admin-Organz " sheetId="14" r:id="rId7"/>
    <sheet name="03 Plan-Progr" sheetId="60" r:id="rId8"/>
    <sheet name="04 Técnicas Manto" sheetId="61" r:id="rId9"/>
    <sheet name="05 KPIs" sheetId="63" r:id="rId10"/>
    <sheet name="06 IT" sheetId="64" r:id="rId11"/>
    <sheet name="07 Empleados" sheetId="65" r:id="rId12"/>
    <sheet name="08 Confiabilidad" sheetId="66" r:id="rId13"/>
    <sheet name="09 Analisis de Procesos" sheetId="67" r:id="rId14"/>
    <sheet name="10 Infr - Inst" sheetId="68" r:id="rId15"/>
    <sheet name="Aspectos" sheetId="12" state="hidden" r:id="rId16"/>
    <sheet name="Listas" sheetId="59" state="hidden" r:id="rId17"/>
    <sheet name="TORNADO" sheetId="72" r:id="rId18"/>
    <sheet name="Sheet1" sheetId="71" state="hidden" r:id="rId19"/>
    <sheet name="Sheet2" sheetId="73" state="hidden" r:id="rId20"/>
  </sheets>
  <externalReferences>
    <externalReference r:id="rId21"/>
  </externalReferences>
  <definedNames>
    <definedName name="_xlnm._FilterDatabase" localSheetId="5" hidden="1">'01 Estrategia'!$A$10:$BN$54</definedName>
    <definedName name="_xlnm._FilterDatabase" localSheetId="6" hidden="1">'02 Admin-Organz '!$A$10:$BH$58</definedName>
    <definedName name="_xlnm._FilterDatabase" localSheetId="7" hidden="1">'03 Plan-Progr'!$A$10:$BH$33</definedName>
    <definedName name="_xlnm._FilterDatabase" localSheetId="8" hidden="1">'04 Técnicas Manto'!$A$10:$BB$34</definedName>
    <definedName name="_xlnm._FilterDatabase" localSheetId="9" hidden="1">'05 KPIs'!$A$10:$BK$40</definedName>
    <definedName name="_xlnm._FilterDatabase" localSheetId="10" hidden="1">'06 IT'!$A$10:$BH$45</definedName>
    <definedName name="_xlnm._FilterDatabase" localSheetId="11" hidden="1">'07 Empleados'!$A$10:$AV$55</definedName>
    <definedName name="_xlnm._FilterDatabase" localSheetId="12" hidden="1">'08 Confiabilidad'!$A$10:$BE$30</definedName>
    <definedName name="_xlnm._FilterDatabase" localSheetId="13" hidden="1">'09 Analisis de Procesos'!$A$10:$BE$15</definedName>
    <definedName name="_xlnm._FilterDatabase" localSheetId="14" hidden="1">'10 Infr - Inst'!$A$10:$BB$34</definedName>
    <definedName name="_xlnm._FilterDatabase" localSheetId="0" hidden="1">Asistencia!$A$4:$M$19</definedName>
    <definedName name="_xlnm._FilterDatabase" localSheetId="4" hidden="1">GuiaCalificacion!$A$4:$F$12</definedName>
    <definedName name="_xlnm.Print_Area" localSheetId="5">'01 Estrategia'!$B$8:$I$52</definedName>
    <definedName name="_xlnm.Print_Area" localSheetId="6">'02 Admin-Organz '!$B$8:$I$58</definedName>
    <definedName name="_xlnm.Print_Area" localSheetId="9">'05 KPIs'!$B$8:$I$40</definedName>
    <definedName name="_xlnm.Print_Area" localSheetId="10">'06 IT'!$B$8:$I$45</definedName>
    <definedName name="_xlnm.Print_Area" localSheetId="11">'07 Empleados'!$B$8:$I$55</definedName>
    <definedName name="_xlnm.Print_Area" localSheetId="12">'08 Confiabilidad'!$B$8:$I$30</definedName>
    <definedName name="_xlnm.Print_Area" localSheetId="13">'09 Analisis de Procesos'!$B$8:$I$15</definedName>
    <definedName name="_xlnm.Print_Area" localSheetId="14">'10 Infr - Inst'!$B$8:$I$34</definedName>
    <definedName name="_xlnm.Print_Area" localSheetId="3">'PRE Diagnostico'!$B:$F</definedName>
    <definedName name="COMENTARIOS" localSheetId="17">Listas!$D$2:$D$4</definedName>
    <definedName name="COMENTARIOS">Listas!$D$2:$D$4</definedName>
    <definedName name="LUGAR" localSheetId="17">Listas!$B$2:$B$9</definedName>
    <definedName name="LUGAR">Listas!$B$2:$B$9</definedName>
    <definedName name="NomCliente" localSheetId="1">Matriz!$B$7</definedName>
    <definedName name="NomCliente" localSheetId="17">[1]Matriz!#REF!</definedName>
    <definedName name="_xlnm.Print_Titles" localSheetId="5">'01 Estrategia'!$8:$8</definedName>
    <definedName name="_xlnm.Print_Titles" localSheetId="6">'02 Admin-Organz '!$8:$8</definedName>
    <definedName name="_xlnm.Print_Titles" localSheetId="7">'03 Plan-Progr'!$8:$8</definedName>
    <definedName name="_xlnm.Print_Titles" localSheetId="8">'04 Técnicas Manto'!$8:$8</definedName>
    <definedName name="_xlnm.Print_Titles" localSheetId="9">'05 KPIs'!$8:$8</definedName>
    <definedName name="_xlnm.Print_Titles" localSheetId="10">'06 IT'!$8:$8</definedName>
    <definedName name="_xlnm.Print_Titles" localSheetId="11">'07 Empleados'!$8:$8</definedName>
    <definedName name="_xlnm.Print_Titles" localSheetId="12">'08 Confiabilidad'!$8:$8</definedName>
    <definedName name="_xlnm.Print_Titles" localSheetId="13">'09 Analisis de Procesos'!$8:$8</definedName>
    <definedName name="_xlnm.Print_Titles" localSheetId="14">'10 Infr - Inst'!$8:$8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9" i="65" l="1"/>
  <c r="R9" i="65"/>
  <c r="O9" i="65"/>
  <c r="AA9" i="68"/>
  <c r="X9" i="68"/>
  <c r="U9" i="68"/>
  <c r="R9" i="68"/>
  <c r="O9" i="68"/>
  <c r="U9" i="67"/>
  <c r="X9" i="67"/>
  <c r="AD9" i="67"/>
  <c r="AA9" i="67"/>
  <c r="R9" i="67"/>
  <c r="O9" i="67"/>
  <c r="AD9" i="66"/>
  <c r="AA9" i="66"/>
  <c r="X9" i="66"/>
  <c r="U9" i="66"/>
  <c r="R9" i="66"/>
  <c r="O9" i="66"/>
  <c r="AA9" i="61"/>
  <c r="X9" i="61"/>
  <c r="U9" i="61"/>
  <c r="R9" i="61"/>
  <c r="O9" i="61"/>
  <c r="AD9" i="60"/>
  <c r="AG9" i="60"/>
  <c r="AA9" i="60"/>
  <c r="X9" i="60"/>
  <c r="U9" i="60"/>
  <c r="R9" i="60"/>
  <c r="O9" i="60"/>
  <c r="AG9" i="14"/>
  <c r="AA9" i="14"/>
  <c r="AD9" i="14"/>
  <c r="X9" i="14"/>
  <c r="U9" i="14"/>
  <c r="R9" i="14"/>
  <c r="O9" i="14"/>
  <c r="AM9" i="62"/>
  <c r="AJ9" i="62"/>
  <c r="AG9" i="62"/>
  <c r="AD9" i="62"/>
  <c r="AA9" i="62"/>
  <c r="X9" i="62"/>
  <c r="U9" i="62"/>
  <c r="R9" i="62"/>
  <c r="O9" i="62"/>
  <c r="AJ9" i="63"/>
  <c r="AM9" i="63"/>
  <c r="AP9" i="63"/>
  <c r="AS9" i="63"/>
  <c r="AV9" i="63"/>
  <c r="AY9" i="63"/>
  <c r="BB9" i="63"/>
  <c r="BE9" i="63"/>
  <c r="BH9" i="63"/>
  <c r="AG9" i="63"/>
  <c r="AD9" i="63"/>
  <c r="AA9" i="63"/>
  <c r="X9" i="63"/>
  <c r="U9" i="63"/>
  <c r="R9" i="63"/>
  <c r="O9" i="63"/>
  <c r="L9" i="63"/>
  <c r="L9" i="60"/>
  <c r="L9" i="61"/>
  <c r="N13" i="72"/>
  <c r="I45" i="64"/>
  <c r="I44" i="64"/>
  <c r="I43" i="64"/>
  <c r="I42" i="64"/>
  <c r="I41" i="64"/>
  <c r="I40" i="64"/>
  <c r="I39" i="64"/>
  <c r="I38" i="64"/>
  <c r="I37" i="64"/>
  <c r="I36" i="64"/>
  <c r="I35" i="64"/>
  <c r="I34" i="64"/>
  <c r="I33" i="64"/>
  <c r="I32" i="64"/>
  <c r="I31" i="64"/>
  <c r="I30" i="64"/>
  <c r="I29" i="64"/>
  <c r="I28" i="64"/>
  <c r="I27" i="64"/>
  <c r="I26" i="64"/>
  <c r="I25" i="64"/>
  <c r="I24" i="64"/>
  <c r="I23" i="64"/>
  <c r="I22" i="64"/>
  <c r="I21" i="64"/>
  <c r="I20" i="64"/>
  <c r="I19" i="64"/>
  <c r="I18" i="64"/>
  <c r="I17" i="64"/>
  <c r="I16" i="64"/>
  <c r="I15" i="64"/>
  <c r="I14" i="64"/>
  <c r="I13" i="64"/>
  <c r="I12" i="64"/>
  <c r="I11" i="64"/>
  <c r="AG9" i="64"/>
  <c r="AD9" i="64"/>
  <c r="AA9" i="64"/>
  <c r="X9" i="64"/>
  <c r="U9" i="64"/>
  <c r="R9" i="64"/>
  <c r="O9" i="64"/>
  <c r="L9" i="64"/>
  <c r="L9" i="65"/>
  <c r="L9" i="66"/>
  <c r="L9" i="67"/>
  <c r="L9" i="68" l="1"/>
  <c r="L9" i="14"/>
  <c r="L9" i="62" l="1"/>
  <c r="AP9" i="62" l="1"/>
  <c r="AS9" i="62"/>
  <c r="AV9" i="62"/>
  <c r="AY9" i="62"/>
  <c r="BB9" i="62"/>
  <c r="P7" i="69"/>
  <c r="I34" i="68"/>
  <c r="I95" i="39" s="1"/>
  <c r="I33" i="68"/>
  <c r="I32" i="68"/>
  <c r="I31" i="68"/>
  <c r="I30" i="68"/>
  <c r="I29" i="68"/>
  <c r="I28" i="68"/>
  <c r="I27" i="68"/>
  <c r="I26" i="68"/>
  <c r="I25" i="68"/>
  <c r="I24" i="68"/>
  <c r="I23" i="68"/>
  <c r="I22" i="68"/>
  <c r="I21" i="68"/>
  <c r="I20" i="68"/>
  <c r="I19" i="68"/>
  <c r="I18" i="68"/>
  <c r="I17" i="68"/>
  <c r="I92" i="39" s="1"/>
  <c r="I16" i="68"/>
  <c r="I15" i="68"/>
  <c r="I14" i="68"/>
  <c r="I13" i="68"/>
  <c r="I12" i="68"/>
  <c r="I11" i="68"/>
  <c r="F32" i="68"/>
  <c r="G32" i="68" s="1"/>
  <c r="H32" i="68" s="1"/>
  <c r="I15" i="67"/>
  <c r="I88" i="39" s="1"/>
  <c r="I14" i="67"/>
  <c r="I87" i="39" s="1"/>
  <c r="I13" i="67"/>
  <c r="I86" i="39" s="1"/>
  <c r="I12" i="67"/>
  <c r="I11" i="67"/>
  <c r="I84" i="39" s="1"/>
  <c r="F14" i="67"/>
  <c r="G14" i="67" s="1"/>
  <c r="I30" i="66"/>
  <c r="I29" i="66"/>
  <c r="I28" i="66"/>
  <c r="I27" i="66"/>
  <c r="I26" i="66"/>
  <c r="I25" i="66"/>
  <c r="I24" i="66"/>
  <c r="I23" i="66"/>
  <c r="I22" i="66"/>
  <c r="I21" i="66"/>
  <c r="I20" i="66"/>
  <c r="I19" i="66"/>
  <c r="I18" i="66"/>
  <c r="I17" i="66"/>
  <c r="I16" i="66"/>
  <c r="I15" i="66"/>
  <c r="I14" i="66"/>
  <c r="I13" i="66"/>
  <c r="I12" i="66"/>
  <c r="I11" i="66"/>
  <c r="F30" i="66"/>
  <c r="G30" i="66" s="1"/>
  <c r="F25" i="66"/>
  <c r="G25" i="66" s="1"/>
  <c r="H25" i="66" s="1"/>
  <c r="I55" i="65"/>
  <c r="I74" i="39" s="1"/>
  <c r="I54" i="65"/>
  <c r="I53" i="65"/>
  <c r="I52" i="65"/>
  <c r="I51" i="65"/>
  <c r="I50" i="65"/>
  <c r="I49" i="65"/>
  <c r="I48" i="65"/>
  <c r="I47" i="65"/>
  <c r="I46" i="65"/>
  <c r="I45" i="65"/>
  <c r="I44" i="65"/>
  <c r="I43" i="65"/>
  <c r="I42" i="65"/>
  <c r="I41" i="65"/>
  <c r="I40" i="65"/>
  <c r="I39" i="65"/>
  <c r="I38" i="65"/>
  <c r="I37" i="65"/>
  <c r="I36" i="65"/>
  <c r="I35" i="65"/>
  <c r="I34" i="65"/>
  <c r="I33" i="65"/>
  <c r="I32" i="65"/>
  <c r="I31" i="65"/>
  <c r="I30" i="65"/>
  <c r="I29" i="65"/>
  <c r="I28" i="65"/>
  <c r="I27" i="65"/>
  <c r="I26" i="65"/>
  <c r="I25" i="65"/>
  <c r="I24" i="65"/>
  <c r="I23" i="65"/>
  <c r="I22" i="65"/>
  <c r="I21" i="65"/>
  <c r="I20" i="65"/>
  <c r="I19" i="65"/>
  <c r="I18" i="65"/>
  <c r="I17" i="65"/>
  <c r="I16" i="65"/>
  <c r="I15" i="65"/>
  <c r="I14" i="65"/>
  <c r="I13" i="65"/>
  <c r="I12" i="65"/>
  <c r="I11" i="65"/>
  <c r="I66" i="39"/>
  <c r="I63" i="39"/>
  <c r="F21" i="64"/>
  <c r="G21" i="64" s="1"/>
  <c r="H21" i="64" s="1"/>
  <c r="I40" i="63"/>
  <c r="I39" i="63"/>
  <c r="I38" i="63"/>
  <c r="I37" i="63"/>
  <c r="I36" i="63"/>
  <c r="I35" i="63"/>
  <c r="I34" i="63"/>
  <c r="I31" i="63"/>
  <c r="I30" i="63"/>
  <c r="I29" i="63"/>
  <c r="I28" i="63"/>
  <c r="I27" i="63"/>
  <c r="I26" i="63"/>
  <c r="I25" i="63"/>
  <c r="I24" i="63"/>
  <c r="I23" i="63"/>
  <c r="I22" i="63"/>
  <c r="I21" i="63"/>
  <c r="I20" i="63"/>
  <c r="I19" i="63"/>
  <c r="I18" i="63"/>
  <c r="I17" i="63"/>
  <c r="I16" i="63"/>
  <c r="I15" i="63"/>
  <c r="I14" i="63"/>
  <c r="I13" i="63"/>
  <c r="I12" i="63"/>
  <c r="I11" i="63"/>
  <c r="F12" i="63"/>
  <c r="G12" i="63" s="1"/>
  <c r="H12" i="63" s="1"/>
  <c r="F38" i="63"/>
  <c r="G38" i="63" s="1"/>
  <c r="H38" i="63" s="1"/>
  <c r="I34" i="61"/>
  <c r="I53" i="39" s="1"/>
  <c r="I33" i="61"/>
  <c r="I32" i="61"/>
  <c r="I31" i="61"/>
  <c r="I30" i="61"/>
  <c r="I29" i="61"/>
  <c r="I28" i="61"/>
  <c r="I27" i="61"/>
  <c r="I26" i="61"/>
  <c r="I25" i="61"/>
  <c r="I24" i="61"/>
  <c r="I23" i="61"/>
  <c r="I22" i="61"/>
  <c r="I21" i="61"/>
  <c r="I20" i="61"/>
  <c r="I19" i="61"/>
  <c r="I18" i="61"/>
  <c r="I17" i="61"/>
  <c r="I16" i="61"/>
  <c r="I15" i="61"/>
  <c r="I14" i="61"/>
  <c r="I13" i="61"/>
  <c r="I12" i="61"/>
  <c r="I11" i="61"/>
  <c r="F24" i="61"/>
  <c r="G24" i="61" s="1"/>
  <c r="F12" i="61"/>
  <c r="G12" i="61" s="1"/>
  <c r="H12" i="61" s="1"/>
  <c r="I33" i="60"/>
  <c r="I46" i="39" s="1"/>
  <c r="I32" i="60"/>
  <c r="I31" i="60"/>
  <c r="I30" i="60"/>
  <c r="I29" i="60"/>
  <c r="I28" i="60"/>
  <c r="I27" i="60"/>
  <c r="I26" i="60"/>
  <c r="I25" i="60"/>
  <c r="I24" i="60"/>
  <c r="I23" i="60"/>
  <c r="I22" i="60"/>
  <c r="I21" i="60"/>
  <c r="I20" i="60"/>
  <c r="I19" i="60"/>
  <c r="I18" i="60"/>
  <c r="I17" i="60"/>
  <c r="I16" i="60"/>
  <c r="I15" i="60"/>
  <c r="I14" i="60"/>
  <c r="I13" i="60"/>
  <c r="I12" i="60"/>
  <c r="I11" i="60"/>
  <c r="F17" i="60"/>
  <c r="G17" i="60" s="1"/>
  <c r="I58" i="14"/>
  <c r="I39" i="39" s="1"/>
  <c r="I57" i="14"/>
  <c r="I56" i="14"/>
  <c r="I55" i="14"/>
  <c r="I54" i="14"/>
  <c r="I53" i="14"/>
  <c r="I52" i="14"/>
  <c r="I51" i="14"/>
  <c r="I50" i="14"/>
  <c r="I49" i="14"/>
  <c r="I48" i="14"/>
  <c r="I47" i="14"/>
  <c r="I46" i="14"/>
  <c r="I45" i="14"/>
  <c r="I44" i="14"/>
  <c r="I43" i="14"/>
  <c r="I42" i="14"/>
  <c r="I41" i="14"/>
  <c r="I40" i="14"/>
  <c r="I39" i="14"/>
  <c r="I38" i="14"/>
  <c r="I37" i="14"/>
  <c r="I36" i="14"/>
  <c r="I35" i="14"/>
  <c r="I34" i="14"/>
  <c r="I33" i="14"/>
  <c r="I32" i="14"/>
  <c r="I31" i="14"/>
  <c r="I30" i="14"/>
  <c r="I29" i="14"/>
  <c r="I28" i="14"/>
  <c r="I27" i="14"/>
  <c r="I26" i="14"/>
  <c r="I25" i="14"/>
  <c r="I24" i="14"/>
  <c r="I23" i="14"/>
  <c r="I22" i="14"/>
  <c r="I21" i="14"/>
  <c r="I20" i="14"/>
  <c r="I19" i="14"/>
  <c r="I18" i="14"/>
  <c r="I17" i="14"/>
  <c r="I16" i="14"/>
  <c r="I15" i="14"/>
  <c r="I14" i="14"/>
  <c r="I13" i="14"/>
  <c r="I12" i="14"/>
  <c r="I11" i="14"/>
  <c r="F46" i="14"/>
  <c r="G46" i="14" s="1"/>
  <c r="H46" i="14" s="1"/>
  <c r="I54" i="62"/>
  <c r="I53" i="62"/>
  <c r="I52" i="62"/>
  <c r="I51" i="62"/>
  <c r="I50" i="62"/>
  <c r="I49" i="62"/>
  <c r="I48" i="62"/>
  <c r="I47" i="62"/>
  <c r="I46" i="62"/>
  <c r="I45" i="62"/>
  <c r="I44" i="62"/>
  <c r="I43" i="62"/>
  <c r="I42" i="62"/>
  <c r="I41" i="62"/>
  <c r="I40" i="62"/>
  <c r="I39" i="62"/>
  <c r="I38" i="62"/>
  <c r="I37" i="62"/>
  <c r="I36" i="62"/>
  <c r="I35" i="62"/>
  <c r="I34" i="62"/>
  <c r="I33" i="62"/>
  <c r="I32" i="62"/>
  <c r="I31" i="62"/>
  <c r="I30" i="62"/>
  <c r="I29" i="62"/>
  <c r="I28" i="62"/>
  <c r="I27" i="62"/>
  <c r="I26" i="62"/>
  <c r="I25" i="62"/>
  <c r="I24" i="62"/>
  <c r="I23" i="62"/>
  <c r="I22" i="62"/>
  <c r="I21" i="62"/>
  <c r="I20" i="62"/>
  <c r="I19" i="62"/>
  <c r="I18" i="62"/>
  <c r="I17" i="62"/>
  <c r="I16" i="62"/>
  <c r="I15" i="62"/>
  <c r="I14" i="62"/>
  <c r="I13" i="62"/>
  <c r="I12" i="62"/>
  <c r="I11" i="62"/>
  <c r="P5" i="69"/>
  <c r="P6" i="69"/>
  <c r="P42" i="69"/>
  <c r="P41" i="69"/>
  <c r="P40" i="69"/>
  <c r="P39" i="69"/>
  <c r="P38" i="69"/>
  <c r="P37" i="69"/>
  <c r="P36" i="69"/>
  <c r="P35" i="69"/>
  <c r="P34" i="69"/>
  <c r="P33" i="69"/>
  <c r="P32" i="69"/>
  <c r="P31" i="69"/>
  <c r="Q31" i="69"/>
  <c r="P30" i="69"/>
  <c r="Q30" i="69"/>
  <c r="P29" i="69"/>
  <c r="Q29" i="69"/>
  <c r="P28" i="69"/>
  <c r="Q28" i="69"/>
  <c r="P27" i="69"/>
  <c r="Q27" i="69"/>
  <c r="P26" i="69"/>
  <c r="Q26" i="69"/>
  <c r="P25" i="69"/>
  <c r="Q25" i="69"/>
  <c r="P24" i="69"/>
  <c r="Q24" i="69"/>
  <c r="P23" i="69"/>
  <c r="Q23" i="69"/>
  <c r="P22" i="69"/>
  <c r="Q22" i="69"/>
  <c r="P21" i="69"/>
  <c r="Q21" i="69"/>
  <c r="P20" i="69"/>
  <c r="Q20" i="69"/>
  <c r="P19" i="69"/>
  <c r="Q19" i="69"/>
  <c r="P18" i="69"/>
  <c r="Q18" i="69"/>
  <c r="P17" i="69"/>
  <c r="Q17" i="69"/>
  <c r="P16" i="69"/>
  <c r="Q16" i="69"/>
  <c r="P15" i="69"/>
  <c r="Q15" i="69"/>
  <c r="P14" i="69"/>
  <c r="Q14" i="69"/>
  <c r="P13" i="69"/>
  <c r="Q13" i="69"/>
  <c r="P12" i="69"/>
  <c r="Q12" i="69"/>
  <c r="P11" i="69"/>
  <c r="Q11" i="69"/>
  <c r="P10" i="69"/>
  <c r="Q10" i="69" s="1"/>
  <c r="P9" i="69"/>
  <c r="Q9" i="69" s="1"/>
  <c r="P8" i="69"/>
  <c r="Q8" i="69" s="1"/>
  <c r="P4" i="69"/>
  <c r="Q4" i="69" s="1"/>
  <c r="P3" i="69"/>
  <c r="AD9" i="61"/>
  <c r="AJ9" i="14"/>
  <c r="AM9" i="14"/>
  <c r="F13" i="14" s="1"/>
  <c r="G13" i="14" s="1"/>
  <c r="H13" i="14" s="1"/>
  <c r="AP9" i="14"/>
  <c r="F49" i="14" s="1"/>
  <c r="G49" i="14" s="1"/>
  <c r="H49" i="14" s="1"/>
  <c r="AS9" i="14"/>
  <c r="AV9" i="14"/>
  <c r="AY9" i="14"/>
  <c r="BB9" i="14"/>
  <c r="BE9" i="14"/>
  <c r="BH9" i="14"/>
  <c r="A51" i="72"/>
  <c r="A50" i="72"/>
  <c r="A49" i="72"/>
  <c r="A48" i="72"/>
  <c r="A47" i="72"/>
  <c r="A46" i="72"/>
  <c r="A45" i="72"/>
  <c r="A44" i="72"/>
  <c r="A43" i="72"/>
  <c r="A42" i="72"/>
  <c r="N19" i="72"/>
  <c r="N18" i="72"/>
  <c r="N17" i="72"/>
  <c r="N16" i="72"/>
  <c r="N15" i="72"/>
  <c r="N14" i="72"/>
  <c r="M11" i="72"/>
  <c r="M18" i="72"/>
  <c r="L11" i="72"/>
  <c r="L16" i="72" s="1"/>
  <c r="K11" i="72"/>
  <c r="K16" i="72" s="1"/>
  <c r="K15" i="72"/>
  <c r="K18" i="72"/>
  <c r="J11" i="72"/>
  <c r="J14" i="72" s="1"/>
  <c r="I11" i="72"/>
  <c r="I18" i="72" s="1"/>
  <c r="H11" i="72"/>
  <c r="H16" i="72"/>
  <c r="G11" i="72"/>
  <c r="G13" i="72" s="1"/>
  <c r="G17" i="72"/>
  <c r="M2" i="72"/>
  <c r="L2" i="72"/>
  <c r="K2" i="72"/>
  <c r="J2" i="72"/>
  <c r="I2" i="72"/>
  <c r="H2" i="72"/>
  <c r="G2" i="72"/>
  <c r="F2" i="72"/>
  <c r="E2" i="72"/>
  <c r="D2" i="72"/>
  <c r="K17" i="72"/>
  <c r="L18" i="72"/>
  <c r="L13" i="72"/>
  <c r="L19" i="72"/>
  <c r="I13" i="72"/>
  <c r="M13" i="72"/>
  <c r="I17" i="72"/>
  <c r="AP9" i="68"/>
  <c r="F24" i="68" s="1"/>
  <c r="G24" i="68" s="1"/>
  <c r="H24" i="68" s="1"/>
  <c r="X9" i="65"/>
  <c r="I90" i="39"/>
  <c r="E90" i="39"/>
  <c r="I83" i="39"/>
  <c r="E83" i="39"/>
  <c r="I76" i="39"/>
  <c r="E76" i="39"/>
  <c r="I41" i="39"/>
  <c r="I48" i="39"/>
  <c r="I55" i="39"/>
  <c r="I62" i="39"/>
  <c r="I69" i="39"/>
  <c r="E69" i="39"/>
  <c r="E62" i="39"/>
  <c r="E55" i="39"/>
  <c r="E48" i="39"/>
  <c r="E41" i="39"/>
  <c r="I34" i="39"/>
  <c r="E34" i="39"/>
  <c r="I27" i="39"/>
  <c r="E27" i="39"/>
  <c r="BB9" i="68"/>
  <c r="AY9" i="68"/>
  <c r="AV9" i="68"/>
  <c r="F15" i="68" s="1"/>
  <c r="G15" i="68" s="1"/>
  <c r="H15" i="68" s="1"/>
  <c r="AS9" i="68"/>
  <c r="AM9" i="68"/>
  <c r="AJ9" i="68"/>
  <c r="AG9" i="68"/>
  <c r="AD9" i="68"/>
  <c r="I85" i="39"/>
  <c r="BE9" i="67"/>
  <c r="BB9" i="67"/>
  <c r="AY9" i="67"/>
  <c r="AV9" i="67"/>
  <c r="AS9" i="67"/>
  <c r="F11" i="67" s="1"/>
  <c r="G11" i="67" s="1"/>
  <c r="AP9" i="67"/>
  <c r="AM9" i="67"/>
  <c r="AJ9" i="67"/>
  <c r="AG9" i="67"/>
  <c r="I81" i="39"/>
  <c r="BE9" i="66"/>
  <c r="BB9" i="66"/>
  <c r="AY9" i="66"/>
  <c r="AV9" i="66"/>
  <c r="AS9" i="66"/>
  <c r="AP9" i="66"/>
  <c r="AM9" i="66"/>
  <c r="AJ9" i="66"/>
  <c r="AG9" i="66"/>
  <c r="AV9" i="65"/>
  <c r="AS9" i="65"/>
  <c r="AP9" i="65"/>
  <c r="F18" i="65" s="1"/>
  <c r="G18" i="65" s="1"/>
  <c r="H18" i="65" s="1"/>
  <c r="AM9" i="65"/>
  <c r="AJ9" i="65"/>
  <c r="AG9" i="65"/>
  <c r="AD9" i="65"/>
  <c r="AA9" i="65"/>
  <c r="I67" i="39"/>
  <c r="BH9" i="64"/>
  <c r="BE9" i="64"/>
  <c r="BB9" i="64"/>
  <c r="AY9" i="64"/>
  <c r="AV9" i="64"/>
  <c r="AS9" i="64"/>
  <c r="F26" i="64" s="1"/>
  <c r="G26" i="64" s="1"/>
  <c r="H26" i="64" s="1"/>
  <c r="AP9" i="64"/>
  <c r="AM9" i="64"/>
  <c r="AJ9" i="64"/>
  <c r="I60" i="39"/>
  <c r="BK9" i="63"/>
  <c r="BK9" i="62"/>
  <c r="BH9" i="62"/>
  <c r="BE9" i="62"/>
  <c r="BB9" i="61"/>
  <c r="AY9" i="61"/>
  <c r="AV9" i="61"/>
  <c r="AS9" i="61"/>
  <c r="AP9" i="61"/>
  <c r="AM9" i="61"/>
  <c r="AJ9" i="61"/>
  <c r="AG9" i="61"/>
  <c r="BH9" i="60"/>
  <c r="BE9" i="60"/>
  <c r="BB9" i="60"/>
  <c r="AY9" i="60"/>
  <c r="AV9" i="60"/>
  <c r="AS9" i="60"/>
  <c r="AP9" i="60"/>
  <c r="AM9" i="60"/>
  <c r="AJ9" i="60"/>
  <c r="K6" i="57"/>
  <c r="H28" i="39"/>
  <c r="D96" i="39"/>
  <c r="H95" i="39"/>
  <c r="H94" i="39"/>
  <c r="H93" i="39"/>
  <c r="H92" i="39"/>
  <c r="H91" i="39"/>
  <c r="D89" i="39"/>
  <c r="H88" i="39"/>
  <c r="H87" i="39"/>
  <c r="H86" i="39"/>
  <c r="H85" i="39"/>
  <c r="H84" i="39"/>
  <c r="D82" i="39"/>
  <c r="H81" i="39"/>
  <c r="H80" i="39"/>
  <c r="H79" i="39"/>
  <c r="H78" i="39"/>
  <c r="H77" i="39"/>
  <c r="D75" i="39"/>
  <c r="H74" i="39"/>
  <c r="H73" i="39"/>
  <c r="H72" i="39"/>
  <c r="H71" i="39"/>
  <c r="H70" i="39"/>
  <c r="D68" i="39"/>
  <c r="H67" i="39"/>
  <c r="H66" i="39"/>
  <c r="H65" i="39"/>
  <c r="H64" i="39"/>
  <c r="H63" i="39"/>
  <c r="D61" i="39"/>
  <c r="H60" i="39"/>
  <c r="H59" i="39"/>
  <c r="H58" i="39"/>
  <c r="H57" i="39"/>
  <c r="H56" i="39"/>
  <c r="D54" i="39"/>
  <c r="H53" i="39"/>
  <c r="H52" i="39"/>
  <c r="H51" i="39"/>
  <c r="H50" i="39"/>
  <c r="H49" i="39"/>
  <c r="D47" i="39"/>
  <c r="H46" i="39"/>
  <c r="H45" i="39"/>
  <c r="H44" i="39"/>
  <c r="H43" i="39"/>
  <c r="H47" i="39"/>
  <c r="H42" i="39"/>
  <c r="D40" i="39"/>
  <c r="H39" i="39"/>
  <c r="H38" i="39"/>
  <c r="H40" i="39"/>
  <c r="H37" i="39"/>
  <c r="H36" i="39"/>
  <c r="H35" i="39"/>
  <c r="D33" i="39"/>
  <c r="D97" i="39" s="1"/>
  <c r="H32" i="39"/>
  <c r="H31" i="39"/>
  <c r="H30" i="39"/>
  <c r="H29" i="39"/>
  <c r="F27" i="61"/>
  <c r="G27" i="61" s="1"/>
  <c r="H27" i="61" s="1"/>
  <c r="I64" i="39"/>
  <c r="I65" i="39"/>
  <c r="H54" i="39"/>
  <c r="H68" i="39"/>
  <c r="F27" i="64"/>
  <c r="G27" i="64" s="1"/>
  <c r="H27" i="64" s="1"/>
  <c r="F12" i="64"/>
  <c r="G12" i="64" s="1"/>
  <c r="H12" i="64" s="1"/>
  <c r="M17" i="72"/>
  <c r="H61" i="39"/>
  <c r="H75" i="39"/>
  <c r="H82" i="39"/>
  <c r="H89" i="39"/>
  <c r="H96" i="39"/>
  <c r="K13" i="72"/>
  <c r="M19" i="72"/>
  <c r="M14" i="72"/>
  <c r="I19" i="72"/>
  <c r="M15" i="72"/>
  <c r="G18" i="72"/>
  <c r="H19" i="72"/>
  <c r="L15" i="72"/>
  <c r="H13" i="72"/>
  <c r="H18" i="72"/>
  <c r="L17" i="72"/>
  <c r="H15" i="72"/>
  <c r="L14" i="72"/>
  <c r="H17" i="72"/>
  <c r="H14" i="72"/>
  <c r="F15" i="67"/>
  <c r="G15" i="67" s="1"/>
  <c r="F45" i="64"/>
  <c r="G45" i="64" s="1"/>
  <c r="F22" i="64"/>
  <c r="G22" i="64" s="1"/>
  <c r="H22" i="64" s="1"/>
  <c r="F16" i="64"/>
  <c r="G16" i="64" s="1"/>
  <c r="H16" i="64" s="1"/>
  <c r="F32" i="64"/>
  <c r="G32" i="64" s="1"/>
  <c r="H32" i="64" s="1"/>
  <c r="F17" i="64"/>
  <c r="G17" i="64" s="1"/>
  <c r="H17" i="64" s="1"/>
  <c r="F40" i="64"/>
  <c r="G40" i="64" s="1"/>
  <c r="H40" i="64" s="1"/>
  <c r="F20" i="64"/>
  <c r="G20" i="64" s="1"/>
  <c r="H20" i="64" s="1"/>
  <c r="F27" i="60"/>
  <c r="G27" i="60" s="1"/>
  <c r="H27" i="60" s="1"/>
  <c r="G16" i="72"/>
  <c r="G14" i="72"/>
  <c r="K14" i="72"/>
  <c r="M16" i="72"/>
  <c r="K19" i="72"/>
  <c r="F16" i="61"/>
  <c r="G16" i="61" s="1"/>
  <c r="H16" i="61" s="1"/>
  <c r="F29" i="61"/>
  <c r="G29" i="61" s="1"/>
  <c r="H29" i="61" s="1"/>
  <c r="F34" i="61"/>
  <c r="G34" i="61" s="1"/>
  <c r="F15" i="61"/>
  <c r="G15" i="61" s="1"/>
  <c r="H15" i="61" s="1"/>
  <c r="F33" i="61"/>
  <c r="G33" i="61" s="1"/>
  <c r="H33" i="61" s="1"/>
  <c r="F16" i="60"/>
  <c r="G16" i="60" s="1"/>
  <c r="H16" i="60" s="1"/>
  <c r="F12" i="60"/>
  <c r="G12" i="60" s="1"/>
  <c r="H12" i="60" s="1"/>
  <c r="F31" i="60"/>
  <c r="G31" i="60" s="1"/>
  <c r="H31" i="60" s="1"/>
  <c r="F11" i="60"/>
  <c r="G11" i="60" s="1"/>
  <c r="F23" i="60"/>
  <c r="G23" i="60" s="1"/>
  <c r="H23" i="60" s="1"/>
  <c r="F11" i="72"/>
  <c r="F17" i="72" s="1"/>
  <c r="E11" i="72"/>
  <c r="E16" i="72" s="1"/>
  <c r="E19" i="72"/>
  <c r="E14" i="72"/>
  <c r="E18" i="72"/>
  <c r="E15" i="72"/>
  <c r="E13" i="72"/>
  <c r="E17" i="72"/>
  <c r="F14" i="72"/>
  <c r="F18" i="72"/>
  <c r="F16" i="72"/>
  <c r="D11" i="72"/>
  <c r="D18" i="72" s="1"/>
  <c r="D16" i="72"/>
  <c r="D17" i="72"/>
  <c r="D13" i="72"/>
  <c r="Q16" i="72" l="1"/>
  <c r="Q17" i="72"/>
  <c r="P13" i="72" a="1"/>
  <c r="P13" i="72" s="1"/>
  <c r="J15" i="72"/>
  <c r="J16" i="72"/>
  <c r="P16" i="72" s="1"/>
  <c r="O17" i="72"/>
  <c r="G15" i="72"/>
  <c r="D19" i="72"/>
  <c r="F13" i="72"/>
  <c r="O13" i="72" s="1" a="1"/>
  <c r="O13" i="72" s="1"/>
  <c r="I16" i="72"/>
  <c r="O16" i="72" s="1"/>
  <c r="J19" i="72"/>
  <c r="I15" i="72"/>
  <c r="J18" i="72"/>
  <c r="O18" i="72" s="1"/>
  <c r="D15" i="72"/>
  <c r="F15" i="72"/>
  <c r="J13" i="72"/>
  <c r="J17" i="72"/>
  <c r="P17" i="72" s="1"/>
  <c r="D14" i="72"/>
  <c r="F19" i="72"/>
  <c r="I14" i="72"/>
  <c r="G19" i="72"/>
  <c r="I91" i="39"/>
  <c r="I80" i="39"/>
  <c r="I77" i="39"/>
  <c r="I57" i="39"/>
  <c r="I56" i="39"/>
  <c r="I58" i="39"/>
  <c r="I59" i="39"/>
  <c r="I70" i="39"/>
  <c r="I71" i="39"/>
  <c r="I72" i="39"/>
  <c r="I73" i="39"/>
  <c r="I50" i="39"/>
  <c r="I51" i="39"/>
  <c r="I52" i="39"/>
  <c r="I42" i="39"/>
  <c r="I43" i="39"/>
  <c r="I44" i="39"/>
  <c r="I45" i="39"/>
  <c r="F47" i="14"/>
  <c r="G47" i="14" s="1"/>
  <c r="H47" i="14" s="1"/>
  <c r="F40" i="14"/>
  <c r="G40" i="14" s="1"/>
  <c r="H40" i="14" s="1"/>
  <c r="F15" i="14"/>
  <c r="G15" i="14" s="1"/>
  <c r="H15" i="14" s="1"/>
  <c r="F11" i="14"/>
  <c r="G11" i="14" s="1"/>
  <c r="H11" i="14" s="1"/>
  <c r="F18" i="14"/>
  <c r="G18" i="14" s="1"/>
  <c r="H18" i="14" s="1"/>
  <c r="F32" i="14"/>
  <c r="G32" i="14" s="1"/>
  <c r="H32" i="14" s="1"/>
  <c r="F26" i="14"/>
  <c r="G26" i="14" s="1"/>
  <c r="H26" i="14" s="1"/>
  <c r="F35" i="14"/>
  <c r="G35" i="14" s="1"/>
  <c r="H35" i="14" s="1"/>
  <c r="F57" i="14"/>
  <c r="G57" i="14" s="1"/>
  <c r="H57" i="14" s="1"/>
  <c r="I35" i="39"/>
  <c r="I36" i="39"/>
  <c r="I37" i="39"/>
  <c r="I38" i="39"/>
  <c r="I28" i="39"/>
  <c r="I49" i="39"/>
  <c r="I29" i="39"/>
  <c r="I30" i="39"/>
  <c r="I31" i="39"/>
  <c r="I32" i="39"/>
  <c r="F23" i="65"/>
  <c r="G23" i="65" s="1"/>
  <c r="H23" i="65" s="1"/>
  <c r="F49" i="65"/>
  <c r="G49" i="65" s="1"/>
  <c r="H49" i="65" s="1"/>
  <c r="F11" i="65"/>
  <c r="G11" i="65" s="1"/>
  <c r="H11" i="65" s="1"/>
  <c r="F12" i="65"/>
  <c r="G12" i="65" s="1"/>
  <c r="H12" i="65" s="1"/>
  <c r="F46" i="65"/>
  <c r="G46" i="65" s="1"/>
  <c r="H46" i="65" s="1"/>
  <c r="F15" i="65"/>
  <c r="G15" i="65" s="1"/>
  <c r="H15" i="65" s="1"/>
  <c r="F43" i="65"/>
  <c r="G43" i="65" s="1"/>
  <c r="H43" i="65" s="1"/>
  <c r="F24" i="65"/>
  <c r="G24" i="65" s="1"/>
  <c r="H24" i="65" s="1"/>
  <c r="F47" i="65"/>
  <c r="G47" i="65" s="1"/>
  <c r="H47" i="65" s="1"/>
  <c r="F55" i="65"/>
  <c r="G55" i="65" s="1"/>
  <c r="E74" i="39" s="1"/>
  <c r="F74" i="39" s="1"/>
  <c r="F30" i="65"/>
  <c r="G30" i="65" s="1"/>
  <c r="H30" i="65" s="1"/>
  <c r="F29" i="65"/>
  <c r="G29" i="65" s="1"/>
  <c r="H29" i="65" s="1"/>
  <c r="F38" i="65"/>
  <c r="G38" i="65" s="1"/>
  <c r="H38" i="65" s="1"/>
  <c r="F21" i="65"/>
  <c r="G21" i="65" s="1"/>
  <c r="H21" i="65" s="1"/>
  <c r="F33" i="65"/>
  <c r="G33" i="65" s="1"/>
  <c r="H33" i="65" s="1"/>
  <c r="F28" i="65"/>
  <c r="G28" i="65" s="1"/>
  <c r="H28" i="65" s="1"/>
  <c r="F19" i="65"/>
  <c r="G19" i="65" s="1"/>
  <c r="H19" i="65" s="1"/>
  <c r="F16" i="65"/>
  <c r="G16" i="65" s="1"/>
  <c r="H16" i="65" s="1"/>
  <c r="F48" i="65"/>
  <c r="G48" i="65" s="1"/>
  <c r="H48" i="65" s="1"/>
  <c r="F31" i="65"/>
  <c r="G31" i="65" s="1"/>
  <c r="H31" i="65" s="1"/>
  <c r="F37" i="65"/>
  <c r="G37" i="65" s="1"/>
  <c r="H37" i="65" s="1"/>
  <c r="F42" i="65"/>
  <c r="G42" i="65" s="1"/>
  <c r="H42" i="65" s="1"/>
  <c r="F26" i="65"/>
  <c r="G26" i="65" s="1"/>
  <c r="H26" i="65" s="1"/>
  <c r="F52" i="65"/>
  <c r="G52" i="65" s="1"/>
  <c r="H52" i="65" s="1"/>
  <c r="F25" i="65"/>
  <c r="G25" i="65" s="1"/>
  <c r="H25" i="65" s="1"/>
  <c r="F35" i="65"/>
  <c r="G35" i="65" s="1"/>
  <c r="H35" i="65" s="1"/>
  <c r="F40" i="65"/>
  <c r="G40" i="65" s="1"/>
  <c r="H40" i="65" s="1"/>
  <c r="F17" i="65"/>
  <c r="G17" i="65" s="1"/>
  <c r="H17" i="65" s="1"/>
  <c r="F14" i="65"/>
  <c r="G14" i="65" s="1"/>
  <c r="H14" i="65" s="1"/>
  <c r="F44" i="65"/>
  <c r="G44" i="65" s="1"/>
  <c r="H44" i="65" s="1"/>
  <c r="F53" i="65"/>
  <c r="G53" i="65" s="1"/>
  <c r="H53" i="65" s="1"/>
  <c r="F45" i="65"/>
  <c r="G45" i="65" s="1"/>
  <c r="H45" i="65" s="1"/>
  <c r="F13" i="65"/>
  <c r="G13" i="65" s="1"/>
  <c r="H13" i="65" s="1"/>
  <c r="F20" i="65"/>
  <c r="G20" i="65" s="1"/>
  <c r="H20" i="65" s="1"/>
  <c r="F54" i="65"/>
  <c r="G54" i="65" s="1"/>
  <c r="H54" i="65" s="1"/>
  <c r="F50" i="65"/>
  <c r="G50" i="65" s="1"/>
  <c r="H50" i="65" s="1"/>
  <c r="F34" i="65"/>
  <c r="G34" i="65" s="1"/>
  <c r="H34" i="65" s="1"/>
  <c r="F22" i="65"/>
  <c r="G22" i="65" s="1"/>
  <c r="H22" i="65" s="1"/>
  <c r="F51" i="65"/>
  <c r="G51" i="65" s="1"/>
  <c r="H51" i="65" s="1"/>
  <c r="F27" i="65"/>
  <c r="G27" i="65" s="1"/>
  <c r="H27" i="65" s="1"/>
  <c r="F41" i="65"/>
  <c r="G41" i="65" s="1"/>
  <c r="H41" i="65" s="1"/>
  <c r="F39" i="65"/>
  <c r="G39" i="65" s="1"/>
  <c r="H39" i="65" s="1"/>
  <c r="F36" i="65"/>
  <c r="G36" i="65" s="1"/>
  <c r="H36" i="65" s="1"/>
  <c r="F32" i="65"/>
  <c r="G32" i="65" s="1"/>
  <c r="H32" i="65" s="1"/>
  <c r="I79" i="39"/>
  <c r="I78" i="39"/>
  <c r="I93" i="39"/>
  <c r="I94" i="39"/>
  <c r="F11" i="68"/>
  <c r="G11" i="68" s="1"/>
  <c r="F21" i="68"/>
  <c r="G21" i="68" s="1"/>
  <c r="H21" i="68" s="1"/>
  <c r="F33" i="68"/>
  <c r="G33" i="68" s="1"/>
  <c r="H33" i="68" s="1"/>
  <c r="F26" i="68"/>
  <c r="G26" i="68" s="1"/>
  <c r="F14" i="68"/>
  <c r="G14" i="68" s="1"/>
  <c r="F25" i="68"/>
  <c r="G25" i="68" s="1"/>
  <c r="H25" i="68" s="1"/>
  <c r="F20" i="68"/>
  <c r="G20" i="68" s="1"/>
  <c r="H20" i="68" s="1"/>
  <c r="F19" i="68"/>
  <c r="G19" i="68" s="1"/>
  <c r="H19" i="68" s="1"/>
  <c r="F16" i="68"/>
  <c r="G16" i="68" s="1"/>
  <c r="H16" i="68" s="1"/>
  <c r="F30" i="68"/>
  <c r="G30" i="68" s="1"/>
  <c r="H30" i="68" s="1"/>
  <c r="F23" i="68"/>
  <c r="G23" i="68" s="1"/>
  <c r="H23" i="68" s="1"/>
  <c r="F29" i="68"/>
  <c r="G29" i="68" s="1"/>
  <c r="H29" i="68" s="1"/>
  <c r="F34" i="68"/>
  <c r="G34" i="68" s="1"/>
  <c r="F17" i="68"/>
  <c r="G17" i="68" s="1"/>
  <c r="H17" i="68" s="1"/>
  <c r="F22" i="68"/>
  <c r="G22" i="68" s="1"/>
  <c r="H22" i="68" s="1"/>
  <c r="F12" i="68"/>
  <c r="G12" i="68" s="1"/>
  <c r="H12" i="68" s="1"/>
  <c r="F27" i="68"/>
  <c r="G27" i="68" s="1"/>
  <c r="F18" i="68"/>
  <c r="G18" i="68" s="1"/>
  <c r="F28" i="68"/>
  <c r="G28" i="68" s="1"/>
  <c r="H28" i="68" s="1"/>
  <c r="F13" i="68"/>
  <c r="G13" i="68" s="1"/>
  <c r="H13" i="68" s="1"/>
  <c r="F31" i="68"/>
  <c r="G31" i="68" s="1"/>
  <c r="H31" i="68" s="1"/>
  <c r="H14" i="67"/>
  <c r="C14" i="67"/>
  <c r="E87" i="39"/>
  <c r="F87" i="39" s="1"/>
  <c r="H11" i="67"/>
  <c r="E84" i="39"/>
  <c r="F84" i="39" s="1"/>
  <c r="C11" i="67"/>
  <c r="H15" i="67"/>
  <c r="E88" i="39"/>
  <c r="F88" i="39" s="1"/>
  <c r="C15" i="67"/>
  <c r="F12" i="67"/>
  <c r="G12" i="67" s="1"/>
  <c r="F13" i="67"/>
  <c r="G13" i="67" s="1"/>
  <c r="E81" i="39"/>
  <c r="F81" i="39" s="1"/>
  <c r="H30" i="66"/>
  <c r="C30" i="66"/>
  <c r="F11" i="66"/>
  <c r="G11" i="66" s="1"/>
  <c r="F12" i="66"/>
  <c r="G12" i="66" s="1"/>
  <c r="H12" i="66" s="1"/>
  <c r="F14" i="66"/>
  <c r="G14" i="66" s="1"/>
  <c r="H14" i="66" s="1"/>
  <c r="F27" i="66"/>
  <c r="G27" i="66" s="1"/>
  <c r="H27" i="66" s="1"/>
  <c r="F18" i="66"/>
  <c r="G18" i="66" s="1"/>
  <c r="H18" i="66" s="1"/>
  <c r="F22" i="66"/>
  <c r="G22" i="66" s="1"/>
  <c r="H22" i="66" s="1"/>
  <c r="F15" i="66"/>
  <c r="G15" i="66" s="1"/>
  <c r="F17" i="66"/>
  <c r="G17" i="66" s="1"/>
  <c r="H17" i="66" s="1"/>
  <c r="F21" i="66"/>
  <c r="G21" i="66" s="1"/>
  <c r="F28" i="66"/>
  <c r="G28" i="66" s="1"/>
  <c r="H28" i="66" s="1"/>
  <c r="F26" i="66"/>
  <c r="G26" i="66" s="1"/>
  <c r="F16" i="66"/>
  <c r="G16" i="66" s="1"/>
  <c r="H16" i="66" s="1"/>
  <c r="F23" i="66"/>
  <c r="G23" i="66" s="1"/>
  <c r="H23" i="66" s="1"/>
  <c r="F29" i="66"/>
  <c r="G29" i="66" s="1"/>
  <c r="H29" i="66" s="1"/>
  <c r="F24" i="66"/>
  <c r="G24" i="66" s="1"/>
  <c r="H24" i="66" s="1"/>
  <c r="F20" i="66"/>
  <c r="G20" i="66" s="1"/>
  <c r="H20" i="66" s="1"/>
  <c r="F13" i="66"/>
  <c r="G13" i="66" s="1"/>
  <c r="H13" i="66" s="1"/>
  <c r="F19" i="66"/>
  <c r="G19" i="66" s="1"/>
  <c r="H19" i="66" s="1"/>
  <c r="E67" i="39"/>
  <c r="F67" i="39" s="1"/>
  <c r="C45" i="64"/>
  <c r="H45" i="64"/>
  <c r="F15" i="64"/>
  <c r="G15" i="64" s="1"/>
  <c r="F34" i="64"/>
  <c r="G34" i="64" s="1"/>
  <c r="H34" i="64" s="1"/>
  <c r="F36" i="64"/>
  <c r="G36" i="64" s="1"/>
  <c r="H36" i="64" s="1"/>
  <c r="F43" i="64"/>
  <c r="G43" i="64" s="1"/>
  <c r="H43" i="64" s="1"/>
  <c r="F11" i="64"/>
  <c r="G11" i="64" s="1"/>
  <c r="F25" i="64"/>
  <c r="G25" i="64" s="1"/>
  <c r="H25" i="64" s="1"/>
  <c r="F29" i="64"/>
  <c r="G29" i="64" s="1"/>
  <c r="H29" i="64" s="1"/>
  <c r="F41" i="64"/>
  <c r="G41" i="64" s="1"/>
  <c r="H41" i="64" s="1"/>
  <c r="F37" i="64"/>
  <c r="G37" i="64" s="1"/>
  <c r="H37" i="64" s="1"/>
  <c r="F28" i="64"/>
  <c r="G28" i="64" s="1"/>
  <c r="H28" i="64" s="1"/>
  <c r="F13" i="64"/>
  <c r="G13" i="64" s="1"/>
  <c r="H13" i="64" s="1"/>
  <c r="F30" i="64"/>
  <c r="G30" i="64" s="1"/>
  <c r="F18" i="64"/>
  <c r="G18" i="64" s="1"/>
  <c r="H18" i="64" s="1"/>
  <c r="F38" i="64"/>
  <c r="G38" i="64" s="1"/>
  <c r="H38" i="64" s="1"/>
  <c r="F39" i="64"/>
  <c r="G39" i="64" s="1"/>
  <c r="F23" i="64"/>
  <c r="G23" i="64" s="1"/>
  <c r="H23" i="64" s="1"/>
  <c r="F35" i="64"/>
  <c r="G35" i="64" s="1"/>
  <c r="H35" i="64" s="1"/>
  <c r="F44" i="64"/>
  <c r="G44" i="64" s="1"/>
  <c r="H44" i="64" s="1"/>
  <c r="F24" i="64"/>
  <c r="G24" i="64" s="1"/>
  <c r="H24" i="64" s="1"/>
  <c r="F19" i="64"/>
  <c r="G19" i="64" s="1"/>
  <c r="H19" i="64" s="1"/>
  <c r="F33" i="64"/>
  <c r="G33" i="64" s="1"/>
  <c r="H33" i="64" s="1"/>
  <c r="F14" i="64"/>
  <c r="G14" i="64" s="1"/>
  <c r="H14" i="64" s="1"/>
  <c r="F42" i="64"/>
  <c r="G42" i="64" s="1"/>
  <c r="H42" i="64" s="1"/>
  <c r="F31" i="64"/>
  <c r="G31" i="64" s="1"/>
  <c r="H31" i="64" s="1"/>
  <c r="F24" i="63"/>
  <c r="G24" i="63" s="1"/>
  <c r="H24" i="63" s="1"/>
  <c r="F18" i="63"/>
  <c r="G18" i="63" s="1"/>
  <c r="F13" i="63"/>
  <c r="G13" i="63" s="1"/>
  <c r="H13" i="63" s="1"/>
  <c r="F20" i="63"/>
  <c r="G20" i="63" s="1"/>
  <c r="H20" i="63" s="1"/>
  <c r="F22" i="63"/>
  <c r="G22" i="63" s="1"/>
  <c r="F17" i="63"/>
  <c r="G17" i="63" s="1"/>
  <c r="H17" i="63" s="1"/>
  <c r="F28" i="63"/>
  <c r="G28" i="63" s="1"/>
  <c r="H28" i="63" s="1"/>
  <c r="F23" i="63"/>
  <c r="G23" i="63" s="1"/>
  <c r="H23" i="63" s="1"/>
  <c r="F35" i="63"/>
  <c r="G35" i="63" s="1"/>
  <c r="H35" i="63" s="1"/>
  <c r="F21" i="63"/>
  <c r="G21" i="63" s="1"/>
  <c r="H21" i="63" s="1"/>
  <c r="F19" i="63"/>
  <c r="G19" i="63" s="1"/>
  <c r="H19" i="63" s="1"/>
  <c r="F32" i="63"/>
  <c r="G32" i="63" s="1"/>
  <c r="H32" i="63" s="1"/>
  <c r="F33" i="63"/>
  <c r="G33" i="63" s="1"/>
  <c r="H33" i="63" s="1"/>
  <c r="F27" i="63"/>
  <c r="G27" i="63" s="1"/>
  <c r="H27" i="63" s="1"/>
  <c r="F30" i="63"/>
  <c r="G30" i="63" s="1"/>
  <c r="H30" i="63" s="1"/>
  <c r="F14" i="63"/>
  <c r="G14" i="63" s="1"/>
  <c r="H14" i="63" s="1"/>
  <c r="F29" i="63"/>
  <c r="G29" i="63" s="1"/>
  <c r="H29" i="63" s="1"/>
  <c r="F40" i="63"/>
  <c r="G40" i="63" s="1"/>
  <c r="F25" i="63"/>
  <c r="G25" i="63" s="1"/>
  <c r="H25" i="63" s="1"/>
  <c r="F11" i="63"/>
  <c r="G11" i="63" s="1"/>
  <c r="F39" i="63"/>
  <c r="G39" i="63" s="1"/>
  <c r="H39" i="63" s="1"/>
  <c r="F26" i="63"/>
  <c r="G26" i="63" s="1"/>
  <c r="H26" i="63" s="1"/>
  <c r="F34" i="63"/>
  <c r="G34" i="63" s="1"/>
  <c r="H34" i="63" s="1"/>
  <c r="F36" i="63"/>
  <c r="G36" i="63" s="1"/>
  <c r="F37" i="63"/>
  <c r="G37" i="63" s="1"/>
  <c r="H37" i="63" s="1"/>
  <c r="F16" i="63"/>
  <c r="G16" i="63" s="1"/>
  <c r="H16" i="63" s="1"/>
  <c r="F31" i="63"/>
  <c r="G31" i="63" s="1"/>
  <c r="H31" i="63" s="1"/>
  <c r="F15" i="63"/>
  <c r="G15" i="63" s="1"/>
  <c r="H15" i="63" s="1"/>
  <c r="H24" i="61"/>
  <c r="C34" i="61"/>
  <c r="H34" i="61"/>
  <c r="E53" i="39"/>
  <c r="F53" i="39" s="1"/>
  <c r="F18" i="61"/>
  <c r="G18" i="61" s="1"/>
  <c r="H18" i="61" s="1"/>
  <c r="F31" i="61"/>
  <c r="G31" i="61" s="1"/>
  <c r="H31" i="61" s="1"/>
  <c r="F19" i="61"/>
  <c r="G19" i="61" s="1"/>
  <c r="H19" i="61" s="1"/>
  <c r="F26" i="61"/>
  <c r="G26" i="61" s="1"/>
  <c r="H26" i="61" s="1"/>
  <c r="F25" i="61"/>
  <c r="G25" i="61" s="1"/>
  <c r="H25" i="61" s="1"/>
  <c r="F28" i="61"/>
  <c r="G28" i="61" s="1"/>
  <c r="H28" i="61" s="1"/>
  <c r="F23" i="61"/>
  <c r="G23" i="61" s="1"/>
  <c r="H23" i="61" s="1"/>
  <c r="F32" i="61"/>
  <c r="G32" i="61" s="1"/>
  <c r="H32" i="61" s="1"/>
  <c r="F21" i="61"/>
  <c r="G21" i="61" s="1"/>
  <c r="H21" i="61" s="1"/>
  <c r="F14" i="61"/>
  <c r="G14" i="61" s="1"/>
  <c r="H14" i="61" s="1"/>
  <c r="F11" i="61"/>
  <c r="G11" i="61" s="1"/>
  <c r="F30" i="61"/>
  <c r="G30" i="61" s="1"/>
  <c r="F22" i="61"/>
  <c r="G22" i="61" s="1"/>
  <c r="H22" i="61" s="1"/>
  <c r="F17" i="61"/>
  <c r="G17" i="61" s="1"/>
  <c r="F20" i="61"/>
  <c r="G20" i="61" s="1"/>
  <c r="H20" i="61" s="1"/>
  <c r="F13" i="61"/>
  <c r="G13" i="61" s="1"/>
  <c r="H13" i="61" s="1"/>
  <c r="H17" i="60"/>
  <c r="F20" i="60"/>
  <c r="G20" i="60" s="1"/>
  <c r="H20" i="60" s="1"/>
  <c r="F19" i="60"/>
  <c r="G19" i="60" s="1"/>
  <c r="H19" i="60" s="1"/>
  <c r="F15" i="60"/>
  <c r="G15" i="60" s="1"/>
  <c r="H15" i="60" s="1"/>
  <c r="F26" i="60"/>
  <c r="G26" i="60" s="1"/>
  <c r="H26" i="60" s="1"/>
  <c r="F18" i="60"/>
  <c r="G18" i="60" s="1"/>
  <c r="H18" i="60" s="1"/>
  <c r="F22" i="60"/>
  <c r="G22" i="60" s="1"/>
  <c r="H22" i="60" s="1"/>
  <c r="F24" i="60"/>
  <c r="G24" i="60" s="1"/>
  <c r="H11" i="60"/>
  <c r="F32" i="60"/>
  <c r="G32" i="60" s="1"/>
  <c r="H32" i="60" s="1"/>
  <c r="F13" i="60"/>
  <c r="G13" i="60" s="1"/>
  <c r="H13" i="60" s="1"/>
  <c r="F21" i="60"/>
  <c r="G21" i="60" s="1"/>
  <c r="H21" i="60" s="1"/>
  <c r="F33" i="60"/>
  <c r="G33" i="60" s="1"/>
  <c r="F14" i="60"/>
  <c r="G14" i="60" s="1"/>
  <c r="H14" i="60" s="1"/>
  <c r="F25" i="60"/>
  <c r="G25" i="60" s="1"/>
  <c r="H25" i="60" s="1"/>
  <c r="F30" i="60"/>
  <c r="G30" i="60" s="1"/>
  <c r="F29" i="60"/>
  <c r="G29" i="60" s="1"/>
  <c r="H29" i="60" s="1"/>
  <c r="F28" i="60"/>
  <c r="G28" i="60" s="1"/>
  <c r="H28" i="60" s="1"/>
  <c r="F25" i="14"/>
  <c r="G25" i="14" s="1"/>
  <c r="H25" i="14" s="1"/>
  <c r="F31" i="14"/>
  <c r="G31" i="14" s="1"/>
  <c r="H31" i="14" s="1"/>
  <c r="F42" i="14"/>
  <c r="G42" i="14" s="1"/>
  <c r="H42" i="14" s="1"/>
  <c r="F29" i="14"/>
  <c r="G29" i="14" s="1"/>
  <c r="H29" i="14" s="1"/>
  <c r="F50" i="14"/>
  <c r="G50" i="14" s="1"/>
  <c r="H50" i="14" s="1"/>
  <c r="F22" i="14"/>
  <c r="G22" i="14" s="1"/>
  <c r="H22" i="14" s="1"/>
  <c r="F51" i="14"/>
  <c r="G51" i="14" s="1"/>
  <c r="H51" i="14" s="1"/>
  <c r="F28" i="14"/>
  <c r="G28" i="14" s="1"/>
  <c r="H28" i="14" s="1"/>
  <c r="F52" i="14"/>
  <c r="G52" i="14" s="1"/>
  <c r="F41" i="14"/>
  <c r="G41" i="14" s="1"/>
  <c r="H41" i="14" s="1"/>
  <c r="F34" i="14"/>
  <c r="G34" i="14" s="1"/>
  <c r="H34" i="14" s="1"/>
  <c r="F36" i="14"/>
  <c r="G36" i="14" s="1"/>
  <c r="F58" i="14"/>
  <c r="G58" i="14" s="1"/>
  <c r="F30" i="14"/>
  <c r="G30" i="14" s="1"/>
  <c r="H30" i="14" s="1"/>
  <c r="F37" i="14"/>
  <c r="G37" i="14" s="1"/>
  <c r="H37" i="14" s="1"/>
  <c r="F27" i="14"/>
  <c r="G27" i="14" s="1"/>
  <c r="H27" i="14" s="1"/>
  <c r="F48" i="14"/>
  <c r="G48" i="14" s="1"/>
  <c r="H48" i="14" s="1"/>
  <c r="F43" i="14"/>
  <c r="G43" i="14" s="1"/>
  <c r="H43" i="14" s="1"/>
  <c r="F20" i="14"/>
  <c r="G20" i="14" s="1"/>
  <c r="F56" i="14"/>
  <c r="G56" i="14" s="1"/>
  <c r="H56" i="14" s="1"/>
  <c r="F14" i="14"/>
  <c r="G14" i="14" s="1"/>
  <c r="H14" i="14" s="1"/>
  <c r="F53" i="14"/>
  <c r="G53" i="14" s="1"/>
  <c r="H53" i="14" s="1"/>
  <c r="F19" i="14"/>
  <c r="G19" i="14" s="1"/>
  <c r="H19" i="14" s="1"/>
  <c r="F16" i="14"/>
  <c r="G16" i="14" s="1"/>
  <c r="H16" i="14" s="1"/>
  <c r="F33" i="14"/>
  <c r="G33" i="14" s="1"/>
  <c r="H33" i="14" s="1"/>
  <c r="F38" i="14"/>
  <c r="G38" i="14" s="1"/>
  <c r="H38" i="14" s="1"/>
  <c r="F55" i="14"/>
  <c r="G55" i="14" s="1"/>
  <c r="H55" i="14" s="1"/>
  <c r="F39" i="14"/>
  <c r="G39" i="14" s="1"/>
  <c r="H39" i="14" s="1"/>
  <c r="F45" i="14"/>
  <c r="G45" i="14" s="1"/>
  <c r="H45" i="14" s="1"/>
  <c r="F17" i="14"/>
  <c r="G17" i="14" s="1"/>
  <c r="H17" i="14" s="1"/>
  <c r="F24" i="14"/>
  <c r="G24" i="14" s="1"/>
  <c r="H24" i="14" s="1"/>
  <c r="F21" i="14"/>
  <c r="G21" i="14" s="1"/>
  <c r="H21" i="14" s="1"/>
  <c r="F54" i="14"/>
  <c r="G54" i="14" s="1"/>
  <c r="H54" i="14" s="1"/>
  <c r="F23" i="14"/>
  <c r="G23" i="14" s="1"/>
  <c r="H23" i="14" s="1"/>
  <c r="F44" i="14"/>
  <c r="G44" i="14" s="1"/>
  <c r="H44" i="14" s="1"/>
  <c r="F12" i="14"/>
  <c r="G12" i="14" s="1"/>
  <c r="H12" i="14" s="1"/>
  <c r="H33" i="39"/>
  <c r="H97" i="39" s="1"/>
  <c r="F46" i="62"/>
  <c r="G46" i="62" s="1"/>
  <c r="H46" i="62" s="1"/>
  <c r="F25" i="62"/>
  <c r="G25" i="62" s="1"/>
  <c r="H25" i="62" s="1"/>
  <c r="F21" i="62"/>
  <c r="G21" i="62" s="1"/>
  <c r="H21" i="62" s="1"/>
  <c r="F29" i="62"/>
  <c r="G29" i="62" s="1"/>
  <c r="H29" i="62" s="1"/>
  <c r="F12" i="62"/>
  <c r="G12" i="62" s="1"/>
  <c r="H12" i="62" s="1"/>
  <c r="F40" i="62"/>
  <c r="G40" i="62" s="1"/>
  <c r="H40" i="62" s="1"/>
  <c r="F54" i="62"/>
  <c r="G54" i="62" s="1"/>
  <c r="H54" i="62" s="1"/>
  <c r="F19" i="62"/>
  <c r="G19" i="62" s="1"/>
  <c r="H19" i="62" s="1"/>
  <c r="F16" i="62"/>
  <c r="G16" i="62" s="1"/>
  <c r="H16" i="62" s="1"/>
  <c r="F11" i="62"/>
  <c r="G11" i="62" s="1"/>
  <c r="H11" i="62" s="1"/>
  <c r="F52" i="62"/>
  <c r="G52" i="62" s="1"/>
  <c r="F17" i="62"/>
  <c r="G17" i="62" s="1"/>
  <c r="H17" i="62" s="1"/>
  <c r="F22" i="62"/>
  <c r="G22" i="62" s="1"/>
  <c r="H22" i="62" s="1"/>
  <c r="F18" i="62"/>
  <c r="G18" i="62" s="1"/>
  <c r="H18" i="62" s="1"/>
  <c r="F27" i="62"/>
  <c r="G27" i="62" s="1"/>
  <c r="H27" i="62" s="1"/>
  <c r="F15" i="62"/>
  <c r="G15" i="62" s="1"/>
  <c r="H15" i="62" s="1"/>
  <c r="F41" i="62"/>
  <c r="G41" i="62" s="1"/>
  <c r="H41" i="62" s="1"/>
  <c r="F23" i="62"/>
  <c r="G23" i="62" s="1"/>
  <c r="H23" i="62" s="1"/>
  <c r="F51" i="62"/>
  <c r="G51" i="62" s="1"/>
  <c r="H51" i="62" s="1"/>
  <c r="F32" i="62"/>
  <c r="G32" i="62" s="1"/>
  <c r="H32" i="62" s="1"/>
  <c r="F34" i="62"/>
  <c r="G34" i="62" s="1"/>
  <c r="F30" i="62"/>
  <c r="G30" i="62" s="1"/>
  <c r="H30" i="62" s="1"/>
  <c r="F33" i="62"/>
  <c r="G33" i="62" s="1"/>
  <c r="H33" i="62" s="1"/>
  <c r="F38" i="62"/>
  <c r="G38" i="62" s="1"/>
  <c r="H38" i="62" s="1"/>
  <c r="F50" i="62"/>
  <c r="G50" i="62" s="1"/>
  <c r="H50" i="62" s="1"/>
  <c r="F43" i="62"/>
  <c r="G43" i="62" s="1"/>
  <c r="H43" i="62" s="1"/>
  <c r="F36" i="62"/>
  <c r="G36" i="62" s="1"/>
  <c r="H36" i="62" s="1"/>
  <c r="F14" i="62"/>
  <c r="G14" i="62" s="1"/>
  <c r="H14" i="62" s="1"/>
  <c r="F44" i="62"/>
  <c r="G44" i="62" s="1"/>
  <c r="H44" i="62" s="1"/>
  <c r="F45" i="62"/>
  <c r="G45" i="62" s="1"/>
  <c r="H45" i="62" s="1"/>
  <c r="F53" i="62"/>
  <c r="G53" i="62" s="1"/>
  <c r="H53" i="62" s="1"/>
  <c r="F42" i="62"/>
  <c r="G42" i="62" s="1"/>
  <c r="H42" i="62" s="1"/>
  <c r="F49" i="62"/>
  <c r="G49" i="62" s="1"/>
  <c r="H49" i="62" s="1"/>
  <c r="F31" i="62"/>
  <c r="G31" i="62" s="1"/>
  <c r="H31" i="62" s="1"/>
  <c r="F39" i="62"/>
  <c r="G39" i="62" s="1"/>
  <c r="H39" i="62" s="1"/>
  <c r="F24" i="62"/>
  <c r="G24" i="62" s="1"/>
  <c r="H24" i="62" s="1"/>
  <c r="F48" i="62"/>
  <c r="G48" i="62" s="1"/>
  <c r="H48" i="62" s="1"/>
  <c r="F35" i="62"/>
  <c r="G35" i="62" s="1"/>
  <c r="H35" i="62" s="1"/>
  <c r="F47" i="62"/>
  <c r="G47" i="62" s="1"/>
  <c r="H47" i="62" s="1"/>
  <c r="F28" i="62"/>
  <c r="G28" i="62" s="1"/>
  <c r="H28" i="62" s="1"/>
  <c r="F13" i="62"/>
  <c r="G13" i="62" s="1"/>
  <c r="H13" i="62" s="1"/>
  <c r="F37" i="62"/>
  <c r="G37" i="62" s="1"/>
  <c r="H37" i="62" s="1"/>
  <c r="F26" i="62"/>
  <c r="G26" i="62" s="1"/>
  <c r="H26" i="62" s="1"/>
  <c r="F20" i="62"/>
  <c r="G20" i="62" s="1"/>
  <c r="P15" i="72" l="1"/>
  <c r="Q15" i="72"/>
  <c r="O15" i="72"/>
  <c r="Q19" i="72"/>
  <c r="O19" i="72"/>
  <c r="P19" i="72"/>
  <c r="P14" i="72"/>
  <c r="Q14" i="72"/>
  <c r="O14" i="72"/>
  <c r="Q13" i="72" a="1"/>
  <c r="Q13" i="72" s="1"/>
  <c r="Q18" i="72"/>
  <c r="P18" i="72"/>
  <c r="H55" i="65"/>
  <c r="C55" i="65"/>
  <c r="E70" i="39"/>
  <c r="F70" i="39" s="1"/>
  <c r="E72" i="39"/>
  <c r="F72" i="39" s="1"/>
  <c r="E71" i="39"/>
  <c r="F71" i="39" s="1"/>
  <c r="C37" i="65"/>
  <c r="C11" i="65"/>
  <c r="C23" i="65"/>
  <c r="E73" i="39"/>
  <c r="F73" i="39" s="1"/>
  <c r="C50" i="65"/>
  <c r="H34" i="68"/>
  <c r="C34" i="68"/>
  <c r="E95" i="39"/>
  <c r="F95" i="39" s="1"/>
  <c r="E92" i="39"/>
  <c r="F92" i="39" s="1"/>
  <c r="C14" i="68"/>
  <c r="H14" i="68"/>
  <c r="C26" i="68"/>
  <c r="H26" i="68"/>
  <c r="C18" i="68"/>
  <c r="E93" i="39"/>
  <c r="F93" i="39" s="1"/>
  <c r="H18" i="68"/>
  <c r="H27" i="68"/>
  <c r="E94" i="39"/>
  <c r="F94" i="39" s="1"/>
  <c r="E91" i="39"/>
  <c r="F91" i="39" s="1"/>
  <c r="C11" i="68"/>
  <c r="H11" i="68"/>
  <c r="C13" i="67"/>
  <c r="H13" i="67"/>
  <c r="E86" i="39"/>
  <c r="F86" i="39" s="1"/>
  <c r="E85" i="39"/>
  <c r="F85" i="39" s="1"/>
  <c r="C12" i="67"/>
  <c r="H12" i="67"/>
  <c r="H26" i="66"/>
  <c r="C26" i="66"/>
  <c r="E80" i="39"/>
  <c r="F80" i="39" s="1"/>
  <c r="C21" i="66"/>
  <c r="H21" i="66"/>
  <c r="E79" i="39"/>
  <c r="F79" i="39" s="1"/>
  <c r="C11" i="66"/>
  <c r="H11" i="66"/>
  <c r="E77" i="39"/>
  <c r="F77" i="39" s="1"/>
  <c r="E78" i="39"/>
  <c r="F78" i="39" s="1"/>
  <c r="C15" i="66"/>
  <c r="H15" i="66"/>
  <c r="E65" i="39"/>
  <c r="F65" i="39" s="1"/>
  <c r="H30" i="64"/>
  <c r="C30" i="64"/>
  <c r="C15" i="64"/>
  <c r="E64" i="39"/>
  <c r="F64" i="39" s="1"/>
  <c r="H15" i="64"/>
  <c r="C11" i="64"/>
  <c r="H11" i="64"/>
  <c r="E63" i="39"/>
  <c r="F63" i="39" s="1"/>
  <c r="H39" i="64"/>
  <c r="C39" i="64"/>
  <c r="E66" i="39"/>
  <c r="F66" i="39" s="1"/>
  <c r="E58" i="39"/>
  <c r="F58" i="39" s="1"/>
  <c r="C22" i="63"/>
  <c r="H22" i="63"/>
  <c r="E59" i="39"/>
  <c r="F59" i="39" s="1"/>
  <c r="H36" i="63"/>
  <c r="C36" i="63"/>
  <c r="C11" i="63"/>
  <c r="E56" i="39"/>
  <c r="F56" i="39" s="1"/>
  <c r="H11" i="63"/>
  <c r="H40" i="63"/>
  <c r="C40" i="63"/>
  <c r="E60" i="39"/>
  <c r="F60" i="39" s="1"/>
  <c r="E57" i="39"/>
  <c r="F57" i="39" s="1"/>
  <c r="C18" i="63"/>
  <c r="H18" i="63"/>
  <c r="E51" i="39"/>
  <c r="F51" i="39" s="1"/>
  <c r="E50" i="39"/>
  <c r="F50" i="39" s="1"/>
  <c r="C17" i="61"/>
  <c r="H17" i="61"/>
  <c r="E52" i="39"/>
  <c r="F52" i="39" s="1"/>
  <c r="C30" i="61"/>
  <c r="H30" i="61"/>
  <c r="C11" i="61"/>
  <c r="E49" i="39"/>
  <c r="F49" i="39" s="1"/>
  <c r="H11" i="61"/>
  <c r="C24" i="61"/>
  <c r="C30" i="60"/>
  <c r="E45" i="39"/>
  <c r="F45" i="39" s="1"/>
  <c r="H30" i="60"/>
  <c r="C11" i="60"/>
  <c r="H24" i="60"/>
  <c r="E44" i="39"/>
  <c r="F44" i="39" s="1"/>
  <c r="C24" i="60"/>
  <c r="E43" i="39"/>
  <c r="F43" i="39" s="1"/>
  <c r="C17" i="60"/>
  <c r="E46" i="39"/>
  <c r="F46" i="39" s="1"/>
  <c r="C33" i="60"/>
  <c r="H33" i="60"/>
  <c r="E42" i="39"/>
  <c r="F42" i="39" s="1"/>
  <c r="C36" i="14"/>
  <c r="H36" i="14"/>
  <c r="E37" i="39"/>
  <c r="F37" i="39" s="1"/>
  <c r="C58" i="14"/>
  <c r="H58" i="14"/>
  <c r="E39" i="39"/>
  <c r="F39" i="39" s="1"/>
  <c r="C20" i="14"/>
  <c r="H20" i="14"/>
  <c r="E36" i="39"/>
  <c r="F36" i="39" s="1"/>
  <c r="H52" i="14"/>
  <c r="E38" i="39"/>
  <c r="F38" i="39" s="1"/>
  <c r="C52" i="14"/>
  <c r="C11" i="14"/>
  <c r="E35" i="39"/>
  <c r="F35" i="39" s="1"/>
  <c r="E32" i="39"/>
  <c r="F32" i="39" s="1"/>
  <c r="H52" i="62"/>
  <c r="C52" i="62"/>
  <c r="E31" i="39"/>
  <c r="F31" i="39" s="1"/>
  <c r="E28" i="39"/>
  <c r="F28" i="39" s="1"/>
  <c r="C11" i="62"/>
  <c r="C34" i="62"/>
  <c r="E30" i="39"/>
  <c r="F30" i="39" s="1"/>
  <c r="H34" i="62"/>
  <c r="C20" i="62"/>
  <c r="E29" i="39"/>
  <c r="F29" i="39" s="1"/>
  <c r="H20" i="62"/>
  <c r="C46" i="62"/>
  <c r="F61" i="39" l="1"/>
  <c r="B46" i="72" s="1"/>
  <c r="E46" i="72" s="1"/>
  <c r="D46" i="72" s="1"/>
  <c r="F75" i="39"/>
  <c r="B48" i="72" s="1"/>
  <c r="E48" i="72" s="1"/>
  <c r="D48" i="72" s="1"/>
  <c r="F89" i="39"/>
  <c r="B50" i="72" s="1"/>
  <c r="E50" i="72" s="1"/>
  <c r="D50" i="72" s="1"/>
  <c r="F96" i="39"/>
  <c r="B51" i="72" s="1"/>
  <c r="E51" i="72" s="1"/>
  <c r="D51" i="72" s="1"/>
  <c r="F40" i="39"/>
  <c r="E3" i="72" s="1"/>
  <c r="F82" i="39"/>
  <c r="F68" i="39"/>
  <c r="F54" i="39"/>
  <c r="F47" i="39"/>
  <c r="F33" i="39"/>
  <c r="L3" i="72" l="1"/>
  <c r="H3" i="72"/>
  <c r="J3" i="72"/>
  <c r="M3" i="72"/>
  <c r="B43" i="72"/>
  <c r="E43" i="72" s="1"/>
  <c r="B49" i="72"/>
  <c r="E49" i="72" s="1"/>
  <c r="D49" i="72" s="1"/>
  <c r="F49" i="72" s="1"/>
  <c r="K3" i="72"/>
  <c r="B47" i="72"/>
  <c r="E47" i="72" s="1"/>
  <c r="D47" i="72" s="1"/>
  <c r="I3" i="72"/>
  <c r="B45" i="72"/>
  <c r="E45" i="72" s="1"/>
  <c r="D45" i="72" s="1"/>
  <c r="F45" i="72" s="1"/>
  <c r="G3" i="72"/>
  <c r="B44" i="72"/>
  <c r="E44" i="72" s="1"/>
  <c r="D44" i="72" s="1"/>
  <c r="F48" i="72" s="1"/>
  <c r="F3" i="72"/>
  <c r="F97" i="39"/>
  <c r="B42" i="72"/>
  <c r="E42" i="72" s="1"/>
  <c r="D42" i="72" s="1"/>
  <c r="D3" i="72"/>
  <c r="H20" i="39"/>
  <c r="F47" i="72" l="1"/>
  <c r="F46" i="72"/>
  <c r="F42" i="72"/>
  <c r="F50" i="72"/>
  <c r="F44" i="72"/>
  <c r="F51" i="72"/>
  <c r="D43" i="72"/>
  <c r="E52" i="72"/>
  <c r="D8" i="39"/>
  <c r="I101" i="39"/>
  <c r="F43" i="72" l="1"/>
  <c r="F52" i="72" s="1"/>
  <c r="D52"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SALAMANCA, Jorge (WGPSN)</author>
  </authors>
  <commentList>
    <comment ref="E12" authorId="0" shapeId="0" xr:uid="{00000000-0006-0000-0600-000001000000}">
      <text>
        <r>
          <rPr>
            <b/>
            <sz val="9"/>
            <color rgb="FF000000"/>
            <rFont val="Tahoma"/>
            <family val="2"/>
          </rPr>
          <t>SALAMANCA, Jorge (WGPSN):</t>
        </r>
        <r>
          <rPr>
            <sz val="9"/>
            <color rgb="FF000000"/>
            <rFont val="Tahoma"/>
            <family val="2"/>
          </rPr>
          <t xml:space="preserve">
</t>
        </r>
        <r>
          <rPr>
            <sz val="9"/>
            <color rgb="FF000000"/>
            <rFont val="Tahoma"/>
            <family val="2"/>
          </rPr>
          <t xml:space="preserve">ROA=RENDIMIENTO DE LOS ACTIVOS
</t>
        </r>
        <r>
          <rPr>
            <sz val="9"/>
            <color rgb="FF000000"/>
            <rFont val="Tahoma"/>
            <family val="2"/>
          </rPr>
          <t xml:space="preserve">
</t>
        </r>
        <r>
          <rPr>
            <sz val="9"/>
            <color rgb="FF000000"/>
            <rFont val="Tahoma"/>
            <family val="2"/>
          </rPr>
          <t xml:space="preserve">ROCE=RETORNO DEL CAPITAL EMPLEADO
</t>
        </r>
        <r>
          <rPr>
            <sz val="9"/>
            <color rgb="FF000000"/>
            <rFont val="Tahoma"/>
            <family val="2"/>
          </rPr>
          <t xml:space="preserve">ERV=
</t>
        </r>
      </text>
    </comment>
    <comment ref="E13" authorId="0" shapeId="0" xr:uid="{00000000-0006-0000-0600-000002000000}">
      <text>
        <r>
          <rPr>
            <b/>
            <sz val="9"/>
            <color rgb="FF000000"/>
            <rFont val="Tahoma"/>
            <family val="2"/>
          </rPr>
          <t>SALAMANCA, Jorge (WGPSN):</t>
        </r>
        <r>
          <rPr>
            <sz val="9"/>
            <color rgb="FF000000"/>
            <rFont val="Tahoma"/>
            <family val="2"/>
          </rPr>
          <t xml:space="preserve">
</t>
        </r>
        <r>
          <rPr>
            <sz val="9"/>
            <color rgb="FF000000"/>
            <rFont val="Tahoma"/>
            <family val="2"/>
          </rPr>
          <t xml:space="preserve">
</t>
        </r>
        <r>
          <rPr>
            <sz val="9"/>
            <color rgb="FF000000"/>
            <rFont val="Tahoma"/>
            <family val="2"/>
          </rPr>
          <t xml:space="preserve">SIL=
</t>
        </r>
        <r>
          <rPr>
            <sz val="9"/>
            <color rgb="FF000000"/>
            <rFont val="Tahoma"/>
            <family val="2"/>
          </rPr>
          <t xml:space="preserve">SIF=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IG-GROUP</author>
  </authors>
  <commentList>
    <comment ref="AJ22" authorId="0" shapeId="0" xr:uid="{00000000-0006-0000-0700-000001000000}">
      <text>
        <r>
          <rPr>
            <b/>
            <sz val="9"/>
            <color indexed="81"/>
            <rFont val="Tahoma"/>
            <family val="2"/>
          </rPr>
          <t>Me gustaría ver las respuestas de éste punto</t>
        </r>
      </text>
    </comment>
    <comment ref="AJ28" authorId="0" shapeId="0" xr:uid="{00000000-0006-0000-0700-000002000000}">
      <text>
        <r>
          <rPr>
            <b/>
            <sz val="9"/>
            <color indexed="81"/>
            <rFont val="Tahoma"/>
            <family val="2"/>
          </rPr>
          <t>Me gustaría ver las respuestas de éste punto</t>
        </r>
      </text>
    </comment>
    <comment ref="AJ42" authorId="0" shapeId="0" xr:uid="{00000000-0006-0000-0700-000003000000}">
      <text>
        <r>
          <rPr>
            <b/>
            <sz val="9"/>
            <color indexed="81"/>
            <rFont val="Tahoma"/>
            <family val="2"/>
          </rPr>
          <t>Me gustaría ver las respuestas en éste punto</t>
        </r>
      </text>
    </comment>
    <comment ref="AJ51" authorId="0" shapeId="0" xr:uid="{00000000-0006-0000-0700-000004000000}">
      <text>
        <r>
          <rPr>
            <b/>
            <sz val="9"/>
            <color indexed="81"/>
            <rFont val="Tahoma"/>
            <family val="2"/>
          </rPr>
          <t>Me gustaría ver las respuestas de éste punto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BARAJAS, Cesar (WGPSN)</author>
  </authors>
  <commentList>
    <comment ref="AP7" authorId="0" shapeId="0" xr:uid="{00000000-0006-0000-0800-000001000000}">
      <text>
        <r>
          <rPr>
            <b/>
            <sz val="9"/>
            <color indexed="81"/>
            <rFont val="Tahoma"/>
            <family val="2"/>
          </rPr>
          <t>BARAJAS, Cesar (WGPSN):</t>
        </r>
        <r>
          <rPr>
            <sz val="9"/>
            <color indexed="81"/>
            <rFont val="Tahoma"/>
            <family val="2"/>
          </rPr>
          <t xml:space="preserve">
Ricardo tambien esta a cargo de las planta de Apiay y puerto salgar</t>
        </r>
      </text>
    </comment>
    <comment ref="AY7" authorId="0" shapeId="0" xr:uid="{00000000-0006-0000-0800-000002000000}">
      <text>
        <r>
          <rPr>
            <b/>
            <sz val="9"/>
            <color indexed="81"/>
            <rFont val="Tahoma"/>
            <family val="2"/>
          </rPr>
          <t>BARAJAS, Cesar (WGPSN):</t>
        </r>
        <r>
          <rPr>
            <sz val="9"/>
            <color indexed="81"/>
            <rFont val="Tahoma"/>
            <family val="2"/>
          </rPr>
          <t xml:space="preserve">
Ricardo tambien esta a cargo de las planta de Apiay y puerto salgar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BARAJAS, Cesar (WGPSN)</author>
    <author>ARIAS, Natalia (WGPSN)</author>
  </authors>
  <commentList>
    <comment ref="AA7" authorId="0" shapeId="0" xr:uid="{00000000-0006-0000-0C00-000001000000}">
      <text>
        <r>
          <rPr>
            <b/>
            <sz val="9"/>
            <color indexed="81"/>
            <rFont val="Tahoma"/>
            <family val="2"/>
          </rPr>
          <t>BARAJAS, Cesar (WGPSN):</t>
        </r>
        <r>
          <rPr>
            <sz val="9"/>
            <color indexed="81"/>
            <rFont val="Tahoma"/>
            <family val="2"/>
          </rPr>
          <t xml:space="preserve">
Ricardo tambien esta a cargo de las planta de Apiay y puerto salgar</t>
        </r>
      </text>
    </comment>
    <comment ref="E11" authorId="1" shapeId="0" xr:uid="{00000000-0006-0000-0C00-000002000000}">
      <text>
        <r>
          <rPr>
            <b/>
            <sz val="9"/>
            <color rgb="FF000000"/>
            <rFont val="Tahoma"/>
            <family val="2"/>
          </rPr>
          <t>ARIAS, Natalia (WGPSN):</t>
        </r>
        <r>
          <rPr>
            <sz val="9"/>
            <color rgb="FF000000"/>
            <rFont val="Tahoma"/>
            <family val="2"/>
          </rPr>
          <t xml:space="preserve">
</t>
        </r>
        <r>
          <rPr>
            <sz val="9"/>
            <color rgb="FF000000"/>
            <rFont val="Tahoma"/>
            <family val="2"/>
          </rPr>
          <t>Positivo o negativo, no deben estar asociados a los objetivos de la estrategia?</t>
        </r>
      </text>
    </comment>
    <comment ref="E23" authorId="1" shapeId="0" xr:uid="{00000000-0006-0000-0C00-000003000000}">
      <text>
        <r>
          <rPr>
            <b/>
            <sz val="9"/>
            <color indexed="81"/>
            <rFont val="Tahoma"/>
            <family val="2"/>
          </rPr>
          <t>ARIAS, Natalia (WGPSN):</t>
        </r>
        <r>
          <rPr>
            <sz val="9"/>
            <color indexed="81"/>
            <rFont val="Tahoma"/>
            <family val="2"/>
          </rPr>
          <t xml:space="preserve">
Pendiente definir si es positivo o negativo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ARIAS, Natalia (WGPSN)</author>
  </authors>
  <commentList>
    <comment ref="R15" authorId="0" shapeId="0" xr:uid="{00000000-0006-0000-0F00-000001000000}">
      <text>
        <r>
          <rPr>
            <b/>
            <sz val="9"/>
            <color indexed="81"/>
            <rFont val="Tahoma"/>
            <family val="2"/>
          </rPr>
          <t>ARIAS, Natalia (WGPSN):</t>
        </r>
        <r>
          <rPr>
            <sz val="9"/>
            <color indexed="81"/>
            <rFont val="Tahoma"/>
            <family val="2"/>
          </rPr>
          <t xml:space="preserve">
Los catalogos de los equipos criticos 
no se encuentran en medio magnetico</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<sst xmlns="http://schemas.openxmlformats.org/spreadsheetml/2006/main" count="2341" uniqueCount="959">
  <si>
    <t>Soporte para detección de fallas y programación elemental (no balanceo, planeación no profunda)</t>
  </si>
  <si>
    <t xml:space="preserve">Sub - total </t>
  </si>
  <si>
    <t>Todas las tácticas derivadas de un análisis estructurado</t>
  </si>
  <si>
    <t>Inspecciones basadas en tiempo</t>
  </si>
  <si>
    <t>Paradas anuales de inspección únicamente</t>
  </si>
  <si>
    <t>CBM formal y dando resultados. PPMs con base en RCM. Inspecciones basadas en riesgo</t>
  </si>
  <si>
    <t xml:space="preserve">Sub-total </t>
  </si>
  <si>
    <t>Cálculo de Efectividad de Equipos y de planta, Benchmarking y excelente base de datos de costos implementada</t>
  </si>
  <si>
    <t>MTBF/MTTR, Availability, Reliability, costos de mantenimiento muy estructurados  y gestionados</t>
  </si>
  <si>
    <t>Tiempos de parada con modo, causa y elementos de falla. Costos de mantenimiento disponibles</t>
  </si>
  <si>
    <t>Ninguna aproximación sistemática a costos de mantenimiento y falla de equipos</t>
  </si>
  <si>
    <t>TECNOLOGÍA DE LA INFORMACIÓN Y SU USO</t>
  </si>
  <si>
    <t>Bases de datos totalmente integradas</t>
  </si>
  <si>
    <t>Equipos de trabajo autónomos</t>
  </si>
  <si>
    <t>Comités de mejoramiento ad-hoc</t>
  </si>
  <si>
    <t>Equipos de mejoramiento continuo formalmente creados y funcionando</t>
  </si>
  <si>
    <t>Solo reuniones con el personal para tocar temas sindicales o sociales</t>
  </si>
  <si>
    <t>ANÁLISIS DE CONFIABILIDAD</t>
  </si>
  <si>
    <t>Programa total de confiabilidad (Predicción y Ajuste de Estrategía de Mantenimiento con base en estudios Confiabilidad)</t>
  </si>
  <si>
    <t>Modelamiento de Confiabilidad</t>
  </si>
  <si>
    <t>Buena base de datos de falla, en uso y utiización de RCFA y FMEA</t>
  </si>
  <si>
    <t>Registro de Fallas poco usado</t>
  </si>
  <si>
    <t>ANÁLISIS DE PROCESOS</t>
  </si>
  <si>
    <t>Algunas revisiones de procesos administativos de mantenimiento (estratégicos, tácticos y operativos)</t>
  </si>
  <si>
    <t>Procesos técnicos (procedimientos), revisados por lo menos una vez</t>
  </si>
  <si>
    <t>Procedimientos técnicos y Procesos adminsitrativos de mantenimiento no documentados y nunca revisados (verbales o de conocimiento individual)</t>
  </si>
  <si>
    <t>DIAGNÓSTICO DE LA ORGANIZACIÓN</t>
  </si>
  <si>
    <t>NIVELES DE CALIFICACIÓN:</t>
  </si>
  <si>
    <t>Mantenimiento "INOCENTE"</t>
  </si>
  <si>
    <t>Mantenimiento "NO SATISFACTORIO"</t>
  </si>
  <si>
    <t>Mantenimiento "DE LO MEJOR EN SU CLASE"</t>
  </si>
  <si>
    <t>Mantenimiento "CLASE MUNDO"</t>
  </si>
  <si>
    <t>Buena planeación del trabajo, programación y Soporte de Ingeniería de Mantenimiento implementado (Pvos con base en RCM, Análisis de Falla, Soporte Técnico)</t>
  </si>
  <si>
    <t>Algunos registros de falla y  costos de mantenimiento no segregados</t>
  </si>
  <si>
    <t>Manual y registro ad-hoc</t>
  </si>
  <si>
    <t>Algunos programas y registros de repuestos</t>
  </si>
  <si>
    <t>Algunas reuniones de mejoramiento en seguridad</t>
  </si>
  <si>
    <t>No existe registro estructurados de fallas</t>
  </si>
  <si>
    <t>ESTRATEGIA DE MANTENIMIENTO</t>
  </si>
  <si>
    <t>INVOLUCRAMIENTO DE LOS EMPLEADOS</t>
  </si>
  <si>
    <t>Mantenimiento "CONCIENTE"</t>
  </si>
  <si>
    <t>ADMINISTRACIÓN Y ORGANIZACIÓN</t>
  </si>
  <si>
    <t>INFORMACIÓN SOBRE INFRAESTRUCTURA E INSTALACIONES</t>
  </si>
  <si>
    <t>No existe ningún registro de la infrestructura de Equipos y Componentes</t>
  </si>
  <si>
    <t>Se dispone de la infraestructura de Equipos y componentes debidamente estructurada en algún medio magnético</t>
  </si>
  <si>
    <t>Infraestructura jeraquizada y clasificada de manera que permita realizar gestión administrativa y técnica</t>
  </si>
  <si>
    <t>La infraestructura de equipos y componentes está debidamente estandarizada en las diferentes bases de datos con ayuda de las cuales se realiza la gestión de mantenimiento</t>
  </si>
  <si>
    <t>Entre 0 - 10</t>
  </si>
  <si>
    <t xml:space="preserve">No planeación. La programación es elemental y no existe la Ingeniería de mantenimiento </t>
  </si>
  <si>
    <t xml:space="preserve">Grupos de Planeación e Ingeniería de mantenimiento establecidos formalmente </t>
  </si>
  <si>
    <t>Proceso de mejora continua de las tecnicas de mantenimiento interrelacionadas con las metas de la empresa</t>
  </si>
  <si>
    <t>Tecnicas predictivas y preventivas, implementadas y mostrando resultados</t>
  </si>
  <si>
    <t xml:space="preserve">Existe en el programa de mantenimiento actividades relacionadas con mantenimiento basado en condición primario </t>
  </si>
  <si>
    <t>Sustentan su mantenimiento en acciones correctivas</t>
  </si>
  <si>
    <t>Programa total de confiabilidad;  predicción y ajuste de estrategía de Mantenimiento con base en estudios Confiabilidad</t>
  </si>
  <si>
    <t>La infraestructura de instalaciones está plenamente organizada, sistematizada y actualizada y se utiliza para realizar la gestión de mantenimiento</t>
  </si>
  <si>
    <t>La infraestructura de instalaciones son adecuadas para realizar la gestión de mantenimiento</t>
  </si>
  <si>
    <t>Existe una única fuente de información que contiene todas la infraestructura de Equipos, componentes y las diferentes jeraquías necesarias para realizar la gestión de mantenimiento.</t>
  </si>
  <si>
    <t>Se dispone de la infraestructura de equipos y componentes debidamente estructurada</t>
  </si>
  <si>
    <t>No existe ningún registro de la infrestructura de información de Equipos y Componentes, instalaciones de talleres y laboratorios elementales.</t>
  </si>
  <si>
    <t>Estrategia orientada a la Gerencia de Activos</t>
  </si>
  <si>
    <t>Estrategia orientada al Mantenimiento Preventivo</t>
  </si>
  <si>
    <t>Estrategia orientada al Mantenimiento Predictivo, planeación a corto plazo y control de la Gestión</t>
  </si>
  <si>
    <t>Estrategia orientada a técnicas de Confiabilidad, planeación a largo plazo e integración con Operaciones</t>
  </si>
  <si>
    <t>Mantenimiento organizado como respuesta a la necesidad operativa del proceso productivo principal.
- Estructura Organizacional
- Estructura de Costos
- Relaciones con Producción</t>
  </si>
  <si>
    <t>Organización de Alto Desempeño</t>
  </si>
  <si>
    <t>Mantenimiento Clase Mundial</t>
  </si>
  <si>
    <t>Existe una única fuente de información que contiene todas la infraestructura de Equipos, componentes y las diferentes jeraquías necesarias para realizar la gestión de mantenimiento (Si existen varias fuentes, están debidamente comunicadas via interfaces)</t>
  </si>
  <si>
    <t>Mantto organizado como respuesta a la necesidad operativa del proceso productivo principal</t>
  </si>
  <si>
    <t>Organización y administración  funcional</t>
  </si>
  <si>
    <t>"Organización de Alto Desempeño"</t>
  </si>
  <si>
    <t>Estructura organizacional de mantto integrada con logística, financiera, recursos humanos , gerencia y demás areas de la compañía.</t>
  </si>
  <si>
    <t>Admon y organización de mantto "Ampliada" (integrada) con proveedores de bienes y servicios externos</t>
  </si>
  <si>
    <t>Scoring</t>
  </si>
  <si>
    <t>Algo de CBM. Algo de NDT (RBI)</t>
  </si>
  <si>
    <t>CMMS - ERP convencional no ligado a otros paquetes, operando y produciendo resultados</t>
  </si>
  <si>
    <t>CMMS- ERP Convencional ligado a financiero y materiales</t>
  </si>
  <si>
    <t>Revisión regular de los procesos de costo, tiempo y calidad. (Tipo certificación ISO 9000 de los procesos de mantenimiento)</t>
  </si>
  <si>
    <t>Revisiones periódicas de procesos o procedimientos técnicos y documentación de los procesos administrativos</t>
  </si>
  <si>
    <t>DESCRIPCION ASPECTO</t>
  </si>
  <si>
    <t>#</t>
  </si>
  <si>
    <t>Estrategia de Mantenimiento</t>
  </si>
  <si>
    <t>Administración y Organización</t>
  </si>
  <si>
    <t>Planeación y Programación</t>
  </si>
  <si>
    <t>Técnicas de Mantenimiento</t>
  </si>
  <si>
    <t>Medidas de Desempeño</t>
  </si>
  <si>
    <t>Tecnología de la Información y su uso</t>
  </si>
  <si>
    <t>Involucramiento de los Empleados</t>
  </si>
  <si>
    <t>Análisis de Confiabilidad</t>
  </si>
  <si>
    <t>Análisis de Procesos</t>
  </si>
  <si>
    <t>Información sobre Infraestructura e Instalaciones</t>
  </si>
  <si>
    <t>Administración y organización de mantenimiento totalmente integrada con las demás áreas de la compañía y mantiene relación con proveedores de bienes y servicios externos.</t>
  </si>
  <si>
    <t>CLASE</t>
  </si>
  <si>
    <t>Estructura organizacional de mantenimiento integrada con otras áreas de la planta. Procesos, Bodegas, Compras y Contratos, Logística, Financiera, Recursos humanos, Gerencia, HSE, etc.</t>
  </si>
  <si>
    <t>Excelente Planeación y Programación optimizando la productividad de los recursos y de los equipos.</t>
  </si>
  <si>
    <t>Proceso de planeación y programación implementados formalmente. Se recibe retroalimentación de grupos de mejoramiento. Se identifica proceso de Confiabilidad completo (Análisis de falla, Estrategia de mtto, actualización CMMS)</t>
  </si>
  <si>
    <t>Planeación y programación definida, en proceso de implementación por parte del grupo de ingeniería de mantenimiento (Confiabilidad), no hay retroalimentación para identificar acciones de mejora.</t>
  </si>
  <si>
    <t>No existe proceso de planeación y programación (mantenimiento reactivo)</t>
  </si>
  <si>
    <t>Los procesos están respaldados por tecnología de punta, se encuentran sincronizados e interrelacionados, manteniendo información en línea, actualizada, oportuna, segura y confiable.</t>
  </si>
  <si>
    <t>La gestión de mantenimiento está basada en la utilización de herramientas informáticas.</t>
  </si>
  <si>
    <t>CMMS convencional no ligado a otros paquetes, operando y produciendo independientemente, no existen interfaces que lo integren con otros procesos.</t>
  </si>
  <si>
    <t>Algunos procesos cuentan con sistemas computacionales independientes para soportar su ejecución (Registros de repuestos, Registros de mantenimiento)</t>
  </si>
  <si>
    <t>Procesos manuales y almacenamiento de información en forma física (Papel, archivadores)</t>
  </si>
  <si>
    <t>Equipos de trabajo autodirigidos</t>
  </si>
  <si>
    <t>El personal está involucrado en la gestión y control de los compromisos</t>
  </si>
  <si>
    <t>El personal tiene algún tipo de involucramiento en las actividades del negocio</t>
  </si>
  <si>
    <t>El involucramiento de los empleados se limita a los aspectos normativos</t>
  </si>
  <si>
    <t>CONCEPTOS</t>
  </si>
  <si>
    <t>MANTENIMIENTO INOCENTE</t>
  </si>
  <si>
    <t>Cálculo de Eefectividad de Equipos y de planta, Benchmarking y excelente base de datos de costos implementada</t>
  </si>
  <si>
    <t>MTBF/MTTR, Availability, Reliability, costos de mantenimiento muy estructurados y gestionados</t>
  </si>
  <si>
    <t>TOTAL</t>
  </si>
  <si>
    <t>No.</t>
  </si>
  <si>
    <t>Evaluación Organización de Mantenimiento</t>
  </si>
  <si>
    <t>Estrategía Corporativa de Mantenimiento</t>
  </si>
  <si>
    <t>Plan de Mejoramiento a largo plazo</t>
  </si>
  <si>
    <t>Plan estratégico de mantenimiento a un año</t>
  </si>
  <si>
    <t>Plan de Mejoramiento de mantenimientos preventivos</t>
  </si>
  <si>
    <t>Mantenimiento reactivo (run to fail)</t>
  </si>
  <si>
    <t xml:space="preserve">Sub - Total </t>
  </si>
  <si>
    <t xml:space="preserve">Sub- Total </t>
  </si>
  <si>
    <t>PLANEACIÓN Y PROGRAMACIÓN</t>
  </si>
  <si>
    <t>TÉCNICAS DE MANTENIMIENTO</t>
  </si>
  <si>
    <t>MEDIDAS DE DESEMPEÑO</t>
  </si>
  <si>
    <t>Ingeniería de Mantenimiento y Planeación de Largo Plazo (Vista a tres años mínimo)</t>
  </si>
  <si>
    <t>BENCHMARKING DE MANTENIMIENTO</t>
  </si>
  <si>
    <t xml:space="preserve">Estrategia orientada al mantenimiento Reactivo
</t>
  </si>
  <si>
    <t>INFRAESTRUCTURA E INSTALACIONES</t>
  </si>
  <si>
    <t>Revisión regular de los procesos de costo, tiempo y calidad, certificación ISO 9000 de los procesos de mantenimiento</t>
  </si>
  <si>
    <t>PESOS</t>
  </si>
  <si>
    <t>PUNTAJE / 100</t>
  </si>
  <si>
    <t xml:space="preserve">Effectively in place in all site operations </t>
  </si>
  <si>
    <t>Effectively in place in most site operations</t>
  </si>
  <si>
    <t>Effectively in place in some site operations</t>
  </si>
  <si>
    <t>Effectively in place in just one site operation ( "prototype")</t>
  </si>
  <si>
    <t>Not in place</t>
  </si>
  <si>
    <t>75 - 100</t>
  </si>
  <si>
    <t>50 - 75</t>
  </si>
  <si>
    <t>25 - 50</t>
  </si>
  <si>
    <t>0 - 25</t>
  </si>
  <si>
    <t>PUNTAJE / 100
VALIDADO</t>
  </si>
  <si>
    <t>TOTAL EVALUACION</t>
  </si>
  <si>
    <t>TOTAL VALIDADO</t>
  </si>
  <si>
    <t>Mantenimiento Consciente</t>
  </si>
  <si>
    <t>Nombre:</t>
  </si>
  <si>
    <t>Entrevista 1</t>
  </si>
  <si>
    <t>Observaciones</t>
  </si>
  <si>
    <t>OBSERVACIONES</t>
  </si>
  <si>
    <t>PROMEDIO 
ENTREVISTAS</t>
  </si>
  <si>
    <t>FINAL ASIGNADO</t>
  </si>
  <si>
    <t>Cargo:</t>
  </si>
  <si>
    <t>Entrevista 2</t>
  </si>
  <si>
    <t>Entrevista 3</t>
  </si>
  <si>
    <t>Entrevista 4</t>
  </si>
  <si>
    <t>Entrevista 5</t>
  </si>
  <si>
    <t>Entrevista 6</t>
  </si>
  <si>
    <t>Entrevista 7</t>
  </si>
  <si>
    <t>Entrevista 8</t>
  </si>
  <si>
    <t>Entrevista 9</t>
  </si>
  <si>
    <t>Entrevista 10</t>
  </si>
  <si>
    <t>Entrevista 11</t>
  </si>
  <si>
    <t>Entrevista 12</t>
  </si>
  <si>
    <t>Entrevista 13</t>
  </si>
  <si>
    <t>Entrevista 14</t>
  </si>
  <si>
    <t>Entrevista 15</t>
  </si>
  <si>
    <t>Mantenimiento Inocente</t>
  </si>
  <si>
    <t>Mantenimiento No Satisfactorio</t>
  </si>
  <si>
    <t>Mantenimiento Lo Mejor de su Clase</t>
  </si>
  <si>
    <t>No. Participantes</t>
  </si>
  <si>
    <t>Entrevista 16</t>
  </si>
  <si>
    <t>Entrevista 17</t>
  </si>
  <si>
    <t>CUESTIONARIO DE DIAGNOSTICO</t>
  </si>
  <si>
    <t>01 Estrategia</t>
  </si>
  <si>
    <t>02 Admon - organizacion</t>
  </si>
  <si>
    <t>03 Plane &amp; Progr</t>
  </si>
  <si>
    <t>04 Tecnicas Mtto</t>
  </si>
  <si>
    <t>05 KPIS</t>
  </si>
  <si>
    <t>06 IT</t>
  </si>
  <si>
    <t>07 Empleados</t>
  </si>
  <si>
    <t>08 Analisis de confiabilidad</t>
  </si>
  <si>
    <t>09 Analisis de procesos</t>
  </si>
  <si>
    <t>10 Infraestructura e Instalaciones</t>
  </si>
  <si>
    <t>Valores para ponderar prioridades</t>
  </si>
  <si>
    <t>BIEN FRENTE AL BEST SCORE</t>
  </si>
  <si>
    <t>REGULAR FRENTE AL BEST SCORE</t>
  </si>
  <si>
    <t>MAL FRENTE AL BEST SCORE</t>
  </si>
  <si>
    <t>BEST SCORE</t>
  </si>
  <si>
    <t>H</t>
  </si>
  <si>
    <t>M</t>
  </si>
  <si>
    <t>L</t>
  </si>
  <si>
    <t>¿Existe un listado de equipos críticos?</t>
  </si>
  <si>
    <t>¿Existen códigos de falla estandar relacionados a cada tipo de equipo (crítico)?</t>
  </si>
  <si>
    <t>¿Existe un registro de fallas?</t>
  </si>
  <si>
    <t>¿Se utilizan los datos de control de proceso ó parámetros operativos como parámetros de mantenimiento predictivo?</t>
  </si>
  <si>
    <t>¿El registro de fallas es conocido y usado por toda la organización y equipos de mejoramiento?</t>
  </si>
  <si>
    <t>Base de datos de falla, en uso y utiización de RCA y FMECA</t>
  </si>
  <si>
    <t>¿Se utiliza una estructura sistemática de FMECA para mejorar el desempeño de los equipos críticos?</t>
  </si>
  <si>
    <t>¿Se realizan controles en el mantenimiento para detectar fallas identificadas en el FMECA?</t>
  </si>
  <si>
    <t>¿El proceso de investigacion  de fallas y no conformidades se encuentra totalmente documentado?</t>
  </si>
  <si>
    <t>¿Se siguen los procesos de manejo del cambio para cualquier alteración de la estrategia de mantenimiento, modificación de las facilidades, cambio de configuración de instrumentos, etc?</t>
  </si>
  <si>
    <t>¿Se proporciona entrenamiento en el uso de herramientas y técnicas de análisis de confiabilidad?</t>
  </si>
  <si>
    <t>¿Se modelan los resultados de los RCM, RAM para definir los ajustes necesarios en la estrategia de mantenimiento?</t>
  </si>
  <si>
    <t>¿Cuentan con una bodega de repuestos?</t>
  </si>
  <si>
    <t>¿Existen espacios físicos que sirven como talleres y laboratorios?</t>
  </si>
  <si>
    <t>¿Estan identificadas las tuberias y tanques de la planta?</t>
  </si>
  <si>
    <t>¿Las oficinas de Mantenimiento son adecuadas y suficientes?</t>
  </si>
  <si>
    <t>¿Existe archivo para registro de fallas con tiempos?</t>
  </si>
  <si>
    <t>¿Existen  versiones preliminares de proceso administrativo u operativos de mantenimiento?</t>
  </si>
  <si>
    <t>¿Existe informacion sobre equipos, componentes e instalaciones?</t>
  </si>
  <si>
    <t>¿Existe un proceso de programación incipiente (no está estructurado el proceso de planeación de mtto)?</t>
  </si>
  <si>
    <t>Entre 71 - 100</t>
  </si>
  <si>
    <t>Entre 51 - 70</t>
  </si>
  <si>
    <t>Entre 21 - 50</t>
  </si>
  <si>
    <t>Entre 11 - 20</t>
  </si>
  <si>
    <t xml:space="preserve"> </t>
  </si>
  <si>
    <t>HABILITAR</t>
  </si>
  <si>
    <t>INHABILITAR</t>
  </si>
  <si>
    <t>Habilitador:</t>
  </si>
  <si>
    <t>en el arbol de equiposexiste informacion.</t>
  </si>
  <si>
    <t>Resumen</t>
  </si>
  <si>
    <t>Oportunidades de mejora</t>
  </si>
  <si>
    <r>
      <rPr>
        <b/>
        <sz val="10"/>
        <rFont val="Calibri"/>
        <family val="2"/>
        <scheme val="minor"/>
      </rPr>
      <t xml:space="preserve">
cumplimiento de los programas de mantenimiento</t>
    </r>
    <r>
      <rPr>
        <sz val="10"/>
        <rFont val="Calibri"/>
        <family val="2"/>
        <scheme val="minor"/>
      </rPr>
      <t xml:space="preserve">
No del todo el proceso ade  y que se aplique por toda la estacion noLos acuerdo de programacion hace acuerdos, y se encuentra centralizado,hay un congelado mensual. Y la se puede manejar movimientos semanales en la programacion, esto lo genera el Asegurador de confiabilidad.
Area de confiabilidad audita este cumplimientofalta por mejorarSi se evidenciaque se cumpla no se sabeSi se hace seguimiento y se ve que no se cumple hoy dia esta en 97%,.
El sistema esta para que se generen alarmas pero hace falta.por el backlog, hay actividades que son mas criticas mas que otras,  pero se frena por temas de la guerrillaSi, solicitar a jhair el cumplimiento de planes.no, completamente los eventos que se registran con problemas son por materiales, la adquisicion de materiales(compras).para lo eventos registrados, en las reuniones semanales,
En lo que se programa de Mtto debe comunicarse con materiales en tiempo adecuado.
Se ve la necesidad de un enlace en la programacion!
Brecha entre cordinador O6M con operaciones. la gente no sigue un conducto regular.
Vivimos en emergencia en el dia a dia.
Manejo del cambio es necesario!Existe reuniones donde se presentan indicadores. Como cordinador debe tenerse en cuenta No se sabeNo, se esta viendo de acuerdo a los rcm e historicos de fallase tiene pero a la actualizacion de rcm ya no.DPY, un departamente  chequeo de proyectos  cumplan con criterios para generar proyectos y terminacion de proyectos.
Repuestos y garantias por dos años, se sigue recomendaciones.No necesariamente la madurez de los equipos da para rcmSi lo estaLos Mtoo de equipos rotativos y estaticos se da por fabricante por normas internacionales, y por mejores practica.
Concientizacion en los niveles base, en una coyuntura de brechas generacionales las curvas de aprendizaje son lentas.Se inicio con este proceso para el inicio de la estrategia es un primere insumo.si se sigue de acuerdo al tiempo y naalisisSobre informacion de fabricante, se montan planes, aveces de acuerdo a retroalimentaciones el fabbricante toma medidas internas;
Muestreo y benchmarcking para evaluar fabricantes y/o productossi lo esta</t>
    </r>
  </si>
  <si>
    <r>
      <rPr>
        <b/>
        <sz val="10"/>
        <rFont val="Calibri"/>
        <family val="2"/>
        <scheme val="minor"/>
      </rPr>
      <t>Estrategia de mantenimiento documentada</t>
    </r>
    <r>
      <rPr>
        <sz val="10"/>
        <rFont val="Calibri"/>
        <family val="2"/>
        <scheme val="minor"/>
      </rPr>
      <t xml:space="preserve">
Por matriz se define criticidad si hay un porcentaje estan definidos a falla. hay equipos que si por rcm 
hay equipos que se llevan a falla de acuerdo a RCM.
No Precisamente se busca hacer el Mtto preventivo. 
En un proceso que es cindeman, comenzo a generarce los primeros pilares de Mtto, luego se convierto en scande que aqui se trato de integrar las estrategias y unificar con todas las tecnicas de Mtto que nos apoyan en esta construccion. No todas, solo las que por analisis indica llevarlo asi
La calidad de la informacion no es la mejor, En el hacer la documentacion es donde hay la oportunidad de mejora, ya que esta documentado como hacerlo en la ejecucion no existe un cultura del reporte, no se registra en ellipse.
Se debe documentar en el Cmms  para hacerlo oficial de ecopetrol, sea han diseñado estrategias con apoyo de ellipse, no estamos seguros que los equipos esten en el sistema se han venido haciendo avance, con ayuda de los profesionales de confiabilidad, es dificil aun conseguir la informacion
la cultura del dato es critica, en ellipse la recopilacion de datos es compleja, ya que no se reporta todoNo, requiere esfuerzo, es complicado Ya hay una cultura de documentacion si esta documentada ( pero no se tiene mucho conocimiento
Con los Aseguradores de confiabilidad se espera ajar la informacion hasta campo existe En el hacer la documentacion es donde hay la oportunidad de mejora, ya que esta documentado como hacerlo en la ejecucion no existe un cultura del reporte, no se registra en elipse.
Se debe documentar en el Cmms  para hacer oficial de ecopetrolsi, atravez de RCM se  han documentado y se han definido las estrategias.Si, con WG se viene  realizado hay metodologias en debate, pero si se hace, shell hizo hace mcuho no con la calidad y resultados de otrosSi , se encuentra documentadasi se encuentra
existe</t>
    </r>
  </si>
  <si>
    <r>
      <rPr>
        <b/>
        <sz val="10"/>
        <rFont val="Calibri"/>
        <family val="2"/>
        <scheme val="minor"/>
      </rPr>
      <t>La estrategia de mantenimiento basada en los principios de Gerencia de Activos</t>
    </r>
    <r>
      <rPr>
        <sz val="10"/>
        <rFont val="Calibri"/>
        <family val="2"/>
        <scheme val="minor"/>
      </rPr>
      <t xml:space="preserve">
Se tiene el bum de gerencia de activos pero no esta implementado completamente.
La filosofia existe pero hay que aterrizarla, no se sabe bien cuales son todos los activos. 
todos los procesos estan estructurado en base de activos.Si estamos, con opciones de mejora,  hay un comité central de Mtto que revisa todo a nivel global de mtto.
I</t>
    </r>
    <r>
      <rPr>
        <b/>
        <sz val="10"/>
        <rFont val="Calibri"/>
        <family val="2"/>
        <scheme val="minor"/>
      </rPr>
      <t>ndicadores de desempeño financieros de activos</t>
    </r>
    <r>
      <rPr>
        <sz val="10"/>
        <rFont val="Calibri"/>
        <family val="2"/>
        <scheme val="minor"/>
      </rPr>
      <t xml:space="preserve">
Se dan cifras pero realmente en el manejo financiero no  se conoce mucho, Si hay algunos indicadores, no se sabe si son todos lo que se deban tener, Maintenance Cost es uno de ellos.
La gestion si integra pero falta la concienca y el aseguramiento de estos indicadores existentes, se dudan de los indicadores como costos de inventarios VS reposicion, falta fiabilidad de la informacion. Se hace pero no se tiene conciencia de estas afectaciones.
Tenemos definidos algunos indicadores, costo desde bodega,
No se llevan pero tenemos que llevarlos hasta alla, pues con cenit, los repuestos criticos son los que tienen que cobrar a ellos.
En acuerdos de compras. Se manejan algo de los indicadores  no con la calidad que se tiene, se tiene costos no todos  pues las  diferentes gerencias hace que no permita un total
falta el de almacenamientosEsta informacion no llega en casacada, solo se define cuales con los indicadores de gestionse tienen alguno indicadores
 hay OT que se cierran sin informacion.si mucho esfuerzo.hay informacion pero no es  real la informacionEsta informacion se baja o maneja directamiente .
Indicador documentacion de calidad, se verifica la confianza en los historicosno es facilSe maneja atravez de una herramienta donde se registra, esta en forma magnetico y esta centralizado
</t>
    </r>
    <r>
      <rPr>
        <b/>
        <sz val="10"/>
        <rFont val="Calibri"/>
        <family val="2"/>
        <scheme val="minor"/>
      </rPr>
      <t>Proceso completo de aseguramiento para el manejo de integridad en plantas</t>
    </r>
    <r>
      <rPr>
        <sz val="10"/>
        <rFont val="Calibri"/>
        <family val="2"/>
        <scheme val="minor"/>
      </rPr>
      <t xml:space="preserve">
No se tiene  estandariado, no esta todo cubierto, actualmente esta en integracion con confiabilidad, hay un aseguramiento  para algunos componetes, Ecopetrol viene  modelando los procesos en un proyecto genoma, no se sabe si hoy esta modelado o el nivel en el que se encuentra, esta en un proceso de contruccion.
En el aseguramiento de la planta, hace falta informacion completa y actualizada. Esto no permite un aseguramiento, donde hay  las oportunidades de mejora.
el plan se tiene, no se esta ejecuntando,  por tanto no hay aseguramiento.
Cuando hay recortes se recortan estos.Se esta asegurando, y se tiene un dependencia para todo este servicio.
Integridad vuelve a la gerencia tecnica. Ya que por eventos determinados se ha evidenciado que debe estar bajo tecnicas de confiabilidad.
si existe, pero esta dividido, integridad manejara de diferente forma en el proximo tiempo, y esto debera evaluarse y aplicarse,  y debera oficializarse,no se conoce aun un diagnostico real.</t>
    </r>
  </si>
  <si>
    <r>
      <rPr>
        <b/>
        <sz val="10"/>
        <rFont val="Calibri"/>
        <family val="2"/>
        <scheme val="minor"/>
      </rPr>
      <t xml:space="preserve">Presupuestos discriminados de consulta en línea
</t>
    </r>
    <r>
      <rPr>
        <sz val="10"/>
        <rFont val="Calibri"/>
        <family val="2"/>
        <scheme val="minor"/>
      </rPr>
      <t>Es discriminado  en SAP, consultable puede ser pero no se tiene la cultura. Esta por especialidad pero se debe trabajar más por familias de equipos para mejorar el detalle. No es seguro el seguimiento que le hacen a este proceso.</t>
    </r>
    <r>
      <rPr>
        <b/>
        <sz val="10"/>
        <rFont val="Calibri"/>
        <family val="2"/>
        <scheme val="minor"/>
      </rPr>
      <t xml:space="preserve">
Los indicadores de HSE involucran a personal de contratistas
</t>
    </r>
    <r>
      <rPr>
        <sz val="10"/>
        <rFont val="Calibri"/>
        <family val="2"/>
        <scheme val="minor"/>
      </rPr>
      <t>Hay  indicadores donde son involucrados los contratistas, hay oportunidad de mejora en la sensibilización pese a que se involucran siguen existiendo incidentes que demuestran que no son confiables los indicadores ya mencionados.</t>
    </r>
    <r>
      <rPr>
        <b/>
        <sz val="10"/>
        <rFont val="Calibri"/>
        <family val="2"/>
        <scheme val="minor"/>
      </rPr>
      <t xml:space="preserve">
Encuesta de clima organizacional
</t>
    </r>
    <r>
      <rPr>
        <sz val="10"/>
        <rFont val="Calibri"/>
        <family val="2"/>
        <scheme val="minor"/>
      </rPr>
      <t>Son anuales, sin embargo debe cambiar  la metodología de los empleados a la empresa no son efectivas y no se ve una plan de mejora.
Existen técnicos de diferentes disciplinas
Están las 4 especialidades, la cantidad de técnicos parece no estar acorde a la necesidad de la carga de trabajo,   adicional se evidencia que existe un porcentaje de incidentes donde  se involucra técnicos de determinando  especialidad contratada pero ejecutando otros trabajos.</t>
    </r>
    <r>
      <rPr>
        <b/>
        <sz val="10"/>
        <rFont val="Calibri"/>
        <family val="2"/>
        <scheme val="minor"/>
      </rPr>
      <t xml:space="preserve">
Plan de sucesión para los cargos considerados críticos
</t>
    </r>
    <r>
      <rPr>
        <sz val="10"/>
        <rFont val="Calibri"/>
        <family val="2"/>
        <scheme val="minor"/>
      </rPr>
      <t xml:space="preserve">No es conocida una planeación o admón. en planta en estos temas,  la rotación de personal  es alta e informal. Según la estrategia no necesita divulgación de esto. 
La  estructuración esta en proceso hasta hora e incorporando a cargos críticos, por implementar cultura respecto a la sucesión de cargos.  </t>
    </r>
    <r>
      <rPr>
        <b/>
        <sz val="10"/>
        <rFont val="Calibri"/>
        <family val="2"/>
        <scheme val="minor"/>
      </rPr>
      <t xml:space="preserve">
Alianzas estratégicas y confiabilidad en repuestos. 
</t>
    </r>
    <r>
      <rPr>
        <sz val="10"/>
        <rFont val="Calibri"/>
        <family val="2"/>
        <scheme val="minor"/>
      </rPr>
      <t>No hay aseguramiento de la información, Hay algunas iniciativas pero nada en funcionamiento,  solo se hacen buenas prácticas para la recepción de repuestos: y esto no tiene retroalimentación de costos y técnicos a niveles de la organización operaciones.
A través de disciplina operativa e integridad mecánica Solo garantizan con las especificaciones técnicas.</t>
    </r>
    <r>
      <rPr>
        <b/>
        <sz val="10"/>
        <rFont val="Calibri"/>
        <family val="2"/>
        <scheme val="minor"/>
      </rPr>
      <t xml:space="preserve">
Información estadística para presupuesto y revisión de gasto real Vs. gasto presupuestado.
</t>
    </r>
    <r>
      <rPr>
        <sz val="10"/>
        <rFont val="Calibri"/>
        <family val="2"/>
        <scheme val="minor"/>
      </rPr>
      <t xml:space="preserve">En el mundo ideal la estrategia tiene definidos los repuestos desde el presupuesto pero este no se cumple. Nunca
Los planeadores deberían entregar el input a los departamentos y con base en los planes de Manto, tenerlos en cuenta para su  construcción de presupuesto.
La incorporación y desincorporación de activos sin documentar afecta planeación.
</t>
    </r>
    <r>
      <rPr>
        <b/>
        <sz val="10"/>
        <rFont val="Calibri"/>
        <family val="2"/>
        <scheme val="minor"/>
      </rPr>
      <t>Participación de externos en planeación</t>
    </r>
    <r>
      <rPr>
        <sz val="10"/>
        <rFont val="Calibri"/>
        <family val="2"/>
        <scheme val="minor"/>
      </rPr>
      <t xml:space="preserve">
En el hacer se ven contratistas que no se hacen la revisión mínima se hace, se cree que si no se aseguran procesos que nos permita mejorar. Muchas veces es el contratista quien genera el paso a paso de sus actividades.
Falta procedimentar el cómo evaluar y hacer un seguimiento al contratista.
</t>
    </r>
  </si>
  <si>
    <r>
      <rPr>
        <b/>
        <sz val="10"/>
        <rFont val="Calibri"/>
        <family val="2"/>
        <scheme val="minor"/>
      </rPr>
      <t>Participación de inventarios  y compras en las reuniones sistemáticas de mantenimiento</t>
    </r>
    <r>
      <rPr>
        <sz val="10"/>
        <rFont val="Calibri"/>
        <family val="2"/>
        <scheme val="minor"/>
      </rPr>
      <t xml:space="preserve">.
Falta evidenciar, pues no hay participación clara. No hay integración y es vital esto castiga el backlog y una programación completa. 
Hay reuniones de acuerdo de programación, pero no asiste inventarios. Falta mejorar la comunicación y visualizaciones en el sistema de los materiales.
</t>
    </r>
    <r>
      <rPr>
        <b/>
        <sz val="10"/>
        <rFont val="Calibri"/>
        <family val="2"/>
        <scheme val="minor"/>
      </rPr>
      <t xml:space="preserve">
Reservas automáticas de material</t>
    </r>
    <r>
      <rPr>
        <sz val="10"/>
        <rFont val="Calibri"/>
        <family val="2"/>
        <scheme val="minor"/>
      </rPr>
      <t xml:space="preserve">
No existe reserva blanda, cuando se analiza la reserva con la proyección del Mantenimiento no se cumple. No hay apl's  y  a la final no hay los repuestos. Hay un stock mínimo y hay un disparo, pide material automáticamente y mucho de este no es el que se requiere para la ejecución de Mantenimiento. 
</t>
    </r>
    <r>
      <rPr>
        <b/>
        <sz val="10"/>
        <rFont val="Calibri"/>
        <family val="2"/>
        <scheme val="minor"/>
      </rPr>
      <t xml:space="preserve">
Registros de costos discriminados.</t>
    </r>
    <r>
      <rPr>
        <sz val="10"/>
        <rFont val="Calibri"/>
        <family val="2"/>
        <scheme val="minor"/>
      </rPr>
      <t xml:space="preserve">
2 sistemas de información Ellipse y SAP, en el camino o transición puede quedar información vital volando, esto suma a las desviaciones en los planes de mantenimiento pues no se pueden  asegurar planes de mitigación mientras se realiza ejercicios de recolección de datos reales, adicional no hay un seguimiento de data ingresada en ventanas de tiempo cortas.
</t>
    </r>
    <r>
      <rPr>
        <b/>
        <sz val="10"/>
        <rFont val="Calibri"/>
        <family val="2"/>
        <scheme val="minor"/>
      </rPr>
      <t>Presupuesto anual</t>
    </r>
    <r>
      <rPr>
        <sz val="10"/>
        <rFont val="Calibri"/>
        <family val="2"/>
        <scheme val="minor"/>
      </rPr>
      <t xml:space="preserve">
Sin una data o apl’s de materiales a usar, la creación de presupuestos siempre va estar desviada del requerimiento real del negocio. 
Se realizan solicitudes a necesidad dia a dia y no se hace un registro estandarizado, logran suplir la necesidad puntual pero no previendo.
Hay que comprender e interiorizar la figura legal de la empresa, que hace que estos procesos sean más lentos de lo normal (licitaciones entre otras, no se puede cerrar a un solo proveedor)
Los planeadores deberían entregar el input a los departamentos y con base en los planes de Mato tenerlos en cuenta para su  construcción de presupuesto
</t>
    </r>
    <r>
      <rPr>
        <b/>
        <sz val="10"/>
        <rFont val="Calibri"/>
        <family val="2"/>
        <scheme val="minor"/>
      </rPr>
      <t>Control de horas extras</t>
    </r>
    <r>
      <rPr>
        <sz val="10"/>
        <rFont val="Calibri"/>
        <family val="2"/>
        <scheme val="minor"/>
      </rPr>
      <t xml:space="preserve">
No se controla las horas extras, el sistema no maneja hora individual, es un reporte de hora por especialidad.
Es un fenómeno, que se presenta mucho en toda vit, pero hay mucho que hacer y no hay un plan que permita mejorar, y hay muchas reuniones. Este fenómeno de revisión ya que por tema de seguridad, y es peligro pues puede generar incidentes en seguridad. Encargos, de trabajos y muchas reuniones que restan tiempo del trabajo por el cual se contratos 
El control de este ítem debe ser vital para la organización, puede convertirse en casual de fallas, además de desviaciones en decisiones importantes para la ejecución y cumplimiento de metas. Esto también permite evidenciar la necesidad de recurso humano necesario para lo mismo.
</t>
    </r>
    <r>
      <rPr>
        <b/>
        <sz val="10"/>
        <rFont val="Calibri"/>
        <family val="2"/>
        <scheme val="minor"/>
      </rPr>
      <t>Evaluación de Competencias</t>
    </r>
    <r>
      <rPr>
        <sz val="10"/>
        <rFont val="Calibri"/>
        <family val="2"/>
        <scheme val="minor"/>
      </rPr>
      <t xml:space="preserve">
Se hace a nivel interno pero no a contratistas, lo que da espacios fuera de control en la ejecución del Mtto, los ayudantes son de la comunidad y es donde se ve más vulnerable la organización. Si hay esfuerzos evidente de la empresa, pero no se siente que sea efectiva, pues los planes de acción no se hacen se espera mejorar con disciplina operativa
Por la premura No se cierra el ciclo, pero estos entrenamientos está más por el cargo, que por las brechas
</t>
    </r>
    <r>
      <rPr>
        <b/>
        <sz val="10"/>
        <rFont val="Calibri"/>
        <family val="2"/>
        <scheme val="minor"/>
      </rPr>
      <t>Acuerdos con operaciones en la estrategia de mantenimiento.</t>
    </r>
    <r>
      <rPr>
        <sz val="10"/>
        <rFont val="Calibri"/>
        <family val="2"/>
        <scheme val="minor"/>
      </rPr>
      <t xml:space="preserve"> 
Hace acto de presencia pero no es un miembro activo en estos acuerdo de estrategia. En la planeación no hay nivel de pares.
O&amp;M comienza 2011 aún no hay concientización de cultura O&amp;M Está supeditada, existe una convocatoria semanal para llamar a las áreas operativas en un comité, previo al congelado de la programación, que no hay evidencia continua de esto. 
</t>
    </r>
  </si>
  <si>
    <r>
      <rPr>
        <b/>
        <sz val="10"/>
        <rFont val="Calibri"/>
        <family val="2"/>
        <scheme val="minor"/>
      </rPr>
      <t xml:space="preserve">Los resultados de los procesos de Planeación y Programación se compara con las mejores prácticas de mantenimiento.
</t>
    </r>
    <r>
      <rPr>
        <sz val="10"/>
        <rFont val="Calibri"/>
        <family val="2"/>
        <scheme val="minor"/>
      </rPr>
      <t xml:space="preserve">
No, se llevan, por ahora no se puede ver resultado ya que no existe un aseguramiento de la planeación y la programación, se lleva un indicador de back log pero este puede ocultar muchas opciones de mejora. En el proceso.
</t>
    </r>
    <r>
      <rPr>
        <b/>
        <sz val="10"/>
        <rFont val="Calibri"/>
        <family val="2"/>
        <scheme val="minor"/>
      </rPr>
      <t xml:space="preserve">
La ejecución de planeación y programación direccionan operativamente la estrategia de mantenimiento</t>
    </r>
    <r>
      <rPr>
        <sz val="10"/>
        <rFont val="Calibri"/>
        <family val="2"/>
        <scheme val="minor"/>
      </rPr>
      <t xml:space="preserve">
Aun  no se puede afirmar si operativamente direccionan la estrategia, ya que el proceso carece de aseguramiento sin embargo existe oportunidad de mejora en las estrategias que se estan estableciendo por RCM, dando una participación proactiva  en planeación, ya que dicha técnica de confiabilidad al ser puesta en práctica necesita de revisiones técnicas que permitan alineación con la  estrategia organizacion.
Ya que Los RCM insumo para la planeación debe tener una sensibilización en planta para que la información que se ingresa se la óptima y generar  el efecto que se quiere</t>
    </r>
    <r>
      <rPr>
        <b/>
        <sz val="10"/>
        <rFont val="Calibri"/>
        <family val="2"/>
        <scheme val="minor"/>
      </rPr>
      <t xml:space="preserve">
Los planeadores tienen claros su rol y responsabilidades.</t>
    </r>
    <r>
      <rPr>
        <sz val="10"/>
        <rFont val="Calibri"/>
        <family val="2"/>
        <scheme val="minor"/>
      </rPr>
      <t xml:space="preserve">
Ante la organización existe escepticismo hacia este rol, sin embargo, existe una percepción común en que la carga operativa de los mismos es alta ya que se deben llenar vacíos de información a consecuencia de la baja fiabilidad de la documentación en campo &amp; falta de apl’s.
Adicional se necesitan manos para dar fluidez al proceso, proceso que también está en una etapa infantil donde se están estableciendo fronteras funcionales, que eviten  casos donde un técnico hace las veces de planeador.
</t>
    </r>
  </si>
  <si>
    <r>
      <rPr>
        <b/>
        <sz val="10"/>
        <rFont val="Calibri"/>
        <family val="2"/>
        <scheme val="minor"/>
      </rPr>
      <t>Estructura de costos de Mantenimiento</t>
    </r>
    <r>
      <rPr>
        <sz val="10"/>
        <rFont val="Calibri"/>
        <family val="2"/>
        <scheme val="minor"/>
      </rPr>
      <t xml:space="preserve">
Si se tiene una, sin embargo con la fiabilidad de información que se registra desde campo es vulnerable esta  estructura, la cual debe tener una evolución acorde a la concientización de campo y organización, con visión  prolongada de tiempo y generar los planes paralelos que aseguren la información requerida para la estructura final.
</t>
    </r>
    <r>
      <rPr>
        <b/>
        <sz val="10"/>
        <rFont val="Calibri"/>
        <family val="2"/>
        <scheme val="minor"/>
      </rPr>
      <t xml:space="preserve">Roles y responsabilidades con organigramas divulgados y publicados.
</t>
    </r>
    <r>
      <rPr>
        <sz val="10"/>
        <rFont val="Calibri"/>
        <family val="2"/>
        <scheme val="minor"/>
      </rPr>
      <t xml:space="preserve">
No todos conocen su rol y responsabilidad hay una percepción común de realizar más trabajo del que su cargo debe tener. Existe una rotación de personal que no da trazabilidad y si sobrecarga a procesos y genera confusiones internas generando desviaciones en más de un proceso. 
No hay empalmes de cargos críticos con suficiente tiempo para asegurar procesos en implementación adicional existe muchos cargos sin una estructura.
</t>
    </r>
  </si>
  <si>
    <r>
      <rPr>
        <b/>
        <sz val="10"/>
        <rFont val="Calibri"/>
        <family val="2"/>
        <scheme val="minor"/>
      </rPr>
      <t xml:space="preserve">Grupo interdisciplinado en la estructuración de costos.
</t>
    </r>
    <r>
      <rPr>
        <sz val="10"/>
        <rFont val="Calibri"/>
        <family val="2"/>
        <scheme val="minor"/>
      </rPr>
      <t xml:space="preserve">
Son 2 personas que se encargan, no hay sinergia 
debe haber interrelación con confiabilidad y este grupos.
No hay tiempos con costos con el resto de actividades. 
No tenemos todo el personal, existe con una baja experiencia en la organización. 
</t>
    </r>
  </si>
  <si>
    <r>
      <rPr>
        <b/>
        <sz val="10"/>
        <rFont val="Calibri"/>
        <family val="2"/>
        <scheme val="minor"/>
      </rPr>
      <t>Grupos autónomos y autodirigidos</t>
    </r>
    <r>
      <rPr>
        <sz val="10"/>
        <rFont val="Calibri"/>
        <family val="2"/>
        <scheme val="minor"/>
      </rPr>
      <t xml:space="preserve">
No existe estos grupos,  Depende de la madurez pero alineados con la estrategia, estructuralmente se tiene una organización, No se toman decisiones sin un jefe.
</t>
    </r>
    <r>
      <rPr>
        <b/>
        <sz val="10"/>
        <rFont val="Calibri"/>
        <family val="2"/>
        <scheme val="minor"/>
      </rPr>
      <t xml:space="preserve">
Planes de entrenamiento, capacitación y desarrollo</t>
    </r>
    <r>
      <rPr>
        <sz val="10"/>
        <rFont val="Calibri"/>
        <family val="2"/>
        <scheme val="minor"/>
      </rPr>
      <t xml:space="preserve">
Se cumple pero hace falta cubrimiento, hay un porcentaje de colaboradores que  dan como evidencia es la Universidad corporativa, sin embargo un porcentaje  considerable no tiene conocimiento de estas actividades, adicional usuarios han evidenciado oportunidades de mejora sobretodo en efectividad.
Se llega a crrer en algunos casos que no siempre lo que se da como entrenamiento no es el que debe tener una persona.
</t>
    </r>
    <r>
      <rPr>
        <b/>
        <sz val="10"/>
        <rFont val="Calibri"/>
        <family val="2"/>
        <scheme val="minor"/>
      </rPr>
      <t xml:space="preserve">
líderes responsables del desarrollo de su personal y  líneas de mando  claras.</t>
    </r>
    <r>
      <rPr>
        <sz val="10"/>
        <rFont val="Calibri"/>
        <family val="2"/>
        <scheme val="minor"/>
      </rPr>
      <t xml:space="preserve">
Hay oportunidades de mejora en  el cumplimiento, es decir en cerrar el ciclo ya que no se  asegura finalizacion de los entrenamientos..
Adicional los cargos no tiene un responsable entonces se demoran las decisiones. RH la uef area especializada tiene oportunidades de mejora a los ojos de varios colaboradores definiendo Roles y responsabilidades claros, entendidos e interiorizados por la organizacion ya que en una percepcion comun es que siempre el lider termina colocando mas de lo estipulado, definiendo a la vez  una linea de encargo o sucesion.
</t>
    </r>
    <r>
      <rPr>
        <b/>
        <sz val="10"/>
        <rFont val="Calibri"/>
        <family val="2"/>
        <scheme val="minor"/>
      </rPr>
      <t xml:space="preserve">
Delegación financiera y conocimiento de afectaciones.</t>
    </r>
    <r>
      <rPr>
        <sz val="10"/>
        <rFont val="Calibri"/>
        <family val="2"/>
        <scheme val="minor"/>
      </rPr>
      <t xml:space="preserve">
El nivel de exigencia y gestion hay oportunidades de mejora,  el manual llega hasta la cordinacion de O&amp;M, esa area de delegacion financiera no esta comunicada con de operacion de mantenimiento y no hay quien gestione a nivel medio, eso esta delimitado
</t>
    </r>
  </si>
  <si>
    <r>
      <rPr>
        <b/>
        <sz val="10"/>
        <rFont val="Calibri"/>
        <family val="2"/>
        <scheme val="minor"/>
      </rPr>
      <t>Los mantenimientos preventivos basados en técnicas de confiabilidad</t>
    </r>
    <r>
      <rPr>
        <sz val="10"/>
        <rFont val="Calibri"/>
        <family val="2"/>
        <scheme val="minor"/>
      </rPr>
      <t xml:space="preserve">
Algunas estaciones ya están con RCM actualizado, la implementación está por ahora en un 2 a 5% de las estaciones de la Vicepresidencia de transporte de Ecopetrol, razón por la cual no hay evidencia de resultados buenos o malos para la gestión de mantenimiento hasta ahora.
La percepción común de los talleres en campo para desarrollo del ejercicio de los RCM tiene cierto grado de incertidumbre para la organización, ya que la información técnica entregada no es confiable, ya que hay casos donde técnicos con poco tiempo en la organización participan y no entregan un dato constructivo al ejercicio. 
Es claro para la organización que los anteriores ejercicios de RCM no eran tan agiles (caso refinería) como los que se están realizando ahora. Sin embargo, son conscientes que debe generarse un plan paralelo donde se lleve a cabo una sensibilización relacionada con el ingreso de documentación técnica en un CMMS que permita una actualización sistemática de las estrategias basadas en datos históricos que reduzcan la incertidumbre del ejercicio.
</t>
    </r>
    <r>
      <rPr>
        <b/>
        <sz val="10"/>
        <rFont val="Calibri"/>
        <family val="2"/>
        <scheme val="minor"/>
      </rPr>
      <t>Todo es documentado en el CMMS</t>
    </r>
    <r>
      <rPr>
        <sz val="10"/>
        <rFont val="Calibri"/>
        <family val="2"/>
        <scheme val="minor"/>
      </rPr>
      <t xml:space="preserve">
Es el deber ser para la organización es documentar todo. Sin embargo, se presentan desviaciones en el proceso, hay quejas no solo para la construcción de indicadores, sino es una gran falla para los planeadores y profesionales de confiabilidad que no tiene una visión real de lo que ocurre en las estaciones y se consume recursos de tiempo en planeaciones o actividades de mejora sin tener todas las variables e incurren en reprocesó continuamente.
También se percibe vacío en las interfaces de Ellipse y SAP.
Actualmente existe un plan de acción apoyándose con un indicador mensual (calidad de información). 
</t>
    </r>
    <r>
      <rPr>
        <b/>
        <sz val="10"/>
        <rFont val="Calibri"/>
        <family val="2"/>
        <scheme val="minor"/>
      </rPr>
      <t xml:space="preserve">
Mantenimientos al CMMS y depuración de tareas.</t>
    </r>
    <r>
      <rPr>
        <sz val="10"/>
        <rFont val="Calibri"/>
        <family val="2"/>
        <scheme val="minor"/>
      </rPr>
      <t xml:space="preserve">
La depuración y mantenimiento se realiza. Sin embargo, se encuentra en un nivel básico ya que hasta hora se están identificando actividades que no son necesarias, que el sistema bloquea sin causa identificada, entre otras. Para establecer el sistema se intentan hacer POM (procesos de optimización de mantenimiento) en los acuerdos de programación, con alcances sencillos.
</t>
    </r>
    <r>
      <rPr>
        <b/>
        <sz val="10"/>
        <rFont val="Calibri"/>
        <family val="2"/>
        <scheme val="minor"/>
      </rPr>
      <t xml:space="preserve">
Trabajos de contratistas son planeados y programados.</t>
    </r>
    <r>
      <rPr>
        <sz val="10"/>
        <rFont val="Calibri"/>
        <family val="2"/>
        <scheme val="minor"/>
      </rPr>
      <t xml:space="preserve">
Los equipos rotativos, instrumentos son trabajos ejecutados por funcionarios de Ecopetrol. Sin embargo, para líneas y tanques, la autonomía la tiene el contratista y este debe cumplir con la programación, Ecopetrol presenta la necesidad y  ellos presentan el PDT.
</t>
    </r>
    <r>
      <rPr>
        <b/>
        <sz val="10"/>
        <rFont val="Calibri"/>
        <family val="2"/>
        <scheme val="minor"/>
      </rPr>
      <t xml:space="preserve">
Las OT debidamente diligenciada con h/h, materiales, herramientas, tiempos, fechas, procedimientos &amp; autorizaciones.</t>
    </r>
    <r>
      <rPr>
        <sz val="10"/>
        <rFont val="Calibri"/>
        <family val="2"/>
        <scheme val="minor"/>
      </rPr>
      <t xml:space="preserve">
Existe un formato para ello, pero no se usa, esta desaprovechado, toda información debe mejorarse
Las OT  aparecen en blanco solo con la fecha.
No se tiene asegurado cuantas personas por que se paga por horas sino por  operación ejecutada
la información no es ágil y genera atrasos de 40 o 50 días en algunos casos.</t>
    </r>
  </si>
  <si>
    <r>
      <t xml:space="preserve">Los trabajos únicamente son programados cuando están debidamente planeados con base en disponibilidad de recursos, ventanas operacionales y prioridades de los trabajos
No se hace, se estiman tiempos pero no se asegura que los recursos requeridos para la ejecución de un trabajo estén disponibles.
La organización presenta un error conceptual a cerca de resultados  beneficios de un RCM, en muchos casos están esperando a la implementación esperando que todo los recursos ya vengan asegurados en el CMMS.
</t>
    </r>
    <r>
      <rPr>
        <b/>
        <sz val="10"/>
        <rFont val="Calibri"/>
        <family val="2"/>
        <scheme val="minor"/>
      </rPr>
      <t xml:space="preserve">
Reuniones semanales de planeación entre operaciones y mantenimiento</t>
    </r>
    <r>
      <rPr>
        <sz val="10"/>
        <rFont val="Calibri"/>
        <family val="2"/>
        <scheme val="minor"/>
      </rPr>
      <t xml:space="preserve">
En el deber ser por estrategia, es que responsabilidad  la tiene un asegurador de confiabilidad  a quien  también se le atribuyen más actividades propias de análisis de confiabilidad.
Sin embargo por rotación de personal y actividades de cada departamento se desvía el rol de esta persona.
No queda evidencia de estas reuniones y adicional hay la percepción que nunca se 
</t>
    </r>
    <r>
      <rPr>
        <b/>
        <sz val="10"/>
        <rFont val="Calibri"/>
        <family val="2"/>
        <scheme val="minor"/>
      </rPr>
      <t xml:space="preserve">
Programa de trabajo semanal de mantenimiento</t>
    </r>
    <r>
      <rPr>
        <sz val="10"/>
        <rFont val="Calibri"/>
        <family val="2"/>
        <scheme val="minor"/>
      </rPr>
      <t xml:space="preserve">
No este programa semanal no se genera, no hay un responsable en campo que coordine este desarrollo con evidencia. Por estrategia se designó aseguradores de confiabilidad. Sin embargo, la planeación &amp; programación de corto plazo no son aseguradas hasta ahora.
No hay reuniones mensuales para el congelado de programación elipse ejecuta solamente, lo que se ve es que las rutinas no se disparan, porque hay equipos que no tienen bien los centros de costos, como en el sistema hay OT cerradas, y recomponer el sistema gasta tiempo, a veces pasa que  rutinas que no se disparan porque se debió disparar en otra fecha. Planeadores, está por especialidad,  los programadores están por zonas.
Se evidencia la falta de un líder en sitio, o contacto donde agilice la información y/o puente entre Bogotá planeación y ejecutor campo
</t>
    </r>
    <r>
      <rPr>
        <b/>
        <sz val="10"/>
        <rFont val="Calibri"/>
        <family val="2"/>
        <scheme val="minor"/>
      </rPr>
      <t xml:space="preserve">
Creación de  OT’s correctivas</t>
    </r>
    <r>
      <rPr>
        <sz val="10"/>
        <rFont val="Calibri"/>
        <family val="2"/>
        <scheme val="minor"/>
      </rPr>
      <t xml:space="preserve">
No es claro el detalle de un correctivo, son registrados justo antes de ser catastrófica. Las rutinas estructuradas se realizan pero no hay una evidencia de los preventivos secundarios y/o OT’s que mitiguen desviaciones. 
No es amigable la interface donde se genera las OT’s, MSQ 541, la demora es de 20 min, entonces se incurre en copiar otros eventos e información registrada es errónea, en otros casos en ve de quedar como  un correctivo queda como un preventivo áreas.
</t>
    </r>
    <r>
      <rPr>
        <b/>
        <sz val="10"/>
        <rFont val="Calibri"/>
        <family val="2"/>
        <scheme val="minor"/>
      </rPr>
      <t xml:space="preserve">
Flujo de orden de trabajo</t>
    </r>
    <r>
      <rPr>
        <sz val="10"/>
        <rFont val="Calibri"/>
        <family val="2"/>
        <scheme val="minor"/>
      </rPr>
      <t xml:space="preserve">
El flujo de orden, es un proceso que no se encuentra divulgado, entendido e interiorizado por la organización, por la rutina del trabajo  muchos creen conocerlo pero no está unificado los criterios.
</t>
    </r>
  </si>
  <si>
    <r>
      <rPr>
        <b/>
        <sz val="10"/>
        <rFont val="Calibri"/>
        <family val="2"/>
        <scheme val="minor"/>
      </rPr>
      <t>Certificación ISO 9000 de los procesos de mantenimiento</t>
    </r>
    <r>
      <rPr>
        <sz val="10"/>
        <rFont val="Calibri"/>
        <family val="2"/>
        <scheme val="minor"/>
      </rPr>
      <t xml:space="preserve">
No están certificadas la mayoría de plantas y aun no se ve un proceso en construcción para obtención de esta certificación. La estación Toledo actualmente está certificada y operativamente tienen una visión diferente a Bogotá en cuanto a estos procesos ya que ha heredado una cultura de una administracion anterior.
</t>
    </r>
  </si>
  <si>
    <r>
      <rPr>
        <b/>
        <sz val="10"/>
        <rFont val="Calibri"/>
        <family val="2"/>
        <scheme val="minor"/>
      </rPr>
      <t>Revisiones periódicas a los procesos administrativos</t>
    </r>
    <r>
      <rPr>
        <sz val="10"/>
        <rFont val="Calibri"/>
        <family val="2"/>
        <scheme val="minor"/>
      </rPr>
      <t xml:space="preserve">
No está en ningún plan las revisiones periódicas, actualmente con el proyecto genoma se tratan de estabilizar procesos.
</t>
    </r>
  </si>
  <si>
    <t xml:space="preserve">Procedimientos técnicos en práctica, con revisiones periódicas
Los procesos deben subirse a P8, en esta plataforma los requisitos para subirlos son complicados y no es ágil de subir la información, las personas técnicas no van a lograr leer eso, el requerimiento de haces procedimiento son largos y tediosos que terminan generando reproceso.
Debería buscarse un mecanismo más fácil de crear y manejar.
Procedimientos Administrativos en práctica, con revisiones periódicas
Los procesos admón. están pero no se conocen, no es claro si se le hacen revisiones periódicas, se espera estén en actualización con genoma y para implementarlas.
</t>
  </si>
  <si>
    <t xml:space="preserve">Contenido técnicos de los procedimientos con revisiones
Hay procesos sin divulgación, luego de de un proceso de implementación se espera tener seguimiento y revisiones.
Se ve la necesidad de procesos e instructivos técnicos ya que hay Estándar jobs pendientes por generarse.  
</t>
  </si>
  <si>
    <t xml:space="preserve">Procesos sin documentación.
Está por hacerse la divulgación faltaría el seguimiento. Los documentos técnicos existen deben mejorarse solo que hay mucha gente nueva y no tiene conocimiento de esto
Aún faltan procesos por documentar. 
</t>
  </si>
  <si>
    <t xml:space="preserve">Fuente de información de infraestructura de Equipos
No hay una única fuente de información, dependiendo como se busca la información técnica está en Ellipse y administrativa con SAP. Pero no garantiza tener información detallada.
Información de mantenimiento en línea
No es información que este en línea, No es consultada por falta de comunicación.
Se debe tener más consciencia con los recursos tecnológicos no se sabe ver en planta no se conocen todas las plantas. 
Talleres, laboratorios, cuarto de herramientas, bodegas de repuestos organizados, sistematizados
Existen espacios de Talleres, laboratorios, cuarto de herramientas, bodegas de repuestos. Sin embargo,  la organización no es estándar ni tiene una director VIT, es acorde a cada estacion y sistematizada no se encuentra.
</t>
  </si>
  <si>
    <t xml:space="preserve">Las tuberías y tanques identificados.
No están identificadas en un grado considerable, Hay casos que no se sabe De donde a donde va.
</t>
  </si>
  <si>
    <t xml:space="preserve">Definición de objetivos
Se definen objetivos en una estrategia no se hace por arias.
Aseguramiento de propio desarrollo
Coyunturalmente en una reorganización no se pueden plantear este tiempo de aseguramientos
Evaluación de resultados de planes de entrenamiento
No, hay planes de entrenamiento pero no hay un seguimiento  y evaluación de los planes implementados.
</t>
  </si>
  <si>
    <r>
      <rPr>
        <b/>
        <sz val="10"/>
        <rFont val="Calibri"/>
        <family val="2"/>
        <scheme val="minor"/>
      </rPr>
      <t>Los comités de mejoramiento establecidos formalmente y se medibles.</t>
    </r>
    <r>
      <rPr>
        <sz val="10"/>
        <rFont val="Calibri"/>
        <family val="2"/>
        <scheme val="minor"/>
      </rPr>
      <t xml:space="preserve">
No existe, aplica los subcomités de control y gestión con indicadores
</t>
    </r>
    <r>
      <rPr>
        <b/>
        <sz val="10"/>
        <rFont val="Calibri"/>
        <family val="2"/>
        <scheme val="minor"/>
      </rPr>
      <t xml:space="preserve">
Sistema de seguimiento a recomendaciones</t>
    </r>
    <r>
      <rPr>
        <sz val="10"/>
        <rFont val="Calibri"/>
        <family val="2"/>
        <scheme val="minor"/>
      </rPr>
      <t xml:space="preserve">
Existe un portal a como fortaleza está bien estructurados a los ojos de la organización, sin embargo a un porcentaje de colaboradores no  es conocido.
</t>
    </r>
    <r>
      <rPr>
        <b/>
        <sz val="10"/>
        <rFont val="Calibri"/>
        <family val="2"/>
        <scheme val="minor"/>
      </rPr>
      <t>Lecciones aprendidas</t>
    </r>
    <r>
      <rPr>
        <sz val="10"/>
        <rFont val="Calibri"/>
        <family val="2"/>
        <scheme val="minor"/>
      </rPr>
      <t xml:space="preserve">
La gente es consciente que es un trabajo de riesgo, no es consciente del riesgo, el autocuidado debe fortalecer en los contratistas, no está asegurado en la ejecución  el autocuidado con los contratistas.
Falta cultura, dentro de las plantas se ve pero por fuera no se cumple
</t>
    </r>
    <r>
      <rPr>
        <b/>
        <sz val="10"/>
        <rFont val="Calibri"/>
        <family val="2"/>
        <scheme val="minor"/>
      </rPr>
      <t xml:space="preserve">
Plan de entrenamiento para competencias y habilidades técnicas.</t>
    </r>
    <r>
      <rPr>
        <sz val="10"/>
        <rFont val="Calibri"/>
        <family val="2"/>
        <scheme val="minor"/>
      </rPr>
      <t xml:space="preserve">
Hay entrenamientos, sin embargo en las contrataciones locales se ven oportunidades de mejoras donde fortalezca y no permia incidentes que si se han presentado.
se podria mejorar con mayas curriculares
</t>
    </r>
    <r>
      <rPr>
        <b/>
        <sz val="10"/>
        <rFont val="Calibri"/>
        <family val="2"/>
        <scheme val="minor"/>
      </rPr>
      <t xml:space="preserve">
Mecanismos de consulta identificados y divulgados </t>
    </r>
    <r>
      <rPr>
        <sz val="10"/>
        <rFont val="Calibri"/>
        <family val="2"/>
        <scheme val="minor"/>
      </rPr>
      <t xml:space="preserve">
El tema de HSE no se ha expuesto de la mejor manera, se daba por imposición y no por la razón de ser y no se genera hábitos en las estaciones.
</t>
    </r>
    <r>
      <rPr>
        <b/>
        <sz val="10"/>
        <rFont val="Calibri"/>
        <family val="2"/>
        <scheme val="minor"/>
      </rPr>
      <t>Plan para cubrir gap del personal</t>
    </r>
    <r>
      <rPr>
        <sz val="10"/>
        <rFont val="Calibri"/>
        <family val="2"/>
        <scheme val="minor"/>
      </rPr>
      <t xml:space="preserve">
Existe un plan pero no tiene aseguramiento, la percepción es que estos gap deberían ser por persona, sin embargo se hace por cargo.
las actividades planeadas no se llevan a cabo en su totalidad, esto por los multles cambios organizacionales o rotaciones de personal.</t>
    </r>
  </si>
  <si>
    <r>
      <rPr>
        <b/>
        <sz val="10"/>
        <rFont val="Calibri"/>
        <family val="2"/>
        <scheme val="minor"/>
      </rPr>
      <t>Roles y responsabilidades publicados</t>
    </r>
    <r>
      <rPr>
        <sz val="10"/>
        <rFont val="Calibri"/>
        <family val="2"/>
        <scheme val="minor"/>
      </rPr>
      <t xml:space="preserve">
Para algunos cargos se conoce o se dan por entendido, pero hay percepción de no conocerlos, y no estar oficializado
Responsabilidad debe ser del jefe inmediato actualmente se extiende a mas tareas que coloca en jefe.
</t>
    </r>
  </si>
  <si>
    <t xml:space="preserve">RCM &amp; RAM definen los ajustes necesarios en a la estrategia de mantenimiento.
Son realizados ejercicios de RCM y RAM definiendo ajustes para estrategias y proyectos, sin embargo hace falta el cubrimiento en el resto de estaciones e la vicepresidencia de transporte.
La disponibilidad y cuellos de botella de los sistemas calculada de acuerdo a modelamientos de confiabilidad
Se hacen ejercicios de modelamientos. Sin embargo estos son puntuales,  la información con la que se trabaja es de baja calidad (tiempos fuera de control, tiempos de reparación: preventivos &amp; correctivos, costos asociados coherentes a estos correctivos) 
Personal competente para apalancar la optimización de la estrategia de mantenimiento
El personal es competente se ve una fuerte carga de trabajo, necesaria en la organización.
</t>
  </si>
  <si>
    <r>
      <rPr>
        <b/>
        <sz val="10"/>
        <rFont val="Calibri"/>
        <family val="2"/>
        <scheme val="minor"/>
      </rPr>
      <t>Publicación de malos actores</t>
    </r>
    <r>
      <rPr>
        <sz val="10"/>
        <rFont val="Calibri"/>
        <family val="2"/>
        <scheme val="minor"/>
      </rPr>
      <t xml:space="preserve">
Los malos actores se identifican de manera regular y se publican anualmente, en la actualidad se hace una actividad  donde son nombrados los malos actores pero no se conocen acciones de plan para eliminación de los malos actores en Toledo.
</t>
    </r>
    <r>
      <rPr>
        <b/>
        <sz val="10"/>
        <rFont val="Calibri"/>
        <family val="2"/>
        <scheme val="minor"/>
      </rPr>
      <t xml:space="preserve">
Entrenamiento en herramientas y técnicas de análisis de confiabilidad.</t>
    </r>
    <r>
      <rPr>
        <sz val="10"/>
        <rFont val="Calibri"/>
        <family val="2"/>
        <scheme val="minor"/>
      </rPr>
      <t xml:space="preserve">
Limitados en actualización de conocimiento, falta de recurso y tiempo, falta sensibilización de los beneficios de  varias técnicas.
</t>
    </r>
    <r>
      <rPr>
        <b/>
        <sz val="10"/>
        <rFont val="Calibri"/>
        <family val="2"/>
        <scheme val="minor"/>
      </rPr>
      <t>Procesos de manejo del cambio para alteraciones en estrategia de mantenimiento</t>
    </r>
    <r>
      <rPr>
        <sz val="10"/>
        <rFont val="Calibri"/>
        <family val="2"/>
        <scheme val="minor"/>
      </rPr>
      <t xml:space="preserve">
No realizan un proceso de manejo del cambio con rigor, Se hacen a la ligera desde la planeación limitado los perfiles detallando procesos de modificación.
</t>
    </r>
    <r>
      <rPr>
        <b/>
        <sz val="10"/>
        <rFont val="Calibri"/>
        <family val="2"/>
        <scheme val="minor"/>
      </rPr>
      <t>El proceso de investigación de fallas y no conformidades documentado</t>
    </r>
    <r>
      <rPr>
        <sz val="10"/>
        <rFont val="Calibri"/>
        <family val="2"/>
        <scheme val="minor"/>
      </rPr>
      <t xml:space="preserve">
El proceso de no conformidades conocido y documentado tema contrario en investigación de fallas no se conoce y se duda de la documentación.
</t>
    </r>
    <r>
      <rPr>
        <b/>
        <sz val="10"/>
        <rFont val="Calibri"/>
        <family val="2"/>
        <scheme val="minor"/>
      </rPr>
      <t xml:space="preserve">
Fallas identificadas en el FMECA</t>
    </r>
    <r>
      <rPr>
        <sz val="10"/>
        <rFont val="Calibri"/>
        <family val="2"/>
        <scheme val="minor"/>
      </rPr>
      <t xml:space="preserve">
Los ejercicios de FMECA  son utilizados en el desarrollo de RCM, se encuentra en un proceso de implementación a controles de mantenimiento.
debe trabajar en las alarmas que  son evidenciables en un FMECA
</t>
    </r>
  </si>
  <si>
    <r>
      <rPr>
        <b/>
        <sz val="10"/>
        <rFont val="Calibri"/>
        <family val="2"/>
        <scheme val="minor"/>
      </rPr>
      <t>Programa formal de análisis de falla.</t>
    </r>
    <r>
      <rPr>
        <sz val="10"/>
        <rFont val="Calibri"/>
        <family val="2"/>
        <scheme val="minor"/>
      </rPr>
      <t xml:space="preserve">
Es generada esta técnica, se hacen puntuales y por demanda, no son por un programa formal, desconoce beneficios del mismo. 
</t>
    </r>
    <r>
      <rPr>
        <b/>
        <sz val="10"/>
        <rFont val="Calibri"/>
        <family val="2"/>
        <scheme val="minor"/>
      </rPr>
      <t xml:space="preserve">
Registro de fallas</t>
    </r>
    <r>
      <rPr>
        <sz val="10"/>
        <rFont val="Calibri"/>
        <family val="2"/>
        <scheme val="minor"/>
      </rPr>
      <t xml:space="preserve">
Hay niveles de la organización que esta desinformada, la percepción  del sistema de gestión de mantenimiento, es  administrada atreves de una óptica de interés para  el interés de mantenimiento pero no es un aprovechamiento para los mantenedores.
</t>
    </r>
    <r>
      <rPr>
        <b/>
        <sz val="10"/>
        <rFont val="Calibri"/>
        <family val="2"/>
        <scheme val="minor"/>
      </rPr>
      <t xml:space="preserve">
Datos de control de proceso ó parámetros operativos son parámetros de mantenimiento predictivo.</t>
    </r>
    <r>
      <rPr>
        <sz val="10"/>
        <rFont val="Calibri"/>
        <family val="2"/>
        <scheme val="minor"/>
      </rPr>
      <t xml:space="preserve">
Si se usa pero es una aplicación por accidente no es planeada, falta procedimentar y   fomentar cultura en la parte técnica y operativa para aprovechar oportunidades de tiempo.
</t>
    </r>
  </si>
  <si>
    <r>
      <rPr>
        <b/>
        <sz val="10"/>
        <rFont val="Calibri"/>
        <family val="2"/>
        <scheme val="minor"/>
      </rPr>
      <t>Códigos de falla estándar</t>
    </r>
    <r>
      <rPr>
        <sz val="10"/>
        <rFont val="Calibri"/>
        <family val="2"/>
        <scheme val="minor"/>
      </rPr>
      <t xml:space="preserve">
Están generalizados. Una lista a cualquier código asignación de familia de equipos según norma de equipos. 
</t>
    </r>
    <r>
      <rPr>
        <b/>
        <sz val="10"/>
        <rFont val="Calibri"/>
        <family val="2"/>
        <scheme val="minor"/>
      </rPr>
      <t xml:space="preserve">
Listado de equipos críticos</t>
    </r>
    <r>
      <rPr>
        <sz val="10"/>
        <rFont val="Calibri"/>
        <family val="2"/>
        <scheme val="minor"/>
      </rPr>
      <t xml:space="preserve">
Existe un listado y se encuentra en actualización, por tal hay percepción que está en construcción y en proceso de divulgación.
</t>
    </r>
  </si>
  <si>
    <r>
      <rPr>
        <b/>
        <sz val="10"/>
        <rFont val="Calibri"/>
        <family val="2"/>
        <scheme val="minor"/>
      </rPr>
      <t xml:space="preserve">
Mantenimiento reactivo</t>
    </r>
    <r>
      <rPr>
        <sz val="10"/>
        <rFont val="Calibri"/>
        <family val="2"/>
        <scheme val="minor"/>
      </rPr>
      <t xml:space="preserve">
Para líneas y tanques existe continuamente mantenimiento reactivo. Para rotativos y equipos estatodinámicos es controlable y en la programación se le da un porcentaje para reacción en campo.
</t>
    </r>
  </si>
  <si>
    <r>
      <rPr>
        <b/>
        <sz val="10"/>
        <rFont val="Calibri"/>
        <family val="2"/>
        <scheme val="minor"/>
      </rPr>
      <t>Mediciones sobre la efectividad del programa de CBM.</t>
    </r>
    <r>
      <rPr>
        <sz val="10"/>
        <rFont val="Calibri"/>
        <family val="2"/>
        <scheme val="minor"/>
      </rPr>
      <t xml:space="preserve">
En términos de cumplimiento si pero no en efectividad costo beneficio, no.
</t>
    </r>
    <r>
      <rPr>
        <b/>
        <sz val="10"/>
        <rFont val="Calibri"/>
        <family val="2"/>
        <scheme val="minor"/>
      </rPr>
      <t xml:space="preserve">
Sistemas de monitoreo en línea</t>
    </r>
    <r>
      <rPr>
        <sz val="10"/>
        <rFont val="Calibri"/>
        <family val="2"/>
        <scheme val="minor"/>
      </rPr>
      <t xml:space="preserve">
Se realizan seguimiento de las mediciones en las inspecciones y panel de control en las unidades de presión y temperaturas, pero no se hacen en línea, por ahora no.
</t>
    </r>
    <r>
      <rPr>
        <b/>
        <sz val="10"/>
        <rFont val="Calibri"/>
        <family val="2"/>
        <scheme val="minor"/>
      </rPr>
      <t xml:space="preserve">
Asertividad de las técnicas de mantenimiento</t>
    </r>
    <r>
      <rPr>
        <sz val="10"/>
        <rFont val="Calibri"/>
        <family val="2"/>
        <scheme val="minor"/>
      </rPr>
      <t xml:space="preserve">
No se tiene actividades para evaluar lo asertivo por hora se cree que es asertivo en un 90%.
</t>
    </r>
  </si>
  <si>
    <r>
      <rPr>
        <b/>
        <sz val="10"/>
        <rFont val="Calibri"/>
        <family val="2"/>
        <scheme val="minor"/>
      </rPr>
      <t>Evaluación de competencias de los técnicos.</t>
    </r>
    <r>
      <rPr>
        <sz val="10"/>
        <rFont val="Calibri"/>
        <family val="2"/>
        <scheme val="minor"/>
      </rPr>
      <t xml:space="preserve">
Existe una evaluación de competencias,  no es sistemático y no está asegurado, está en implementación.
</t>
    </r>
    <r>
      <rPr>
        <b/>
        <sz val="10"/>
        <rFont val="Calibri"/>
        <family val="2"/>
        <scheme val="minor"/>
      </rPr>
      <t>Plan de mantenimiento predictivo a equipos críticos</t>
    </r>
    <r>
      <rPr>
        <sz val="10"/>
        <rFont val="Calibri"/>
        <family val="2"/>
        <scheme val="minor"/>
      </rPr>
      <t xml:space="preserve">
Existe un plan predictivo pero no hay certeza del cubrimiento en equipos críticos, el seguimiento  no es exhaustivo y no hay una evaluación de estas técnicas.
</t>
    </r>
    <r>
      <rPr>
        <b/>
        <sz val="10"/>
        <rFont val="Calibri"/>
        <family val="2"/>
        <scheme val="minor"/>
      </rPr>
      <t xml:space="preserve"> RBI técnica de mantenimiento</t>
    </r>
    <r>
      <rPr>
        <sz val="10"/>
        <rFont val="Calibri"/>
        <family val="2"/>
        <scheme val="minor"/>
      </rPr>
      <t xml:space="preserve">
Hazop y lopa está en proceso de  construcción y de acuerdo a eso se están generando en planes hasta hora se está en un proceso de divulgación e implementado.
</t>
    </r>
    <r>
      <rPr>
        <b/>
        <sz val="10"/>
        <rFont val="Calibri"/>
        <family val="2"/>
        <scheme val="minor"/>
      </rPr>
      <t>Cumplimiento de la programación semanal de mantenimiento</t>
    </r>
    <r>
      <rPr>
        <sz val="10"/>
        <rFont val="Calibri"/>
        <family val="2"/>
        <scheme val="minor"/>
      </rPr>
      <t xml:space="preserve">
Los preventivos y predictivos no se cumplen del todo, puntualmente  por dificultad geográfica en Toledo y orito ha sido difícil el cubrimiento, y no hay un aseguramiento de programación semanal.
</t>
    </r>
  </si>
  <si>
    <r>
      <rPr>
        <b/>
        <sz val="10"/>
        <rFont val="Calibri"/>
        <family val="2"/>
        <scheme val="minor"/>
      </rPr>
      <t>Tendencia de los parámetros y tomar acción</t>
    </r>
    <r>
      <rPr>
        <sz val="10"/>
        <rFont val="Calibri"/>
        <family val="2"/>
        <scheme val="minor"/>
      </rPr>
      <t xml:space="preserve">
Se toma tendencia  pero no se utiliza esa información, actualmente se está generando una base de datos.
</t>
    </r>
    <r>
      <rPr>
        <b/>
        <sz val="10"/>
        <rFont val="Calibri"/>
        <family val="2"/>
        <scheme val="minor"/>
      </rPr>
      <t>Preventivos por condición y ejecutados.</t>
    </r>
    <r>
      <rPr>
        <sz val="10"/>
        <rFont val="Calibri"/>
        <family val="2"/>
        <scheme val="minor"/>
      </rPr>
      <t xml:space="preserve">
Solo en correctivo por condición, no hay preventivo de condición.
</t>
    </r>
    <r>
      <rPr>
        <b/>
        <sz val="10"/>
        <rFont val="Calibri"/>
        <family val="2"/>
        <scheme val="minor"/>
      </rPr>
      <t>Activos críticos tiene planes de mantenimiento asociados</t>
    </r>
    <r>
      <rPr>
        <sz val="10"/>
        <rFont val="Calibri"/>
        <family val="2"/>
        <scheme val="minor"/>
      </rPr>
      <t xml:space="preserve">
Se está trabajando hacia esta meta, sin embargo debe implementarse apalancada con la actualización del listado de equipos críticos que está por culminar. Por ahora esta con planes de mantenimiento soportados en ASP.
</t>
    </r>
    <r>
      <rPr>
        <b/>
        <sz val="10"/>
        <rFont val="Calibri"/>
        <family val="2"/>
        <scheme val="minor"/>
      </rPr>
      <t>Metodología para alineación y balanceo y/o comprobación torqueos, tintas penetrantes</t>
    </r>
    <r>
      <rPr>
        <sz val="10"/>
        <rFont val="Calibri"/>
        <family val="2"/>
        <scheme val="minor"/>
      </rPr>
      <t xml:space="preserve">
En técnicas de CBM, vibraciones, termografías, alineaciones tienen metodologías para hacer verificación y acción correctiva. Para balanceo no está estandarizado nada.
</t>
    </r>
  </si>
  <si>
    <r>
      <rPr>
        <b/>
        <sz val="10"/>
        <rFont val="Calibri"/>
        <family val="2"/>
        <scheme val="minor"/>
      </rPr>
      <t>Herramientas recomendados por el vendedor</t>
    </r>
    <r>
      <rPr>
        <sz val="10"/>
        <rFont val="Calibri"/>
        <family val="2"/>
        <scheme val="minor"/>
      </rPr>
      <t xml:space="preserve">
Las herramientas recomendadas por fabricante son utilizadas como parte del APR, y queda sujeto a estándar Job, se puede mejorar. En algunos no es claro la conoce la actividad por falta se estándar Job, hasta hora está en construcción  en procesos.
</t>
    </r>
  </si>
  <si>
    <r>
      <rPr>
        <b/>
        <sz val="10"/>
        <rFont val="Calibri"/>
        <family val="2"/>
        <scheme val="minor"/>
      </rPr>
      <t>Procedimientos técnicos y Procesos administrativos de mantenimiento documentados</t>
    </r>
    <r>
      <rPr>
        <sz val="10"/>
        <rFont val="Calibri"/>
        <family val="2"/>
        <scheme val="minor"/>
      </rPr>
      <t xml:space="preserve">
No todos los procesos están documentados, ya se han identificado la necesidad de más procesos de ejecución y se encuentran en construcción los y otros administrativos.
</t>
    </r>
  </si>
  <si>
    <r>
      <rPr>
        <b/>
        <sz val="10"/>
        <rFont val="Calibri"/>
        <family val="2"/>
        <scheme val="minor"/>
      </rPr>
      <t>Oportunidades identificadas en los análisis de indicadores de desempeño.</t>
    </r>
    <r>
      <rPr>
        <sz val="10"/>
        <rFont val="Calibri"/>
        <family val="2"/>
        <scheme val="minor"/>
      </rPr>
      <t xml:space="preserve">
Se revisan y se analiza con personal de indicadores con el jefe, se envían planes a coordinadores de departamento, sin embargo en planta, no es claro los planes de mejoramiento, su percepción es que  solo se envían indicadores y con estos debe generar los planes, esto requiere un consumo de tiempo. Así que estas oportunidades no es clara su identificación.
</t>
    </r>
    <r>
      <rPr>
        <b/>
        <sz val="10"/>
        <rFont val="Calibri"/>
        <family val="2"/>
        <scheme val="minor"/>
      </rPr>
      <t xml:space="preserve">
Seguimiento sistemático al cumplimiento de los Planes</t>
    </r>
    <r>
      <rPr>
        <sz val="10"/>
        <rFont val="Calibri"/>
        <family val="2"/>
        <scheme val="minor"/>
      </rPr>
      <t xml:space="preserve">
Al no tener identificada las oportunidades los seguimientos son puntuales y no se hacen sistemáticos.
</t>
    </r>
    <r>
      <rPr>
        <b/>
        <sz val="10"/>
        <rFont val="Calibri"/>
        <family val="2"/>
        <scheme val="minor"/>
      </rPr>
      <t xml:space="preserve">
Benchmarking entre los diferentes departamentos o compañías del Grupo empresarial</t>
    </r>
    <r>
      <rPr>
        <sz val="10"/>
        <rFont val="Calibri"/>
        <family val="2"/>
        <scheme val="minor"/>
      </rPr>
      <t xml:space="preserve">
No es claro para la organización si esta práctica se realiza se tiene la imagen de hacerlo por temas puntuales pero no como una practica sistemática.
</t>
    </r>
    <r>
      <rPr>
        <b/>
        <sz val="10"/>
        <rFont val="Calibri"/>
        <family val="2"/>
        <scheme val="minor"/>
      </rPr>
      <t xml:space="preserve">
Planes para asegurar el cumplimiento de los indicadores</t>
    </r>
    <r>
      <rPr>
        <sz val="10"/>
        <rFont val="Calibri"/>
        <family val="2"/>
        <scheme val="minor"/>
      </rPr>
      <t xml:space="preserve">.
Además de sensibilizaciones  se creó un indicador (calidad de información) donde se impulsa a documentar y hacer con calidad.
No hay relación o involucramiento de áreas, para la generación de planes. Las mismas personas que hacen los indicadores generan planes  y aprobados por el jefe.
</t>
    </r>
  </si>
  <si>
    <r>
      <rPr>
        <b/>
        <sz val="10"/>
        <rFont val="Calibri"/>
        <family val="2"/>
        <scheme val="minor"/>
      </rPr>
      <t>Bases de datos aseguran la integridad de los registros.</t>
    </r>
    <r>
      <rPr>
        <sz val="10"/>
        <rFont val="Calibri"/>
        <family val="2"/>
        <scheme val="minor"/>
      </rPr>
      <t xml:space="preserve">
No está asegurada y no es coherente la información, pero están los campos y está en proceso sensibilización, documentación e interiorización de conceptos pese a es posible la manipulación de datos.
</t>
    </r>
    <r>
      <rPr>
        <b/>
        <sz val="10"/>
        <rFont val="Calibri"/>
        <family val="2"/>
        <scheme val="minor"/>
      </rPr>
      <t>Trazabilidad en línea a los indicadores de desempeño</t>
    </r>
    <r>
      <rPr>
        <sz val="10"/>
        <rFont val="Calibri"/>
        <family val="2"/>
        <scheme val="minor"/>
      </rPr>
      <t xml:space="preserve">
Es manual el proceso, sin embargo la meta del eterno encargado de este proceso es automatizarlo y dejarlo en línea.
</t>
    </r>
    <r>
      <rPr>
        <b/>
        <sz val="10"/>
        <rFont val="Calibri"/>
        <family val="2"/>
        <scheme val="minor"/>
      </rPr>
      <t>Estandarizada la captura de los registros de los indicadores de desempeño.</t>
    </r>
    <r>
      <rPr>
        <sz val="10"/>
        <rFont val="Calibri"/>
        <family val="2"/>
        <scheme val="minor"/>
      </rPr>
      <t xml:space="preserve">
A comienzo de este año comenzó la estandarización de indicadores con su respectiva hoja de vida, está en proceso de implementación y verificación antes de comenzar una sistematización. Actualmente todos estos procesos son manuales.
</t>
    </r>
    <r>
      <rPr>
        <b/>
        <sz val="10"/>
        <rFont val="Calibri"/>
        <family val="2"/>
        <scheme val="minor"/>
      </rPr>
      <t xml:space="preserve">
Gestión que afecta directamente los indicadores.</t>
    </r>
    <r>
      <rPr>
        <sz val="10"/>
        <rFont val="Calibri"/>
        <family val="2"/>
        <scheme val="minor"/>
      </rPr>
      <t xml:space="preserve">
Es posible las áreas técnicas desconozcan la afectación de su gestión en los indicadores. Para muchos falta capacitaciones, falta asegurarlo, ya que nos falta cultura y los niveles de conocimiento debería subirse, ya que lo que ocurre en campo muchas veces se queda ahí.
Muchas veces no se conoce lo que se hace en Bogotá y no se ve que haya una sensibilización a la parte administrativa.
</t>
    </r>
  </si>
  <si>
    <r>
      <rPr>
        <b/>
        <sz val="10"/>
        <rFont val="Calibri"/>
        <family val="2"/>
        <scheme val="minor"/>
      </rPr>
      <t>Indicadores de desempeño publicados</t>
    </r>
    <r>
      <rPr>
        <sz val="10"/>
        <rFont val="Calibri"/>
        <family val="2"/>
        <scheme val="minor"/>
      </rPr>
      <t xml:space="preserve">
Se envía un memo, esta información llega coordinadores en campo, no toda la organización los conoce si están publicados, pero deberían buscarse forma de llegar.
No hay un conocimiento del valor de esta información. lo que es gestión de Mito y tiempo Medio entre fallas.
</t>
    </r>
    <r>
      <rPr>
        <b/>
        <sz val="10"/>
        <rFont val="Calibri"/>
        <family val="2"/>
        <scheme val="minor"/>
      </rPr>
      <t>Definidos indicadores Claves de Desempeño</t>
    </r>
    <r>
      <rPr>
        <sz val="10"/>
        <rFont val="Calibri"/>
        <family val="2"/>
        <scheme val="minor"/>
      </rPr>
      <t xml:space="preserve">
Están definidos Financieros, HSE, Desarrollo, satisfacción del Cliente la  calidad del producto/servicio. No está definido y debería hacerse, adicional los que están definidos no hay seguridad que deber ser los que la organización necesita. 
</t>
    </r>
    <r>
      <rPr>
        <b/>
        <sz val="10"/>
        <rFont val="Calibri"/>
        <family val="2"/>
        <scheme val="minor"/>
      </rPr>
      <t>Definidos indicadores de desempeño de la planta</t>
    </r>
    <r>
      <rPr>
        <sz val="10"/>
        <rFont val="Calibri"/>
        <family val="2"/>
        <scheme val="minor"/>
      </rPr>
      <t xml:space="preserve">
Se pueden mejorar, ya que falta integridad de la información y  asertividad del indicador, or ahora se llevan MTBF &amp; disponibilidad entre otros.
Definidos indicadores de desempeño del proceso SCM
Hay proceso de optimización de inventarios, solo una persona está trabajando en ello y nunca se había llevado. No está definidos indicadores y debería definirlos la organización, es una perdía de mucho dinero y no es fácil detectarlo aun. Con la migración a SAP podría mejorar.
En costo de salidas de materiales, es donde más bajito nos podemos encontrar.
</t>
    </r>
    <r>
      <rPr>
        <b/>
        <sz val="10"/>
        <rFont val="Calibri"/>
        <family val="2"/>
        <scheme val="minor"/>
      </rPr>
      <t>Definidos indicadores de desempeño para Costos de Mantenimiento</t>
    </r>
    <r>
      <rPr>
        <sz val="10"/>
        <rFont val="Calibri"/>
        <family val="2"/>
        <scheme val="minor"/>
      </rPr>
      <t xml:space="preserve">
Actualmente es un requisito para la bolsa de valores NY, efectivamente en el CMMS puede  subirse información de un equipo y relacionarla con un centro de costos, pero los servicios relacionados en un mantenimiento no son documentados en el mismo, y puede existir vacío y perdida de información entre los dos sistemas que se tienen. Ellipse y SAP.
</t>
    </r>
    <r>
      <rPr>
        <b/>
        <sz val="10"/>
        <rFont val="Calibri"/>
        <family val="2"/>
        <scheme val="minor"/>
      </rPr>
      <t>Definidos indicadores de gestión para procesos de planeación-programación-ejecución-control</t>
    </r>
    <r>
      <rPr>
        <sz val="10"/>
        <rFont val="Calibri"/>
        <family val="2"/>
        <scheme val="minor"/>
      </rPr>
      <t xml:space="preserve">
Del siguiente listado están definidos unos cuantos, como backlog &amp; buen uso de CMMS ( calidad de información) que se le hace un seguimiento riguroso, sin embargo, Edad de OTs, productividad, utilización HH, trabajos de emergencia, workload, backlog, cumplimiento OTs, cumplimiento HH, programación HH, re-trabajo, buen uso del CMMS.
No han sido definidos.
</t>
    </r>
    <r>
      <rPr>
        <b/>
        <sz val="10"/>
        <rFont val="Calibri"/>
        <family val="2"/>
        <scheme val="minor"/>
      </rPr>
      <t>Definidos indicadores de gestión en Recursos Humanos</t>
    </r>
    <r>
      <rPr>
        <sz val="10"/>
        <rFont val="Calibri"/>
        <family val="2"/>
        <scheme val="minor"/>
      </rPr>
      <t xml:space="preserve">
Estos indicadores se dice que existen, sin embargo no se presentó evidencia de esto, para la organización muchos de estos no están definidos y deberían valorarse para tomas de decisiones gerenciales.
</t>
    </r>
    <r>
      <rPr>
        <b/>
        <sz val="10"/>
        <rFont val="Calibri"/>
        <family val="2"/>
        <scheme val="minor"/>
      </rPr>
      <t>Definidos indicadores de Benchmarking</t>
    </r>
    <r>
      <rPr>
        <sz val="10"/>
        <rFont val="Calibri"/>
        <family val="2"/>
        <scheme val="minor"/>
      </rPr>
      <t xml:space="preserve">
Con la estructuración realizada a comienzos del 2013 en indicadores, se han hecho esfuerzos en comenzar mediciones de procesos, la medición de comparación o gaps detectados en un benchmarking requieren que esta práctica sea  metodológica y adicional tener una cultura respecto al ingreso de información. Por ahora estos indicadores no están definidos.
</t>
    </r>
    <r>
      <rPr>
        <b/>
        <sz val="10"/>
        <rFont val="Calibri"/>
        <family val="2"/>
        <scheme val="minor"/>
      </rPr>
      <t>Tiempos de parada con modo, causa y elementos de falla</t>
    </r>
    <r>
      <rPr>
        <sz val="10"/>
        <rFont val="Calibri"/>
        <family val="2"/>
        <scheme val="minor"/>
      </rPr>
      <t xml:space="preserve">
No es fiable lo que se documenta hay campos mandatorios que deben llenar y no están siendo diligenciados,  falta cubrir con criterios de confiabilidad las estaciones.
</t>
    </r>
  </si>
  <si>
    <r>
      <rPr>
        <b/>
        <sz val="10"/>
        <rFont val="Calibri"/>
        <family val="2"/>
        <scheme val="minor"/>
      </rPr>
      <t>Jerarquía de equipos</t>
    </r>
    <r>
      <rPr>
        <sz val="10"/>
        <rFont val="Calibri"/>
        <family val="2"/>
        <scheme val="minor"/>
      </rPr>
      <t xml:space="preserve">
Se hace caracterización pero no se cierra el ciclo, se hace levantamiento pero no hay retroalimentación de las actualizaciones en el sistema. 
Actualmente hay un proceso de finalización la actualización de equipos críticos (Gestión de Equipo critico)
Existe una alta rotación del personal y debería existir más capacitación de como ingresar a la herramienta.
Es necesario que el planeador conozca quien es el que va a falla,
No hay evidencia de la gestión de cambios en el sistema tanto interno como contratistas.
</t>
    </r>
  </si>
  <si>
    <r>
      <rPr>
        <b/>
        <sz val="10"/>
        <rFont val="Calibri"/>
        <family val="2"/>
        <scheme val="minor"/>
      </rPr>
      <t>Sistema de información integral y en línea que soporte los procesos de mantenimiento integrado con SCM.</t>
    </r>
    <r>
      <rPr>
        <sz val="10"/>
        <rFont val="Calibri"/>
        <family val="2"/>
        <scheme val="minor"/>
      </rPr>
      <t xml:space="preserve">
No hay soportes en línea, se está trabajando llegar a este nivel de información.
</t>
    </r>
    <r>
      <rPr>
        <b/>
        <sz val="10"/>
        <rFont val="Calibri"/>
        <family val="2"/>
        <scheme val="minor"/>
      </rPr>
      <t xml:space="preserve">
Sistema de información integral y en línea que soporte los procesos de mantenimiento  integrado con sistema de Administración para documentos</t>
    </r>
    <r>
      <rPr>
        <sz val="10"/>
        <rFont val="Calibri"/>
        <family val="2"/>
        <scheme val="minor"/>
      </rPr>
      <t xml:space="preserve">
No hay soportes en línea, depende de procesos manuales aun, se está trabajando llegar a este nivel de información.
</t>
    </r>
    <r>
      <rPr>
        <b/>
        <sz val="10"/>
        <rFont val="Calibri"/>
        <family val="2"/>
        <scheme val="minor"/>
      </rPr>
      <t>Planes integrales de mejoramiento continuo y de planes de adaptación del proceso a mejores prácticas medibles</t>
    </r>
    <r>
      <rPr>
        <sz val="10"/>
        <rFont val="Calibri"/>
        <family val="2"/>
        <scheme val="minor"/>
      </rPr>
      <t xml:space="preserve">
Actualmente se hacen mediciones de la gestión y más adelante se espera hacer camino para hacer planes integrales.
</t>
    </r>
  </si>
  <si>
    <t xml:space="preserve">CMMS comunicado directamente con sistema de inventario. 
Entre SAP y Ellipse pero no hay trazabilidad, la información no es fiable. 
Herramienta de control para el proceso de competencias 
Es documentado en SAP, sin embargo no hay suficiente difusión para mucho no existe 
Herramienta de control para presupuesto y costos de mantenimiento 
Si, más de una y probabilidad de error, los cierres son  mensualmente por centros de costos y con los dos sistemas SAP y Ellipse, donde el paso de información es manual.
Control calidad y precisión de la información
Es manejado in indicador (claridad de información) en el proceso de implementación donde solo se ha sensibilizado a llenar espacio pero el para qué sirve esta información no se ha profundizado.
Sistema computarizado para el manejo y control de documentos
P8 es un sistema que  tiene en línea los procesos en funcionamiento, sin embargo las críticas de la interface para subir los procesos y el cómo se ven en el sistema trae confusión y se detecta que  no es leído por el público de interés.
Reposiciones de inventario son automáticas y generadas por el sistema.
Las solicitudes por sistema y las depuraciones de información de inventarios no son automáticas y  solo se tiene en cuenta en el plan anual de ventas.
Información de los activos productivos (costos, históricos de falla)
Todo reporte sale por MER, el usuario del profesional no tiene fácil acceso a todos los costos. Los fungibles son asociados a un solo equipo en algunas circunstancias.
</t>
  </si>
  <si>
    <r>
      <rPr>
        <b/>
        <sz val="10"/>
        <rFont val="Calibri"/>
        <family val="2"/>
        <scheme val="minor"/>
      </rPr>
      <t>Sistematizado el catálogo de inventarios</t>
    </r>
    <r>
      <rPr>
        <sz val="10"/>
        <rFont val="Calibri"/>
        <family val="2"/>
        <scheme val="minor"/>
      </rPr>
      <t xml:space="preserve">
Tiene oportunidad de mejora, en la caracterización de códigos, Existe la base de datos de partes, sin embargo no está sistematizada la parte de catálogos por equipos.
</t>
    </r>
    <r>
      <rPr>
        <b/>
        <sz val="10"/>
        <rFont val="Calibri"/>
        <family val="2"/>
        <scheme val="minor"/>
      </rPr>
      <t>Las Existencia de bodegas son generadas desde el sistema y coherente con existencia física</t>
    </r>
    <r>
      <rPr>
        <sz val="10"/>
        <rFont val="Calibri"/>
        <family val="2"/>
        <scheme val="minor"/>
      </rPr>
      <t xml:space="preserve">
No se sabe quién, lo pide o a quien se le está incumpliendo, gran brecha para saber es a quien se le compra.
</t>
    </r>
    <r>
      <rPr>
        <b/>
        <sz val="10"/>
        <rFont val="Calibri"/>
        <family val="2"/>
        <scheme val="minor"/>
      </rPr>
      <t xml:space="preserve">
Definido los Max y Min de Stock.</t>
    </r>
    <r>
      <rPr>
        <sz val="10"/>
        <rFont val="Calibri"/>
        <family val="2"/>
        <scheme val="minor"/>
      </rPr>
      <t xml:space="preserve">
Dentro de la optimización de inventarios, hasta ahora en construcción para implementación.
Hay falencias en el manejo y control de los repuestos, no hay actualización de los puntos de orden y cantidades, materiales no logra tener un buen procedimiento del control del presupuesto.
</t>
    </r>
  </si>
  <si>
    <t xml:space="preserve">Catálogos de equipos críticos.
Hay catálogos pero no de todos los equipos críticos.
Control de reposición ágil de las herramientas y control metrologico.
Toledo centraliza sus herramientas especializadas en Cúcuta y no presentan queja de ella. Sin embargo en sus bodegas, si presentan descalibración elementos para la recepción de material.
</t>
  </si>
  <si>
    <t xml:space="preserve">Biblioteca y planoteca  estandarizado y sistematizado.
Para proyecto es de difícil búsqueda, se cree que los técnicos tienen esa información a la mano pero se duda si no está actualizado, no hay un registro en la entrega de documentación. 
Mantenimiento y calibración de herramientas
Hay un seguimiento a la herramienta menor, sin embargo, para herramientas de bodegas esta sin aseguramiento
</t>
  </si>
  <si>
    <t>PILAR</t>
  </si>
  <si>
    <t>OPORTUNIDAD DE MEJORA</t>
  </si>
  <si>
    <t>RECOMENDACIÓN</t>
  </si>
  <si>
    <t>ENTREGABLE SUGERIDO</t>
  </si>
  <si>
    <t>BENEFICIOS</t>
  </si>
  <si>
    <t>CALIFICACION MEDIA PROMEDIO OBTENIDA</t>
  </si>
  <si>
    <t>No existe ningún registro de la infrestructura de información de Equipos y Componentes, instalaciones de talleres y laboratorios elementales</t>
  </si>
  <si>
    <t>Organización y administración funcional</t>
  </si>
  <si>
    <t>Estrategia orientada al mantenimiento Reactivo</t>
  </si>
  <si>
    <t>Proceso de programación incipiente (no está estructurado el proceso de planeación de mtto).</t>
  </si>
  <si>
    <t>Mantenimiento organizado como respuesta a la necesidad operativa del proceso productivo principal.</t>
  </si>
  <si>
    <t>MANTENIMIENTO NO SATISFACTORIO</t>
  </si>
  <si>
    <t>Base de datos de falla, en uso y utiización de RCFA y FMEA</t>
  </si>
  <si>
    <t>Planeación y programación definida, en proceso de implementación por parte del grupo de ingeniería de Confiabilidad</t>
  </si>
  <si>
    <t>Estructura organizacional de manto integrada con otras áreas de la planta</t>
  </si>
  <si>
    <t>MANTENIMIENTO CONSCIENTE</t>
  </si>
  <si>
    <t>Proceso de planeación y programación implementados formalmente basados en Ingeniería de Confiabilidad</t>
  </si>
  <si>
    <t>Admin &amp; organización de manto totalmente integrada cop las demás áreas,  proveedores de bienes y servicios externos.</t>
  </si>
  <si>
    <t>MANTENIMIENTO DE LO MEJOR EN SU CLASE</t>
  </si>
  <si>
    <t>Existe una única fuente de información que contiene todas la infraestructura de Equipos, componentes y las diferentes jeraquías necesarias para realizar la gestión de mantenimiento</t>
  </si>
  <si>
    <t>Los procesos están respaldados por tecnología de punta, sincronizados, interrelacionados, información en línea, actualizada, oportuna, segura y confiable.</t>
  </si>
  <si>
    <t>Procesos de Planeación y Programación optimizando la productividad de los recursos y de los activos</t>
  </si>
  <si>
    <t>Organización de alto desempeño</t>
  </si>
  <si>
    <t>MANTENIMIENTO CLASE MUNDIAL</t>
  </si>
  <si>
    <t>10 INFORMACIÓN SOBRE INFRAESTRUCTURA E INSTALACIONES</t>
  </si>
  <si>
    <t>09 ANALISIS DE PROCESOS</t>
  </si>
  <si>
    <t>08 ANALISIS DE CONFIABILIDAD</t>
  </si>
  <si>
    <t>07 INVOLUCRAMIENTO DEL EMPLEADO</t>
  </si>
  <si>
    <t>06 TECNOLOGIA DE LA INFORMACIÓN</t>
  </si>
  <si>
    <t>05 MEDIDAS DE DESEMPEÑO</t>
  </si>
  <si>
    <t>04 TACTICAS DE MANTENIMIENTO</t>
  </si>
  <si>
    <t>03 PLANEACIÓN Y PROGRAMACIÓN</t>
  </si>
  <si>
    <t>02 ADMINISTRACION Y ORGANIZACIÓN</t>
  </si>
  <si>
    <t>01 ESTRATEGIA</t>
  </si>
  <si>
    <t>MATRIZ DE EXCELENCIA DE MANTENIMIENTO</t>
  </si>
  <si>
    <t>SE HACE?</t>
  </si>
  <si>
    <t>CALIFICACION</t>
  </si>
  <si>
    <t>NO</t>
  </si>
  <si>
    <t>SI</t>
  </si>
  <si>
    <t>SE CONOCE</t>
  </si>
  <si>
    <t>CON ALGUNA</t>
  </si>
  <si>
    <t>Si / No</t>
  </si>
  <si>
    <t>Caracterizado, controlado y divulgado</t>
  </si>
  <si>
    <t>Cultura del proceso madurado e interiorizado</t>
  </si>
  <si>
    <t>PROCESO UNIFICADO?</t>
  </si>
  <si>
    <t>PROCESO CONSOLIDADO?</t>
  </si>
  <si>
    <t>CON EVIDENCIA?</t>
  </si>
  <si>
    <t>Soporte o argumento válido dentro del SGI</t>
  </si>
  <si>
    <t>*</t>
  </si>
  <si>
    <t>* Solicitar evidencia</t>
  </si>
  <si>
    <t>01. Estrategia de Mantenimiento</t>
  </si>
  <si>
    <t>02. Administración y Organización</t>
  </si>
  <si>
    <t>03. Planeación y Programación</t>
  </si>
  <si>
    <t>05. Medidas de Desempeño</t>
  </si>
  <si>
    <t>07. Involucramiento de los empleados</t>
  </si>
  <si>
    <t>08. Análisis de Confiabilidad</t>
  </si>
  <si>
    <t>09. Análisis de Procesos</t>
  </si>
  <si>
    <t>10. Infraestructura e instalaciones</t>
  </si>
  <si>
    <t>PLANTA ACTUAL</t>
  </si>
  <si>
    <t>GRUPO EVALUADOR</t>
  </si>
  <si>
    <t>TODOS</t>
  </si>
  <si>
    <t>PROMEDIO</t>
  </si>
  <si>
    <t>Estado de la hoja</t>
  </si>
  <si>
    <t>LUGAR</t>
  </si>
  <si>
    <t>CARGO</t>
  </si>
  <si>
    <t>NOMBRE</t>
  </si>
  <si>
    <t>No</t>
  </si>
  <si>
    <t>Descripcion</t>
  </si>
  <si>
    <t>Responsable</t>
  </si>
  <si>
    <t>Fecha de Finalización</t>
  </si>
  <si>
    <t>Las interrelaciones de mantenimiento con las áreas de operación, compras, bodegas y nómina son formales, lo que sucede en un área es claro como afecta a las demás áreas?</t>
  </si>
  <si>
    <t>¿Se define la estrategia de mantenimiento basada en confiabilidad con técnicas formales como RCM, RBI y con el software apropiado?</t>
  </si>
  <si>
    <t>¿Se rastrean y públican los principales "malos actores" del mantenimiento del departamento?</t>
  </si>
  <si>
    <t>¿Se utiliza un programa formal de análisis de falla, es divulgado e interiorizado dentro del departamento? (RCA)</t>
  </si>
  <si>
    <t>¿Los mantenimientos siempre analizan y respetan las recomendaciones del fabricante?</t>
  </si>
  <si>
    <t>SELECCIÓN ACTUAL</t>
  </si>
  <si>
    <t>TOTAL PROMEDIO</t>
  </si>
  <si>
    <t>CUENTA</t>
  </si>
  <si>
    <r>
      <t xml:space="preserve">¿La gestión de mantenimiento integra indicadores de desempeño financieros de activos (ROA </t>
    </r>
    <r>
      <rPr>
        <sz val="14"/>
        <color rgb="FFFF0000"/>
        <rFont val="Calibri"/>
        <family val="2"/>
        <scheme val="minor"/>
      </rPr>
      <t>Rendimiento de los activos</t>
    </r>
    <r>
      <rPr>
        <sz val="14"/>
        <rFont val="Calibri"/>
        <family val="2"/>
        <scheme val="minor"/>
      </rPr>
      <t>, ROCE</t>
    </r>
    <r>
      <rPr>
        <sz val="14"/>
        <color rgb="FFFF0000"/>
        <rFont val="Calibri"/>
        <family val="2"/>
        <scheme val="minor"/>
      </rPr>
      <t xml:space="preserve"> Retorno del capital empleado</t>
    </r>
    <r>
      <rPr>
        <sz val="14"/>
        <rFont val="Calibri"/>
        <family val="2"/>
        <scheme val="minor"/>
      </rPr>
      <t>, Maintenance Cost/ERV, Store cost/ERV, otros)?</t>
    </r>
  </si>
  <si>
    <r>
      <t xml:space="preserve">¿Existe un proceso estructurado de </t>
    </r>
    <r>
      <rPr>
        <sz val="14"/>
        <color rgb="FFFF0000"/>
        <rFont val="Calibri"/>
        <family val="2"/>
        <scheme val="minor"/>
      </rPr>
      <t xml:space="preserve">Gestion de cambio </t>
    </r>
    <r>
      <rPr>
        <sz val="14"/>
        <rFont val="Calibri"/>
        <family val="2"/>
        <scheme val="minor"/>
      </rPr>
      <t>y en el mismo se establecen criterios de análisis, aprobación e implementación, que varian según su alcance, complejidad e impacto en la organización?</t>
    </r>
  </si>
  <si>
    <r>
      <t xml:space="preserve">¿Existe un proceso madurado de </t>
    </r>
    <r>
      <rPr>
        <sz val="14"/>
        <color rgb="FFFF0000"/>
        <rFont val="Calibri"/>
        <family val="2"/>
        <scheme val="minor"/>
      </rPr>
      <t>gestión de riesgos de los activos</t>
    </r>
    <r>
      <rPr>
        <sz val="14"/>
        <rFont val="Calibri"/>
        <family val="2"/>
        <scheme val="minor"/>
      </rPr>
      <t xml:space="preserve"> (Risk Assets Management) y sus resultados son auditados y hacen parte del acervo de lecciones aprendidas en la organización?</t>
    </r>
  </si>
  <si>
    <r>
      <t xml:space="preserve">¿Se tiene implementado un proceso de </t>
    </r>
    <r>
      <rPr>
        <sz val="14"/>
        <color rgb="FFFF0000"/>
        <rFont val="Calibri"/>
        <family val="2"/>
        <scheme val="minor"/>
      </rPr>
      <t xml:space="preserve">benchmarking externo </t>
    </r>
    <r>
      <rPr>
        <sz val="14"/>
        <rFont val="Calibri"/>
        <family val="2"/>
        <scheme val="minor"/>
      </rPr>
      <t>y sus resultados son evidenciables?</t>
    </r>
  </si>
  <si>
    <r>
      <rPr>
        <sz val="14"/>
        <color rgb="FFFF0000"/>
        <rFont val="Calibri"/>
        <family val="2"/>
        <scheme val="minor"/>
      </rPr>
      <t>Los beneficios</t>
    </r>
    <r>
      <rPr>
        <sz val="14"/>
        <rFont val="Calibri"/>
        <family val="2"/>
        <scheme val="minor"/>
      </rPr>
      <t xml:space="preserve"> de las implementaciones de las</t>
    </r>
    <r>
      <rPr>
        <sz val="14"/>
        <color rgb="FFFF0000"/>
        <rFont val="Calibri"/>
        <family val="2"/>
        <scheme val="minor"/>
      </rPr>
      <t xml:space="preserve"> técnicas de Confiabilidad e integridad</t>
    </r>
    <r>
      <rPr>
        <sz val="14"/>
        <rFont val="Calibri"/>
        <family val="2"/>
        <scheme val="minor"/>
      </rPr>
      <t xml:space="preserve"> (RCM, RCAs, RAM, RIB, LCC, Modelamientos, otros) permiten soportar la toma objetiva de decisiones.</t>
    </r>
  </si>
  <si>
    <r>
      <t>La</t>
    </r>
    <r>
      <rPr>
        <sz val="14"/>
        <color rgb="FFFF0000"/>
        <rFont val="Calibri"/>
        <family val="2"/>
        <scheme val="minor"/>
      </rPr>
      <t xml:space="preserve"> estrategia de mantenimiento </t>
    </r>
    <r>
      <rPr>
        <sz val="14"/>
        <rFont val="Calibri"/>
        <family val="2"/>
        <scheme val="minor"/>
      </rPr>
      <t>es definida mediante las diferentes técnicas de Confiabilidad e integridad (RCM, RAM,RIB,LCC, otros) y sus resultados se reflejan en una reducción significativa en las tasas de falla y los costos por mantenimiento?</t>
    </r>
  </si>
  <si>
    <r>
      <t xml:space="preserve">Se cuenta con </t>
    </r>
    <r>
      <rPr>
        <sz val="14"/>
        <color rgb="FFFF0000"/>
        <rFont val="Calibri"/>
        <family val="2"/>
        <scheme val="minor"/>
      </rPr>
      <t xml:space="preserve">los recursos necesarios y procesos delimitados en objetivos, </t>
    </r>
    <r>
      <rPr>
        <sz val="14"/>
        <rFont val="Calibri"/>
        <family val="2"/>
        <scheme val="minor"/>
      </rPr>
      <t>tiempo. costo y alcance para realizar técnicas de Confiabilidad e integridad (RCM, RCAs, RAM, RBI, LCC, Modelamientos, otros) enmarcadas en el modelo de la gestion de activos de la organización?</t>
    </r>
  </si>
  <si>
    <r>
      <t xml:space="preserve">Se tiene implementado un proceso de </t>
    </r>
    <r>
      <rPr>
        <sz val="14"/>
        <color rgb="FFFF0000"/>
        <rFont val="Calibri"/>
        <family val="2"/>
        <scheme val="minor"/>
      </rPr>
      <t>benchmarking interno</t>
    </r>
    <r>
      <rPr>
        <sz val="14"/>
        <rFont val="Calibri"/>
        <family val="2"/>
        <scheme val="minor"/>
      </rPr>
      <t xml:space="preserve"> y cuya implementación de las mejores prácticas haya permitido evidenciar resultados positivos?</t>
    </r>
  </si>
  <si>
    <r>
      <t xml:space="preserve">Existe </t>
    </r>
    <r>
      <rPr>
        <sz val="14"/>
        <color rgb="FFFF0000"/>
        <rFont val="Calibri"/>
        <family val="2"/>
        <scheme val="minor"/>
      </rPr>
      <t>evidencia satisfactoria y de fácil acceso de las actividades que los operadores ejecutan regularmente</t>
    </r>
    <r>
      <rPr>
        <sz val="14"/>
        <rFont val="Calibri"/>
        <family val="2"/>
        <scheme val="minor"/>
      </rPr>
      <t>, ej. cambio filtros, reposición niveles, limpieza, otros?</t>
    </r>
  </si>
  <si>
    <r>
      <t>La estrategia de mantenimiento establece y orienta definiciones de la filosofia "operador-mantenedor" y tareas de</t>
    </r>
    <r>
      <rPr>
        <sz val="14"/>
        <color rgb="FFFF0000"/>
        <rFont val="Calibri"/>
        <family val="2"/>
        <scheme val="minor"/>
      </rPr>
      <t xml:space="preserve"> cuidado primario de equipos.</t>
    </r>
  </si>
  <si>
    <r>
      <t>Existe un plan estratégico o planes derivados de éste y a largo plazo (más de un año) que establezcan</t>
    </r>
    <r>
      <rPr>
        <sz val="14"/>
        <color rgb="FFFF0000"/>
        <rFont val="Calibri"/>
        <family val="2"/>
        <scheme val="minor"/>
      </rPr>
      <t xml:space="preserve"> objetivos de mejora en los pilares de esta evaluación</t>
    </r>
    <r>
      <rPr>
        <sz val="14"/>
        <rFont val="Calibri"/>
        <family val="2"/>
        <scheme val="minor"/>
      </rPr>
      <t xml:space="preserve"> ?</t>
    </r>
  </si>
  <si>
    <r>
      <t>La organización cuenta con recursos dedicados exclusivamente para desarrollar</t>
    </r>
    <r>
      <rPr>
        <sz val="14"/>
        <color rgb="FFFF0000"/>
        <rFont val="Calibri"/>
        <family val="2"/>
        <scheme val="minor"/>
      </rPr>
      <t xml:space="preserve"> ingeniería de mantenimiento, confiabilidad e integridad y el resultado de éstos está reflejado en beneficios </t>
    </r>
    <r>
      <rPr>
        <sz val="14"/>
        <rFont val="Calibri"/>
        <family val="2"/>
        <scheme val="minor"/>
      </rPr>
      <t>económicos?</t>
    </r>
  </si>
  <si>
    <r>
      <t xml:space="preserve">Los presupuestos </t>
    </r>
    <r>
      <rPr>
        <sz val="14"/>
        <color rgb="FFFF0000"/>
        <rFont val="Calibri"/>
        <family val="2"/>
        <scheme val="minor"/>
      </rPr>
      <t>de mantenimiento y materiales</t>
    </r>
    <r>
      <rPr>
        <sz val="14"/>
        <rFont val="Calibri"/>
        <family val="2"/>
        <scheme val="minor"/>
      </rPr>
      <t xml:space="preserve"> están apalancados y en suficiencia de detalle con los registros del SAP?</t>
    </r>
  </si>
  <si>
    <r>
      <t>El</t>
    </r>
    <r>
      <rPr>
        <sz val="14"/>
        <color rgb="FFFF0000"/>
        <rFont val="Calibri"/>
        <family val="2"/>
        <scheme val="minor"/>
      </rPr>
      <t xml:space="preserve"> presupuesto de mantenimiento </t>
    </r>
    <r>
      <rPr>
        <sz val="14"/>
        <rFont val="Calibri"/>
        <family val="2"/>
        <scheme val="minor"/>
      </rPr>
      <t>está definido y alineado con la</t>
    </r>
    <r>
      <rPr>
        <sz val="14"/>
        <color rgb="FFFF0000"/>
        <rFont val="Calibri"/>
        <family val="2"/>
        <scheme val="minor"/>
      </rPr>
      <t xml:space="preserve"> estrategia de mantenimiento y operaciones</t>
    </r>
    <r>
      <rPr>
        <sz val="14"/>
        <rFont val="Calibri"/>
        <family val="2"/>
        <scheme val="minor"/>
      </rPr>
      <t xml:space="preserve"> a mediano plazo</t>
    </r>
    <r>
      <rPr>
        <sz val="14"/>
        <color rgb="FFFF0000"/>
        <rFont val="Calibri"/>
        <family val="2"/>
        <scheme val="minor"/>
      </rPr>
      <t xml:space="preserve"> (1 a 3 años )</t>
    </r>
    <r>
      <rPr>
        <sz val="14"/>
        <rFont val="Calibri"/>
        <family val="2"/>
        <scheme val="minor"/>
      </rPr>
      <t>, con revisiones periódicas y un plan de accion para ajuste de las desviaciones?</t>
    </r>
  </si>
  <si>
    <r>
      <t>Existe</t>
    </r>
    <r>
      <rPr>
        <sz val="14"/>
        <color rgb="FFFF0000"/>
        <rFont val="Calibri"/>
        <family val="2"/>
        <scheme val="minor"/>
      </rPr>
      <t xml:space="preserve"> plan de mejoramiento aprobado y con evidencia de ejecución </t>
    </r>
    <r>
      <rPr>
        <sz val="14"/>
        <rFont val="Calibri"/>
        <family val="2"/>
        <scheme val="minor"/>
      </rPr>
      <t>donde estén los objetivos ó KPIs de la organización, con responsables asignados, metas establecidas y con cubrimiento mínimo a un año?</t>
    </r>
  </si>
  <si>
    <r>
      <t>El cambio de actividades, frecuencias ó rutinas de mantenimiento</t>
    </r>
    <r>
      <rPr>
        <sz val="14"/>
        <color rgb="FFFF0000"/>
        <rFont val="Calibri"/>
        <family val="2"/>
        <scheme val="minor"/>
      </rPr>
      <t xml:space="preserve"> evidencia proceso de aprobación del cambio?</t>
    </r>
  </si>
  <si>
    <r>
      <rPr>
        <sz val="14"/>
        <color rgb="FFFF0000"/>
        <rFont val="Calibri"/>
        <family val="2"/>
        <scheme val="minor"/>
      </rPr>
      <t xml:space="preserve">Las interralaciones de mantenimiento </t>
    </r>
    <r>
      <rPr>
        <sz val="14"/>
        <rFont val="Calibri"/>
        <family val="2"/>
        <scheme val="minor"/>
      </rPr>
      <t xml:space="preserve">con las áreas de </t>
    </r>
    <r>
      <rPr>
        <sz val="14"/>
        <color rgb="FFFF0000"/>
        <rFont val="Calibri"/>
        <family val="2"/>
        <scheme val="minor"/>
      </rPr>
      <t>operación, compras, bodegas y nómina son formales</t>
    </r>
    <r>
      <rPr>
        <sz val="14"/>
        <rFont val="Calibri"/>
        <family val="2"/>
        <scheme val="minor"/>
      </rPr>
      <t>,lo que sucede en un área es claro como afecta a las demás áreas?</t>
    </r>
  </si>
  <si>
    <r>
      <t xml:space="preserve">Se cuenta con herramientas y personal entrenado para </t>
    </r>
    <r>
      <rPr>
        <sz val="14"/>
        <color rgb="FFFF0000"/>
        <rFont val="Calibri"/>
        <family val="2"/>
        <scheme val="minor"/>
      </rPr>
      <t>diagnosticar la condición del equipo</t>
    </r>
    <r>
      <rPr>
        <sz val="14"/>
        <rFont val="Calibri"/>
        <family val="2"/>
        <scheme val="minor"/>
      </rPr>
      <t xml:space="preserve"> (recursos directos ó subcontratados)?</t>
    </r>
  </si>
  <si>
    <r>
      <t>La</t>
    </r>
    <r>
      <rPr>
        <sz val="14"/>
        <color rgb="FFFF0000"/>
        <rFont val="Calibri"/>
        <family val="2"/>
        <scheme val="minor"/>
      </rPr>
      <t xml:space="preserve"> estrategia de mantenimiento</t>
    </r>
    <r>
      <rPr>
        <sz val="14"/>
        <rFont val="Calibri"/>
        <family val="2"/>
        <scheme val="minor"/>
      </rPr>
      <t xml:space="preserve"> es registrada, consultada y actualizada en el SAP?</t>
    </r>
  </si>
  <si>
    <r>
      <t xml:space="preserve">Se </t>
    </r>
    <r>
      <rPr>
        <sz val="14"/>
        <color rgb="FFFF0000"/>
        <rFont val="Calibri"/>
        <family val="2"/>
        <scheme val="minor"/>
      </rPr>
      <t>evidencia cumplimiento</t>
    </r>
    <r>
      <rPr>
        <sz val="14"/>
        <rFont val="Calibri"/>
        <family val="2"/>
        <scheme val="minor"/>
      </rPr>
      <t xml:space="preserve"> de los programas de mantenimiento semanales o mensuales? </t>
    </r>
    <r>
      <rPr>
        <sz val="14"/>
        <color rgb="FFFF0000"/>
        <rFont val="Calibri"/>
        <family val="2"/>
        <scheme val="minor"/>
      </rPr>
      <t xml:space="preserve">Que porcentaje se cumple </t>
    </r>
    <r>
      <rPr>
        <sz val="14"/>
        <rFont val="Calibri"/>
        <family val="2"/>
        <scheme val="minor"/>
      </rPr>
      <t>?</t>
    </r>
  </si>
  <si>
    <r>
      <t xml:space="preserve">La </t>
    </r>
    <r>
      <rPr>
        <sz val="14"/>
        <color rgb="FFFF0000"/>
        <rFont val="Calibri"/>
        <family val="2"/>
        <scheme val="minor"/>
      </rPr>
      <t>estrategia de mantenimiento</t>
    </r>
    <r>
      <rPr>
        <sz val="14"/>
        <rFont val="Calibri"/>
        <family val="2"/>
        <scheme val="minor"/>
      </rPr>
      <t xml:space="preserve"> está basada en las recomendaciones de los fabricantes?</t>
    </r>
  </si>
  <si>
    <r>
      <t xml:space="preserve">¿Existe </t>
    </r>
    <r>
      <rPr>
        <sz val="14"/>
        <color rgb="FFFF0000"/>
        <rFont val="Calibri"/>
        <family val="2"/>
        <scheme val="minor"/>
      </rPr>
      <t>estrategia</t>
    </r>
    <r>
      <rPr>
        <sz val="14"/>
        <rFont val="Calibri"/>
        <family val="2"/>
        <scheme val="minor"/>
      </rPr>
      <t xml:space="preserve"> de mantenimiento documentada?</t>
    </r>
  </si>
  <si>
    <r>
      <t xml:space="preserve">Se cuenta con </t>
    </r>
    <r>
      <rPr>
        <sz val="10"/>
        <color rgb="FFFF0000"/>
        <rFont val="Calibri"/>
        <family val="2"/>
        <scheme val="minor"/>
      </rPr>
      <t>grupos autónomos y autodirigidos</t>
    </r>
    <r>
      <rPr>
        <sz val="10"/>
        <rFont val="Calibri"/>
        <family val="2"/>
        <scheme val="minor"/>
      </rPr>
      <t xml:space="preserve"> que sistemáticamente evalúan su desempeño reconociendo sus propias debilidades y fortalezas?</t>
    </r>
  </si>
  <si>
    <r>
      <t>Existe</t>
    </r>
    <r>
      <rPr>
        <sz val="10"/>
        <color rgb="FFFF0000"/>
        <rFont val="Calibri"/>
        <family val="2"/>
        <scheme val="minor"/>
      </rPr>
      <t xml:space="preserve"> una visión compartida cuyos planes</t>
    </r>
    <r>
      <rPr>
        <sz val="10"/>
        <rFont val="Calibri"/>
        <family val="2"/>
        <scheme val="minor"/>
      </rPr>
      <t xml:space="preserve"> de </t>
    </r>
    <r>
      <rPr>
        <sz val="10"/>
        <color rgb="FFFF0000"/>
        <rFont val="Calibri"/>
        <family val="2"/>
        <scheme val="minor"/>
      </rPr>
      <t xml:space="preserve">implementación </t>
    </r>
    <r>
      <rPr>
        <sz val="10"/>
        <rFont val="Calibri"/>
        <family val="2"/>
        <scheme val="minor"/>
      </rPr>
      <t>están alineados a los intereses de la organización a largo plazo?</t>
    </r>
  </si>
  <si>
    <r>
      <t>Los planes de entrenamiento, capacitación y desarrollo, son</t>
    </r>
    <r>
      <rPr>
        <sz val="10"/>
        <color rgb="FFFF0000"/>
        <rFont val="Calibri"/>
        <family val="2"/>
        <scheme val="minor"/>
      </rPr>
      <t xml:space="preserve"> evaluados sistematicamente </t>
    </r>
    <r>
      <rPr>
        <sz val="10"/>
        <rFont val="Calibri"/>
        <family val="2"/>
        <scheme val="minor"/>
      </rPr>
      <t>en cumplimiento y efectividad?</t>
    </r>
  </si>
  <si>
    <r>
      <t xml:space="preserve">¿La organización cuenta con </t>
    </r>
    <r>
      <rPr>
        <sz val="10"/>
        <color rgb="FFFF0000"/>
        <rFont val="Calibri"/>
        <family val="2"/>
        <scheme val="minor"/>
      </rPr>
      <t>unos indicadores</t>
    </r>
    <r>
      <rPr>
        <sz val="10"/>
        <rFont val="Calibri"/>
        <family val="2"/>
        <scheme val="minor"/>
      </rPr>
      <t xml:space="preserve"> claves de desempeño (KPI´s), efectivos, medibles, alcanzables y difundidos?</t>
    </r>
  </si>
  <si>
    <r>
      <t>¿</t>
    </r>
    <r>
      <rPr>
        <sz val="10"/>
        <color rgb="FFFF0000"/>
        <rFont val="Calibri"/>
        <family val="2"/>
        <scheme val="minor"/>
      </rPr>
      <t>Cada líder</t>
    </r>
    <r>
      <rPr>
        <sz val="10"/>
        <rFont val="Calibri"/>
        <family val="2"/>
        <scheme val="minor"/>
      </rPr>
      <t xml:space="preserve"> es responsable del desarrollo de su personal a cargo?</t>
    </r>
  </si>
  <si>
    <r>
      <t>Las</t>
    </r>
    <r>
      <rPr>
        <sz val="10"/>
        <color rgb="FFFF0000"/>
        <rFont val="Calibri"/>
        <family val="2"/>
        <scheme val="minor"/>
      </rPr>
      <t xml:space="preserve"> líneas de mando y las responsabilidades</t>
    </r>
    <r>
      <rPr>
        <sz val="10"/>
        <rFont val="Calibri"/>
        <family val="2"/>
        <scheme val="minor"/>
      </rPr>
      <t xml:space="preserve"> son claras y están bien documentadas?</t>
    </r>
  </si>
  <si>
    <r>
      <t xml:space="preserve">Existe un proceso de </t>
    </r>
    <r>
      <rPr>
        <sz val="10"/>
        <color rgb="FFFF0000"/>
        <rFont val="Calibri"/>
        <family val="2"/>
        <scheme val="minor"/>
      </rPr>
      <t>delegación</t>
    </r>
    <r>
      <rPr>
        <sz val="10"/>
        <rFont val="Calibri"/>
        <family val="2"/>
        <scheme val="minor"/>
      </rPr>
      <t xml:space="preserve"> financiera?</t>
    </r>
  </si>
  <si>
    <r>
      <t xml:space="preserve">Las áreas de trabajo tienen </t>
    </r>
    <r>
      <rPr>
        <sz val="10"/>
        <color rgb="FFFF0000"/>
        <rFont val="Calibri"/>
        <family val="2"/>
        <scheme val="minor"/>
      </rPr>
      <t xml:space="preserve">autonomía </t>
    </r>
    <r>
      <rPr>
        <sz val="10"/>
        <rFont val="Calibri"/>
        <family val="2"/>
        <scheme val="minor"/>
      </rPr>
      <t>para definir su propia organización y gestión?</t>
    </r>
  </si>
  <si>
    <r>
      <t xml:space="preserve">El personal involucra en sus </t>
    </r>
    <r>
      <rPr>
        <sz val="10"/>
        <color rgb="FFFF0000"/>
        <rFont val="Calibri"/>
        <family val="2"/>
        <scheme val="minor"/>
      </rPr>
      <t>objetivos</t>
    </r>
    <r>
      <rPr>
        <sz val="10"/>
        <rFont val="Calibri"/>
        <family val="2"/>
        <scheme val="minor"/>
      </rPr>
      <t xml:space="preserve"> de desempeño responsabilidades asociados con indicadores de eficiencia en costos?</t>
    </r>
  </si>
  <si>
    <r>
      <t xml:space="preserve">Se tienen presupuestos discriminados, </t>
    </r>
    <r>
      <rPr>
        <sz val="10"/>
        <color rgb="FFFF0000"/>
        <rFont val="Calibri"/>
        <family val="2"/>
        <scheme val="minor"/>
      </rPr>
      <t xml:space="preserve">con suficiente  detalle </t>
    </r>
    <r>
      <rPr>
        <sz val="10"/>
        <rFont val="Calibri"/>
        <family val="2"/>
        <scheme val="minor"/>
      </rPr>
      <t>y facilidad para consulta en línea?</t>
    </r>
  </si>
  <si>
    <r>
      <t xml:space="preserve">Los </t>
    </r>
    <r>
      <rPr>
        <sz val="10"/>
        <color rgb="FFFF0000"/>
        <rFont val="Calibri"/>
        <family val="2"/>
        <scheme val="minor"/>
      </rPr>
      <t>indicadores de HSE</t>
    </r>
    <r>
      <rPr>
        <sz val="10"/>
        <rFont val="Calibri"/>
        <family val="2"/>
        <scheme val="minor"/>
      </rPr>
      <t xml:space="preserve"> involucran a todo el </t>
    </r>
    <r>
      <rPr>
        <sz val="10"/>
        <color rgb="FFFF0000"/>
        <rFont val="Calibri"/>
        <family val="2"/>
        <scheme val="minor"/>
      </rPr>
      <t>personal de contratistas?</t>
    </r>
  </si>
  <si>
    <r>
      <t xml:space="preserve">Se cuenta con un proceso </t>
    </r>
    <r>
      <rPr>
        <sz val="10"/>
        <color rgb="FFFF0000"/>
        <rFont val="Calibri"/>
        <family val="2"/>
        <scheme val="minor"/>
      </rPr>
      <t>estructurado de medición</t>
    </r>
    <r>
      <rPr>
        <sz val="10"/>
        <rFont val="Calibri"/>
        <family val="2"/>
        <scheme val="minor"/>
      </rPr>
      <t xml:space="preserve"> de </t>
    </r>
    <r>
      <rPr>
        <sz val="10"/>
        <color rgb="FFFF0000"/>
        <rFont val="Calibri"/>
        <family val="2"/>
        <scheme val="minor"/>
      </rPr>
      <t>clima organizacional</t>
    </r>
    <r>
      <rPr>
        <sz val="10"/>
        <rFont val="Calibri"/>
        <family val="2"/>
        <scheme val="minor"/>
      </rPr>
      <t>?</t>
    </r>
  </si>
  <si>
    <r>
      <rPr>
        <sz val="10"/>
        <color rgb="FFFF0000"/>
        <rFont val="Calibri"/>
        <family val="2"/>
        <scheme val="minor"/>
      </rPr>
      <t>El organigrama</t>
    </r>
    <r>
      <rPr>
        <sz val="10"/>
        <rFont val="Calibri"/>
        <family val="2"/>
        <scheme val="minor"/>
      </rPr>
      <t xml:space="preserve"> cumple con las necesidades actuales y garantiza que </t>
    </r>
    <r>
      <rPr>
        <sz val="10"/>
        <color rgb="FFFF0000"/>
        <rFont val="Calibri"/>
        <family val="2"/>
        <scheme val="minor"/>
      </rPr>
      <t>se cumplan todas las actividades</t>
    </r>
    <r>
      <rPr>
        <sz val="10"/>
        <rFont val="Calibri"/>
        <family val="2"/>
        <scheme val="minor"/>
      </rPr>
      <t xml:space="preserve"> del "core business" negocio principal?</t>
    </r>
  </si>
  <si>
    <r>
      <t xml:space="preserve">Existe un proceso de </t>
    </r>
    <r>
      <rPr>
        <sz val="10"/>
        <color rgb="FFFF0000"/>
        <rFont val="Calibri"/>
        <family val="2"/>
        <scheme val="minor"/>
      </rPr>
      <t>certificación de proveedores</t>
    </r>
    <r>
      <rPr>
        <sz val="10"/>
        <rFont val="Calibri"/>
        <family val="2"/>
        <scheme val="minor"/>
      </rPr>
      <t>?</t>
    </r>
  </si>
  <si>
    <r>
      <t xml:space="preserve">Existe un </t>
    </r>
    <r>
      <rPr>
        <sz val="10"/>
        <color rgb="FFFF0000"/>
        <rFont val="Calibri"/>
        <family val="2"/>
        <scheme val="minor"/>
      </rPr>
      <t xml:space="preserve">plan de sucesión </t>
    </r>
    <r>
      <rPr>
        <sz val="10"/>
        <rFont val="Calibri"/>
        <family val="2"/>
        <scheme val="minor"/>
      </rPr>
      <t>para los cargos considerados críticos?</t>
    </r>
  </si>
  <si>
    <r>
      <rPr>
        <sz val="10"/>
        <color rgb="FFFF0000"/>
        <rFont val="Calibri"/>
        <family val="2"/>
        <scheme val="minor"/>
      </rPr>
      <t>Cada equipo</t>
    </r>
    <r>
      <rPr>
        <sz val="10"/>
        <rFont val="Calibri"/>
        <family val="2"/>
        <scheme val="minor"/>
      </rPr>
      <t xml:space="preserve"> tiene una comprensión clara </t>
    </r>
    <r>
      <rPr>
        <sz val="10"/>
        <color rgb="FFFF0000"/>
        <rFont val="Calibri"/>
        <family val="2"/>
        <scheme val="minor"/>
      </rPr>
      <t>de sus medidas de desempeño?</t>
    </r>
  </si>
  <si>
    <r>
      <t xml:space="preserve">Existen </t>
    </r>
    <r>
      <rPr>
        <sz val="10"/>
        <color rgb="FFFF0000"/>
        <rFont val="Calibri"/>
        <family val="2"/>
        <scheme val="minor"/>
      </rPr>
      <t xml:space="preserve">alianzas con vendedores de partes </t>
    </r>
    <r>
      <rPr>
        <sz val="10"/>
        <rFont val="Calibri"/>
        <family val="2"/>
        <scheme val="minor"/>
      </rPr>
      <t>y hay evidencias de sus resultados?</t>
    </r>
  </si>
  <si>
    <r>
      <t xml:space="preserve">Existen </t>
    </r>
    <r>
      <rPr>
        <sz val="10"/>
        <color rgb="FFFF0000"/>
        <rFont val="Calibri"/>
        <family val="2"/>
        <scheme val="minor"/>
      </rPr>
      <t xml:space="preserve">programas de aseguramiento de calidad </t>
    </r>
    <r>
      <rPr>
        <sz val="10"/>
        <rFont val="Calibri"/>
        <family val="2"/>
        <scheme val="minor"/>
      </rPr>
      <t xml:space="preserve">para garantizar la confiabilidad </t>
    </r>
    <r>
      <rPr>
        <sz val="10"/>
        <color rgb="FFFF0000"/>
        <rFont val="Calibri"/>
        <family val="2"/>
        <scheme val="minor"/>
      </rPr>
      <t>de los repuestos?</t>
    </r>
  </si>
  <si>
    <r>
      <t xml:space="preserve">Los equipos de trabajo </t>
    </r>
    <r>
      <rPr>
        <sz val="10"/>
        <color rgb="FFFF0000"/>
        <rFont val="Calibri"/>
        <family val="2"/>
        <scheme val="minor"/>
      </rPr>
      <t>revisan</t>
    </r>
    <r>
      <rPr>
        <sz val="10"/>
        <rFont val="Calibri"/>
        <family val="2"/>
        <scheme val="minor"/>
      </rPr>
      <t xml:space="preserve"> sistemáticamente y en </t>
    </r>
    <r>
      <rPr>
        <sz val="10"/>
        <color rgb="FFFF0000"/>
        <rFont val="Calibri"/>
        <family val="2"/>
        <scheme val="minor"/>
      </rPr>
      <t>detalle</t>
    </r>
    <r>
      <rPr>
        <sz val="10"/>
        <rFont val="Calibri"/>
        <family val="2"/>
        <scheme val="minor"/>
      </rPr>
      <t xml:space="preserve"> el gasto real Vs. Presupuestado, derivando </t>
    </r>
    <r>
      <rPr>
        <sz val="10"/>
        <color rgb="FFFF0000"/>
        <rFont val="Calibri"/>
        <family val="2"/>
        <scheme val="minor"/>
      </rPr>
      <t>planes de accion a las desviaciones?</t>
    </r>
  </si>
  <si>
    <r>
      <t>La</t>
    </r>
    <r>
      <rPr>
        <sz val="10"/>
        <color rgb="FFFF0000"/>
        <rFont val="Calibri"/>
        <family val="2"/>
        <scheme val="minor"/>
      </rPr>
      <t xml:space="preserve"> información estadistica</t>
    </r>
    <r>
      <rPr>
        <sz val="10"/>
        <rFont val="Calibri"/>
        <family val="2"/>
        <scheme val="minor"/>
      </rPr>
      <t xml:space="preserve"> juega un papel importante </t>
    </r>
    <r>
      <rPr>
        <sz val="10"/>
        <color rgb="FFFF0000"/>
        <rFont val="Calibri"/>
        <family val="2"/>
        <scheme val="minor"/>
      </rPr>
      <t>en la planeación del presupuesto de mantenimiento?</t>
    </r>
  </si>
  <si>
    <r>
      <t xml:space="preserve">El </t>
    </r>
    <r>
      <rPr>
        <sz val="10"/>
        <color rgb="FFFF0000"/>
        <rFont val="Calibri"/>
        <family val="2"/>
        <scheme val="minor"/>
      </rPr>
      <t>contratista</t>
    </r>
    <r>
      <rPr>
        <sz val="10"/>
        <rFont val="Calibri"/>
        <family val="2"/>
        <scheme val="minor"/>
      </rPr>
      <t xml:space="preserve"> está alineado con las </t>
    </r>
    <r>
      <rPr>
        <sz val="10"/>
        <color rgb="FFFF0000"/>
        <rFont val="Calibri"/>
        <family val="2"/>
        <scheme val="minor"/>
      </rPr>
      <t>metas propuestas</t>
    </r>
    <r>
      <rPr>
        <sz val="10"/>
        <rFont val="Calibri"/>
        <family val="2"/>
        <scheme val="minor"/>
      </rPr>
      <t xml:space="preserve"> por el </t>
    </r>
    <r>
      <rPr>
        <sz val="10"/>
        <color rgb="FFFF0000"/>
        <rFont val="Calibri"/>
        <family val="2"/>
        <scheme val="minor"/>
      </rPr>
      <t>plan de gestión de activos</t>
    </r>
    <r>
      <rPr>
        <sz val="10"/>
        <rFont val="Calibri"/>
        <family val="2"/>
        <scheme val="minor"/>
      </rPr>
      <t xml:space="preserve"> mediano y largo plazo?</t>
    </r>
  </si>
  <si>
    <r>
      <t xml:space="preserve">Se </t>
    </r>
    <r>
      <rPr>
        <sz val="10"/>
        <color rgb="FFFF0000"/>
        <rFont val="Calibri"/>
        <family val="2"/>
        <scheme val="minor"/>
      </rPr>
      <t xml:space="preserve">revisan </t>
    </r>
    <r>
      <rPr>
        <sz val="10"/>
        <rFont val="Calibri"/>
        <family val="2"/>
        <scheme val="minor"/>
      </rPr>
      <t>los requisitos mínimos de calidad y la habilidad que debe tener el</t>
    </r>
    <r>
      <rPr>
        <sz val="10"/>
        <color rgb="FFFF0000"/>
        <rFont val="Calibri"/>
        <family val="2"/>
        <scheme val="minor"/>
      </rPr>
      <t xml:space="preserve"> contratista?</t>
    </r>
  </si>
  <si>
    <r>
      <t xml:space="preserve">Se utilizan </t>
    </r>
    <r>
      <rPr>
        <sz val="10"/>
        <color rgb="FFFF0000"/>
        <rFont val="Calibri"/>
        <family val="2"/>
        <scheme val="minor"/>
      </rPr>
      <t>contratistas</t>
    </r>
    <r>
      <rPr>
        <sz val="10"/>
        <rFont val="Calibri"/>
        <family val="2"/>
        <scheme val="minor"/>
      </rPr>
      <t xml:space="preserve"> para hacer trabajos que no constituye el "core business" negocio principal?</t>
    </r>
  </si>
  <si>
    <r>
      <t xml:space="preserve">Existen planes </t>
    </r>
    <r>
      <rPr>
        <sz val="10"/>
        <color rgb="FFFF0000"/>
        <rFont val="Calibri"/>
        <family val="2"/>
        <scheme val="minor"/>
      </rPr>
      <t>de acción</t>
    </r>
    <r>
      <rPr>
        <sz val="10"/>
        <rFont val="Calibri"/>
        <family val="2"/>
        <scheme val="minor"/>
      </rPr>
      <t xml:space="preserve"> con resultados medibles, resultantes </t>
    </r>
    <r>
      <rPr>
        <sz val="10"/>
        <color rgb="FFFF0000"/>
        <rFont val="Calibri"/>
        <family val="2"/>
        <scheme val="minor"/>
      </rPr>
      <t>de los analisis de mejora</t>
    </r>
    <r>
      <rPr>
        <sz val="10"/>
        <rFont val="Calibri"/>
        <family val="2"/>
        <scheme val="minor"/>
      </rPr>
      <t xml:space="preserve"> provenientes de distintas áreas?</t>
    </r>
  </si>
  <si>
    <r>
      <t xml:space="preserve">Se tiene alguna </t>
    </r>
    <r>
      <rPr>
        <sz val="10"/>
        <color rgb="FFFF0000"/>
        <rFont val="Calibri"/>
        <family val="2"/>
        <scheme val="minor"/>
      </rPr>
      <t>reunión con HSE</t>
    </r>
    <r>
      <rPr>
        <sz val="10"/>
        <rFont val="Calibri"/>
        <family val="2"/>
        <scheme val="minor"/>
      </rPr>
      <t>, qué temas tratan?</t>
    </r>
  </si>
  <si>
    <r>
      <t xml:space="preserve">Existe un proceso de </t>
    </r>
    <r>
      <rPr>
        <sz val="10"/>
        <color rgb="FFFF0000"/>
        <rFont val="Calibri"/>
        <family val="2"/>
        <scheme val="minor"/>
      </rPr>
      <t>evaluación de proveedores</t>
    </r>
    <r>
      <rPr>
        <sz val="10"/>
        <rFont val="Calibri"/>
        <family val="2"/>
        <scheme val="minor"/>
      </rPr>
      <t>?</t>
    </r>
  </si>
  <si>
    <r>
      <t>Participa personal de</t>
    </r>
    <r>
      <rPr>
        <sz val="10"/>
        <color rgb="FFFF0000"/>
        <rFont val="Calibri"/>
        <family val="2"/>
        <scheme val="minor"/>
      </rPr>
      <t xml:space="preserve"> bodegas y compras</t>
    </r>
    <r>
      <rPr>
        <sz val="10"/>
        <rFont val="Calibri"/>
        <family val="2"/>
        <scheme val="minor"/>
      </rPr>
      <t xml:space="preserve"> en las reuniones de mantenimiento?</t>
    </r>
  </si>
  <si>
    <r>
      <t xml:space="preserve">Se cuenta con un sistema </t>
    </r>
    <r>
      <rPr>
        <sz val="10"/>
        <color rgb="FFFF0000"/>
        <rFont val="Calibri"/>
        <family val="2"/>
        <scheme val="minor"/>
      </rPr>
      <t xml:space="preserve">automático de reservas de materiales </t>
    </r>
    <r>
      <rPr>
        <sz val="10"/>
        <rFont val="Calibri"/>
        <family val="2"/>
        <scheme val="minor"/>
      </rPr>
      <t>para las OT´s?</t>
    </r>
  </si>
  <si>
    <r>
      <t xml:space="preserve"> Se llevan </t>
    </r>
    <r>
      <rPr>
        <sz val="10"/>
        <color rgb="FFFF0000"/>
        <rFont val="Calibri"/>
        <family val="2"/>
        <scheme val="minor"/>
      </rPr>
      <t xml:space="preserve">registros de costos </t>
    </r>
    <r>
      <rPr>
        <sz val="10"/>
        <rFont val="Calibri"/>
        <family val="2"/>
        <scheme val="minor"/>
      </rPr>
      <t>mensuales discriminados?</t>
    </r>
  </si>
  <si>
    <r>
      <t xml:space="preserve">Mantenimiento elabora el </t>
    </r>
    <r>
      <rPr>
        <sz val="10"/>
        <color rgb="FFFF0000"/>
        <rFont val="Calibri"/>
        <family val="2"/>
        <scheme val="minor"/>
      </rPr>
      <t>presupuesto anual?</t>
    </r>
  </si>
  <si>
    <r>
      <t>Se controlan las</t>
    </r>
    <r>
      <rPr>
        <sz val="10"/>
        <color rgb="FFFF0000"/>
        <rFont val="Calibri"/>
        <family val="2"/>
        <scheme val="minor"/>
      </rPr>
      <t xml:space="preserve"> horas extras?</t>
    </r>
  </si>
  <si>
    <r>
      <t xml:space="preserve">Se tiene </t>
    </r>
    <r>
      <rPr>
        <sz val="10"/>
        <color rgb="FFFF0000"/>
        <rFont val="Calibri"/>
        <family val="2"/>
        <scheme val="minor"/>
      </rPr>
      <t>evaluación de Competencias?</t>
    </r>
  </si>
  <si>
    <r>
      <t xml:space="preserve">Se cuenta con un </t>
    </r>
    <r>
      <rPr>
        <sz val="10"/>
        <color rgb="FFFF0000"/>
        <rFont val="Calibri"/>
        <family val="2"/>
        <scheme val="minor"/>
      </rPr>
      <t>plan de entrenamiento?</t>
    </r>
  </si>
  <si>
    <r>
      <rPr>
        <sz val="10"/>
        <color rgb="FFFF0000"/>
        <rFont val="Calibri"/>
        <family val="2"/>
        <scheme val="minor"/>
      </rPr>
      <t>La estrategia de mantenimiento</t>
    </r>
    <r>
      <rPr>
        <sz val="10"/>
        <rFont val="Calibri"/>
        <family val="2"/>
        <scheme val="minor"/>
      </rPr>
      <t xml:space="preserve"> es acordada con operaciones?</t>
    </r>
  </si>
  <si>
    <r>
      <rPr>
        <sz val="10"/>
        <color rgb="FFFF0000"/>
        <rFont val="Calibri"/>
        <family val="2"/>
        <scheme val="minor"/>
      </rPr>
      <t>El plan de mantenimiento</t>
    </r>
    <r>
      <rPr>
        <sz val="10"/>
        <rFont val="Calibri"/>
        <family val="2"/>
        <scheme val="minor"/>
      </rPr>
      <t xml:space="preserve"> esta acordado con operaciones?</t>
    </r>
  </si>
  <si>
    <r>
      <t xml:space="preserve">Existen </t>
    </r>
    <r>
      <rPr>
        <sz val="10"/>
        <color rgb="FFFF0000"/>
        <rFont val="Calibri"/>
        <family val="2"/>
        <scheme val="minor"/>
      </rPr>
      <t xml:space="preserve">reuniones periódicas </t>
    </r>
    <r>
      <rPr>
        <sz val="10"/>
        <rFont val="Calibri"/>
        <family val="2"/>
        <scheme val="minor"/>
      </rPr>
      <t>donde participe operaciones, mantenimiento y confiabilidad?</t>
    </r>
  </si>
  <si>
    <r>
      <t xml:space="preserve">Los </t>
    </r>
    <r>
      <rPr>
        <sz val="10"/>
        <color rgb="FFFF0000"/>
        <rFont val="Calibri"/>
        <family val="2"/>
        <scheme val="minor"/>
      </rPr>
      <t>equipos de trabajo</t>
    </r>
    <r>
      <rPr>
        <sz val="10"/>
        <rFont val="Calibri"/>
        <family val="2"/>
        <scheme val="minor"/>
      </rPr>
      <t xml:space="preserve"> de mantenimiento participan en la </t>
    </r>
    <r>
      <rPr>
        <sz val="10"/>
        <color rgb="FFFF0000"/>
        <rFont val="Calibri"/>
        <family val="2"/>
        <scheme val="minor"/>
      </rPr>
      <t>estimación del presupuesto anual?</t>
    </r>
  </si>
  <si>
    <r>
      <rPr>
        <sz val="10"/>
        <color rgb="FFFF0000"/>
        <rFont val="Calibri"/>
        <family val="2"/>
        <scheme val="minor"/>
      </rPr>
      <t>La confiabilidad de los equipos</t>
    </r>
    <r>
      <rPr>
        <sz val="10"/>
        <rFont val="Calibri"/>
        <family val="2"/>
        <scheme val="minor"/>
      </rPr>
      <t xml:space="preserve"> es un</t>
    </r>
    <r>
      <rPr>
        <sz val="10"/>
        <color rgb="FFFF0000"/>
        <rFont val="Calibri"/>
        <family val="2"/>
        <scheme val="minor"/>
      </rPr>
      <t xml:space="preserve"> esfuerzo conjunto </t>
    </r>
    <r>
      <rPr>
        <sz val="10"/>
        <rFont val="Calibri"/>
        <family val="2"/>
        <scheme val="minor"/>
      </rPr>
      <t>entre operaciones, confiabilidad y mantenimiento?</t>
    </r>
  </si>
  <si>
    <r>
      <rPr>
        <sz val="10"/>
        <color rgb="FFFF0000"/>
        <rFont val="Calibri"/>
        <family val="2"/>
        <scheme val="minor"/>
      </rPr>
      <t>Min-Max (repuestos)</t>
    </r>
    <r>
      <rPr>
        <sz val="10"/>
        <rFont val="Calibri"/>
        <family val="2"/>
        <scheme val="minor"/>
      </rPr>
      <t xml:space="preserve"> se derivan de análisis de confiabilidad?</t>
    </r>
  </si>
  <si>
    <r>
      <t xml:space="preserve">Se realizan y se tienen resultados de las </t>
    </r>
    <r>
      <rPr>
        <sz val="10"/>
        <color rgb="FFFF0000"/>
        <rFont val="Calibri"/>
        <family val="2"/>
        <scheme val="minor"/>
      </rPr>
      <t>encuestas de clima organizacional?</t>
    </r>
  </si>
  <si>
    <r>
      <t>Se tiene alguna</t>
    </r>
    <r>
      <rPr>
        <sz val="10"/>
        <color rgb="FFFF0000"/>
        <rFont val="Calibri"/>
        <family val="2"/>
        <scheme val="minor"/>
      </rPr>
      <t xml:space="preserve"> estructura de costos</t>
    </r>
    <r>
      <rPr>
        <sz val="10"/>
        <rFont val="Calibri"/>
        <family val="2"/>
        <scheme val="minor"/>
      </rPr>
      <t xml:space="preserve"> de Mantenimiento?</t>
    </r>
  </si>
  <si>
    <r>
      <t>Para cada uno de los cargos existen los</t>
    </r>
    <r>
      <rPr>
        <sz val="10"/>
        <color rgb="FFFF0000"/>
        <rFont val="Calibri"/>
        <family val="2"/>
        <scheme val="minor"/>
      </rPr>
      <t xml:space="preserve"> roles y responsabilidades?</t>
    </r>
  </si>
  <si>
    <r>
      <t xml:space="preserve">La </t>
    </r>
    <r>
      <rPr>
        <sz val="10"/>
        <color rgb="FFFF0000"/>
        <rFont val="Calibri"/>
        <family val="2"/>
        <scheme val="minor"/>
      </rPr>
      <t>estructura organizacional</t>
    </r>
    <r>
      <rPr>
        <sz val="10"/>
        <rFont val="Calibri"/>
        <family val="2"/>
        <scheme val="minor"/>
      </rPr>
      <t xml:space="preserve"> está publicada </t>
    </r>
    <r>
      <rPr>
        <sz val="10"/>
        <color rgb="FFFF0000"/>
        <rFont val="Calibri"/>
        <family val="2"/>
        <scheme val="minor"/>
      </rPr>
      <t>entendida y divulgada?</t>
    </r>
  </si>
  <si>
    <r>
      <t xml:space="preserve">Está </t>
    </r>
    <r>
      <rPr>
        <sz val="10"/>
        <color rgb="FFFF0000"/>
        <rFont val="Calibri"/>
        <family val="2"/>
        <scheme val="minor"/>
      </rPr>
      <t>definida la estructura organizacional del Mantenimiento?</t>
    </r>
  </si>
  <si>
    <r>
      <rPr>
        <sz val="10"/>
        <color rgb="FFFF0000"/>
        <rFont val="Calibri"/>
        <family val="2"/>
        <scheme val="minor"/>
      </rPr>
      <t xml:space="preserve">Operaciones </t>
    </r>
    <r>
      <rPr>
        <sz val="10"/>
        <rFont val="Calibri"/>
        <family val="2"/>
        <scheme val="minor"/>
      </rPr>
      <t xml:space="preserve">participa en el proceso de </t>
    </r>
    <r>
      <rPr>
        <sz val="10"/>
        <color rgb="FFFF0000"/>
        <rFont val="Calibri"/>
        <family val="2"/>
        <scheme val="minor"/>
      </rPr>
      <t>planeación y programación?</t>
    </r>
  </si>
  <si>
    <r>
      <t xml:space="preserve">Existen grupos de  </t>
    </r>
    <r>
      <rPr>
        <sz val="10"/>
        <color rgb="FFFF0000"/>
        <rFont val="Calibri"/>
        <family val="2"/>
        <scheme val="minor"/>
      </rPr>
      <t xml:space="preserve">planeación y programación </t>
    </r>
    <r>
      <rPr>
        <sz val="10"/>
        <rFont val="Calibri"/>
        <family val="2"/>
        <scheme val="minor"/>
      </rPr>
      <t>con grupos</t>
    </r>
    <r>
      <rPr>
        <sz val="10"/>
        <color rgb="FFFF0000"/>
        <rFont val="Calibri"/>
        <family val="2"/>
        <scheme val="minor"/>
      </rPr>
      <t xml:space="preserve"> interdisciplinarios?</t>
    </r>
  </si>
  <si>
    <r>
      <t xml:space="preserve">¿Existe un grupo interdisciplinario para </t>
    </r>
    <r>
      <rPr>
        <sz val="10"/>
        <color rgb="FFFF0000"/>
        <rFont val="Calibri"/>
        <family val="2"/>
        <scheme val="minor"/>
      </rPr>
      <t>estructuracion de costos y proceso productivo principal.?</t>
    </r>
  </si>
  <si>
    <r>
      <t>Los resultados de los</t>
    </r>
    <r>
      <rPr>
        <sz val="10"/>
        <color rgb="FFFF0000"/>
        <rFont val="Calibri"/>
        <family val="2"/>
        <scheme val="minor"/>
      </rPr>
      <t xml:space="preserve"> procesos de Planeación y Programación </t>
    </r>
    <r>
      <rPr>
        <sz val="10"/>
        <rFont val="Calibri"/>
        <family val="2"/>
        <scheme val="minor"/>
      </rPr>
      <t>se comparan con las mejores prácticas de mantenimiento.
- Cumplimiento de ODTs y HH &gt; 90%
- Programación 100% de HH disponibles
- Emergencias &lt;15%
- Cumplimiento en PM =100%,
- Período de programación &lt;= una semana.
- Planeación mediano plazo &lt;= 1 año (pronosticos de consumos de mantenimiento).
- Planeación largo plazo &gt; 1 año hasta 5 años (pronosticos para mantenimientos mayores)</t>
    </r>
  </si>
  <si>
    <r>
      <t xml:space="preserve">Se cuenta con medios magnéticos (electrónicos) que demuestren el </t>
    </r>
    <r>
      <rPr>
        <sz val="10"/>
        <color rgb="FFFF0000"/>
        <rFont val="Calibri"/>
        <family val="2"/>
        <scheme val="minor"/>
      </rPr>
      <t xml:space="preserve">seguimiento </t>
    </r>
    <r>
      <rPr>
        <sz val="10"/>
        <rFont val="Calibri"/>
        <family val="2"/>
        <scheme val="minor"/>
      </rPr>
      <t xml:space="preserve"> </t>
    </r>
    <r>
      <rPr>
        <sz val="10"/>
        <color rgb="FFFF0000"/>
        <rFont val="Calibri"/>
        <family val="2"/>
        <scheme val="minor"/>
      </rPr>
      <t>a la planeación</t>
    </r>
    <r>
      <rPr>
        <sz val="10"/>
        <rFont val="Calibri"/>
        <family val="2"/>
        <scheme val="minor"/>
      </rPr>
      <t xml:space="preserve">, la </t>
    </r>
    <r>
      <rPr>
        <sz val="10"/>
        <color rgb="FFFF0000"/>
        <rFont val="Calibri"/>
        <family val="2"/>
        <scheme val="minor"/>
      </rPr>
      <t>programación</t>
    </r>
    <r>
      <rPr>
        <sz val="10"/>
        <rFont val="Calibri"/>
        <family val="2"/>
        <scheme val="minor"/>
      </rPr>
      <t xml:space="preserve">, la </t>
    </r>
    <r>
      <rPr>
        <sz val="10"/>
        <color rgb="FFFF0000"/>
        <rFont val="Calibri"/>
        <family val="2"/>
        <scheme val="minor"/>
      </rPr>
      <t>ingeniería de mantenimiento</t>
    </r>
    <r>
      <rPr>
        <sz val="10"/>
        <rFont val="Calibri"/>
        <family val="2"/>
        <scheme val="minor"/>
      </rPr>
      <t xml:space="preserve"> y </t>
    </r>
    <r>
      <rPr>
        <sz val="10"/>
        <color rgb="FFFF0000"/>
        <rFont val="Calibri"/>
        <family val="2"/>
        <scheme val="minor"/>
      </rPr>
      <t>confiabilidad</t>
    </r>
    <r>
      <rPr>
        <sz val="10"/>
        <rFont val="Calibri"/>
        <family val="2"/>
        <scheme val="minor"/>
      </rPr>
      <t xml:space="preserve"> (mayor productividad, optimización de recursos, reducción de pérdidas), en donde  además, estás disciplinas direccionen operativamente la estrategia de mantenimiento?.</t>
    </r>
  </si>
  <si>
    <r>
      <t xml:space="preserve">Se tienen definidos e implementados dentro de la organización </t>
    </r>
    <r>
      <rPr>
        <sz val="10"/>
        <color rgb="FFFF0000"/>
        <rFont val="Calibri"/>
        <family val="2"/>
        <scheme val="minor"/>
      </rPr>
      <t>roles para la planeacion y programación</t>
    </r>
    <r>
      <rPr>
        <sz val="10"/>
        <rFont val="Calibri"/>
        <family val="2"/>
        <scheme val="minor"/>
      </rPr>
      <t xml:space="preserve"> de trabajos con competencias en administración de trabajos, SAP, nivelación de recursos y herramientas, análisis de problemas y análisis estadísticos?.</t>
    </r>
  </si>
  <si>
    <r>
      <t xml:space="preserve">La </t>
    </r>
    <r>
      <rPr>
        <sz val="10"/>
        <color rgb="FFFF0000"/>
        <rFont val="Calibri"/>
        <family val="2"/>
        <scheme val="minor"/>
      </rPr>
      <t>prioridad</t>
    </r>
    <r>
      <rPr>
        <sz val="10"/>
        <rFont val="Calibri"/>
        <family val="2"/>
        <scheme val="minor"/>
      </rPr>
      <t xml:space="preserve"> de la orden de trabajo esta basada en criterios debidamente establecidos de criticidad del equipo y consecuencia de la falla?</t>
    </r>
  </si>
  <si>
    <r>
      <t xml:space="preserve">Existe un proceso sistemático para </t>
    </r>
    <r>
      <rPr>
        <sz val="10"/>
        <color rgb="FFFF0000"/>
        <rFont val="Calibri"/>
        <family val="2"/>
        <scheme val="minor"/>
      </rPr>
      <t xml:space="preserve">encontrar las causas raices de las fallas </t>
    </r>
    <r>
      <rPr>
        <sz val="10"/>
        <rFont val="Calibri"/>
        <family val="2"/>
        <scheme val="minor"/>
      </rPr>
      <t xml:space="preserve"> que generan los altos costos de mantenimiento y/o pérdidas de producción (malos actores)?</t>
    </r>
  </si>
  <si>
    <r>
      <t xml:space="preserve">Los </t>
    </r>
    <r>
      <rPr>
        <sz val="10"/>
        <color rgb="FFFF0000"/>
        <rFont val="Calibri"/>
        <family val="2"/>
        <scheme val="minor"/>
      </rPr>
      <t>operadores</t>
    </r>
    <r>
      <rPr>
        <sz val="10"/>
        <rFont val="Calibri"/>
        <family val="2"/>
        <scheme val="minor"/>
      </rPr>
      <t xml:space="preserve"> tienen un rol principal en la </t>
    </r>
    <r>
      <rPr>
        <sz val="10"/>
        <color rgb="FFFF0000"/>
        <rFont val="Calibri"/>
        <family val="2"/>
        <scheme val="minor"/>
      </rPr>
      <t>inspección</t>
    </r>
    <r>
      <rPr>
        <sz val="10"/>
        <rFont val="Calibri"/>
        <family val="2"/>
        <scheme val="minor"/>
      </rPr>
      <t xml:space="preserve"> de los equipos?</t>
    </r>
  </si>
  <si>
    <r>
      <t>Se llevan</t>
    </r>
    <r>
      <rPr>
        <sz val="10"/>
        <color rgb="FFFF0000"/>
        <rFont val="Calibri"/>
        <family val="2"/>
        <scheme val="minor"/>
      </rPr>
      <t xml:space="preserve"> indicadores efectivos</t>
    </r>
    <r>
      <rPr>
        <sz val="10"/>
        <rFont val="Calibri"/>
        <family val="2"/>
        <scheme val="minor"/>
      </rPr>
      <t xml:space="preserve"> de planeación y programación?. </t>
    </r>
  </si>
  <si>
    <r>
      <t>Los</t>
    </r>
    <r>
      <rPr>
        <sz val="10"/>
        <color rgb="FFFF0000"/>
        <rFont val="Calibri"/>
        <family val="2"/>
        <scheme val="minor"/>
      </rPr>
      <t xml:space="preserve"> mantenimientos preventivos </t>
    </r>
    <r>
      <rPr>
        <sz val="10"/>
        <rFont val="Calibri"/>
        <family val="2"/>
        <scheme val="minor"/>
      </rPr>
      <t xml:space="preserve">son basados en </t>
    </r>
    <r>
      <rPr>
        <sz val="10"/>
        <color rgb="FFFF0000"/>
        <rFont val="Calibri"/>
        <family val="2"/>
        <scheme val="minor"/>
      </rPr>
      <t>RCM</t>
    </r>
    <r>
      <rPr>
        <sz val="10"/>
        <rFont val="Calibri"/>
        <family val="2"/>
        <scheme val="minor"/>
      </rPr>
      <t xml:space="preserve">, </t>
    </r>
    <r>
      <rPr>
        <sz val="10"/>
        <color rgb="FFFF0000"/>
        <rFont val="Calibri"/>
        <family val="2"/>
        <scheme val="minor"/>
      </rPr>
      <t>análisis de falla ó por recomendación del grupo de soporte Técnico (Confiabilidad)</t>
    </r>
    <r>
      <rPr>
        <sz val="10"/>
        <rFont val="Calibri"/>
        <family val="2"/>
        <scheme val="minor"/>
      </rPr>
      <t xml:space="preserve"> y cumplen con principios definidos por un proceso de criticidad de equipos?</t>
    </r>
  </si>
  <si>
    <r>
      <t xml:space="preserve">Todo trabajo es </t>
    </r>
    <r>
      <rPr>
        <sz val="10"/>
        <color rgb="FFFF0000"/>
        <rFont val="Calibri"/>
        <family val="2"/>
        <scheme val="minor"/>
      </rPr>
      <t>creado y debidamente documentado en el SAP</t>
    </r>
    <r>
      <rPr>
        <sz val="10"/>
        <rFont val="Calibri"/>
        <family val="2"/>
        <scheme val="minor"/>
      </rPr>
      <t>, y la información contenida provee calidad para el procesamiento y análisis efectivo de los datos?</t>
    </r>
  </si>
  <si>
    <r>
      <t xml:space="preserve">Existe un proceso sistemático de </t>
    </r>
    <r>
      <rPr>
        <sz val="10"/>
        <color rgb="FFFF0000"/>
        <rFont val="Calibri"/>
        <family val="2"/>
        <scheme val="minor"/>
      </rPr>
      <t>mantenimiento al SAP</t>
    </r>
    <r>
      <rPr>
        <sz val="10"/>
        <rFont val="Calibri"/>
        <family val="2"/>
        <scheme val="minor"/>
      </rPr>
      <t xml:space="preserve"> (depuración de: OT's, Avisos,listas de partes, repuestos, actualizacion de equipos y componentes etc.) para asegurar  la integridad de la información contenida y la ejecución de actividades realmente necesarias?</t>
    </r>
  </si>
  <si>
    <r>
      <t>Los</t>
    </r>
    <r>
      <rPr>
        <sz val="10"/>
        <color rgb="FFFF0000"/>
        <rFont val="Calibri"/>
        <family val="2"/>
        <scheme val="minor"/>
      </rPr>
      <t xml:space="preserve"> criterios de planeacion y programación</t>
    </r>
    <r>
      <rPr>
        <sz val="10"/>
        <rFont val="Calibri"/>
        <family val="2"/>
        <scheme val="minor"/>
      </rPr>
      <t xml:space="preserve"> de trabajos son aplicados de forma consistente incluso aquellos que ejecutan los contratistas?.</t>
    </r>
  </si>
  <si>
    <r>
      <t xml:space="preserve">Existe organigrama y documento de roles &amp; responsabilidades donde sean </t>
    </r>
    <r>
      <rPr>
        <sz val="10"/>
        <color rgb="FFFF0000"/>
        <rFont val="Calibri"/>
        <family val="2"/>
        <scheme val="minor"/>
      </rPr>
      <t>claros los alcances y fronteras de las diferentes</t>
    </r>
    <r>
      <rPr>
        <sz val="10"/>
        <color rgb="FF0070C0"/>
        <rFont val="Calibri"/>
        <family val="2"/>
        <scheme val="minor"/>
      </rPr>
      <t xml:space="preserve"> posiciones</t>
    </r>
    <r>
      <rPr>
        <sz val="10"/>
        <color rgb="FFFF0000"/>
        <rFont val="Calibri"/>
        <family val="2"/>
        <scheme val="minor"/>
      </rPr>
      <t xml:space="preserve"> que participan en los procesos de Planeación y Programación? </t>
    </r>
  </si>
  <si>
    <r>
      <t xml:space="preserve">Todo trabajo tiene una </t>
    </r>
    <r>
      <rPr>
        <sz val="10"/>
        <color rgb="FFFF0000"/>
        <rFont val="Calibri"/>
        <family val="2"/>
        <scheme val="minor"/>
      </rPr>
      <t xml:space="preserve">OT debidamente diligenciada </t>
    </r>
    <r>
      <rPr>
        <sz val="10"/>
        <rFont val="Calibri"/>
        <family val="2"/>
        <scheme val="minor"/>
      </rPr>
      <t>que incluya prioridad, información de HH, materiales, herramientas, tiempos, fechas, procedimientos, autorizaciones, etc?</t>
    </r>
  </si>
  <si>
    <r>
      <t xml:space="preserve">Los trabajos únicamente son programados cuando están </t>
    </r>
    <r>
      <rPr>
        <sz val="10"/>
        <color rgb="FFFF0000"/>
        <rFont val="Calibri"/>
        <family val="2"/>
        <scheme val="minor"/>
      </rPr>
      <t xml:space="preserve">debidamente planeados? </t>
    </r>
    <r>
      <rPr>
        <sz val="10"/>
        <rFont val="Calibri"/>
        <family val="2"/>
        <scheme val="minor"/>
      </rPr>
      <t>(materiales, HH, procedimientos, competencia de técnicos, herramientas, etc) y con base en disponibilidad de recursos, ventanas operacionales y prioridades de los trabajos?</t>
    </r>
  </si>
  <si>
    <r>
      <t xml:space="preserve">Se realizan </t>
    </r>
    <r>
      <rPr>
        <sz val="10"/>
        <color rgb="FFFF0000"/>
        <rFont val="Calibri"/>
        <family val="2"/>
        <scheme val="minor"/>
      </rPr>
      <t>reuniones semanales de planeación</t>
    </r>
    <r>
      <rPr>
        <sz val="10"/>
        <rFont val="Calibri"/>
        <family val="2"/>
        <scheme val="minor"/>
      </rPr>
      <t xml:space="preserve"> entre Operaciones y Mantenimiento para definir los trabajos a realizar durante el período de planeación a corto plazo?</t>
    </r>
  </si>
  <si>
    <t>Las ODTs de mtto preventivo son generadas por el SAP?</t>
  </si>
  <si>
    <r>
      <t xml:space="preserve">Las </t>
    </r>
    <r>
      <rPr>
        <sz val="10"/>
        <color rgb="FFFF0000"/>
        <rFont val="Calibri"/>
        <family val="2"/>
        <scheme val="minor"/>
      </rPr>
      <t xml:space="preserve">OT's correctivas </t>
    </r>
    <r>
      <rPr>
        <sz val="10"/>
        <rFont val="Calibri"/>
        <family val="2"/>
        <scheme val="minor"/>
      </rPr>
      <t>son creadas con base en necesidades operacionales (quién detecta la necesidad)?</t>
    </r>
  </si>
  <si>
    <r>
      <t>Existe un congelado ó</t>
    </r>
    <r>
      <rPr>
        <sz val="10"/>
        <color rgb="FFFF0000"/>
        <rFont val="Calibri"/>
        <family val="2"/>
        <scheme val="minor"/>
      </rPr>
      <t xml:space="preserve"> programa de trabajo semanal </t>
    </r>
    <r>
      <rPr>
        <sz val="10"/>
        <rFont val="Calibri"/>
        <family val="2"/>
        <scheme val="minor"/>
      </rPr>
      <t xml:space="preserve">para realizar los trabajos de mtto? </t>
    </r>
  </si>
  <si>
    <r>
      <t xml:space="preserve">Existe </t>
    </r>
    <r>
      <rPr>
        <sz val="10"/>
        <color rgb="FFFF0000"/>
        <rFont val="Calibri"/>
        <family val="2"/>
        <scheme val="minor"/>
      </rPr>
      <t>flujo de orden de trabajo</t>
    </r>
    <r>
      <rPr>
        <sz val="10"/>
        <rFont val="Calibri"/>
        <family val="2"/>
        <scheme val="minor"/>
      </rPr>
      <t xml:space="preserve"> documentado?</t>
    </r>
  </si>
  <si>
    <r>
      <t xml:space="preserve">Existe </t>
    </r>
    <r>
      <rPr>
        <sz val="10"/>
        <color rgb="FFFF0000"/>
        <rFont val="Calibri"/>
        <family val="2"/>
        <scheme val="minor"/>
      </rPr>
      <t>jerarquía de equipos</t>
    </r>
    <r>
      <rPr>
        <sz val="10"/>
        <rFont val="Calibri"/>
        <family val="2"/>
        <scheme val="minor"/>
      </rPr>
      <t xml:space="preserve"> consignada en un documento de forma organizada y de fácil acceso?</t>
    </r>
  </si>
  <si>
    <r>
      <t>¿Existe un</t>
    </r>
    <r>
      <rPr>
        <sz val="10"/>
        <color rgb="FFFF0000"/>
        <rFont val="Calibri"/>
        <family val="2"/>
        <scheme val="minor"/>
      </rPr>
      <t xml:space="preserve"> plan de trabajo</t>
    </r>
    <r>
      <rPr>
        <sz val="10"/>
        <color theme="5" tint="-0.249977111117893"/>
        <rFont val="Calibri"/>
        <family val="2"/>
        <scheme val="minor"/>
      </rPr>
      <t xml:space="preserve"> en el cuál se reflejan las </t>
    </r>
    <r>
      <rPr>
        <sz val="10"/>
        <color rgb="FFFF0000"/>
        <rFont val="Calibri"/>
        <family val="2"/>
        <scheme val="minor"/>
      </rPr>
      <t>necesidades de mantenimiento  dada por el cliente?</t>
    </r>
  </si>
  <si>
    <r>
      <t xml:space="preserve">Existe un </t>
    </r>
    <r>
      <rPr>
        <sz val="10"/>
        <color rgb="FFFF0000"/>
        <rFont val="Calibri"/>
        <family val="2"/>
        <scheme val="minor"/>
      </rPr>
      <t>responsable</t>
    </r>
    <r>
      <rPr>
        <sz val="10"/>
        <rFont val="Calibri"/>
        <family val="2"/>
        <scheme val="minor"/>
      </rPr>
      <t xml:space="preserve"> por la Planeación y programación?</t>
    </r>
  </si>
  <si>
    <r>
      <t>¿Continuamente se presenta</t>
    </r>
    <r>
      <rPr>
        <sz val="10"/>
        <color rgb="FFFF0000"/>
        <rFont val="Calibri"/>
        <family val="2"/>
        <scheme val="minor"/>
      </rPr>
      <t xml:space="preserve"> mantenimiento reactivo ?</t>
    </r>
  </si>
  <si>
    <r>
      <t>¿Se hacen</t>
    </r>
    <r>
      <rPr>
        <sz val="10"/>
        <color rgb="FFFF0000"/>
        <rFont val="Calibri"/>
        <family val="2"/>
        <scheme val="minor"/>
      </rPr>
      <t xml:space="preserve"> mediciones sobre la efectividad</t>
    </r>
    <r>
      <rPr>
        <sz val="10"/>
        <rFont val="Calibri"/>
        <family val="2"/>
        <scheme val="minor"/>
      </rPr>
      <t xml:space="preserve"> del programa de CBM, como vibraciones, termografias y toma de aceites?</t>
    </r>
  </si>
  <si>
    <r>
      <t xml:space="preserve">¿Existen </t>
    </r>
    <r>
      <rPr>
        <sz val="10"/>
        <color rgb="FFFF0000"/>
        <rFont val="Calibri"/>
        <family val="2"/>
        <scheme val="minor"/>
      </rPr>
      <t>sistemas de monitoreo en linea</t>
    </r>
    <r>
      <rPr>
        <sz val="10"/>
        <rFont val="Calibri"/>
        <family val="2"/>
        <scheme val="minor"/>
      </rPr>
      <t xml:space="preserve"> para conocer la condición de los equipos criticos, como vibraciones desde sala de control, con sttings de alarmas para alertar condicion dinámica?</t>
    </r>
  </si>
  <si>
    <r>
      <t xml:space="preserve">¿Se aplican </t>
    </r>
    <r>
      <rPr>
        <sz val="10"/>
        <color rgb="FFFF0000"/>
        <rFont val="Calibri"/>
        <family val="2"/>
        <scheme val="minor"/>
      </rPr>
      <t>tecnologias tipo WEB</t>
    </r>
    <r>
      <rPr>
        <sz val="10"/>
        <rFont val="Calibri"/>
        <family val="2"/>
        <scheme val="minor"/>
      </rPr>
      <t xml:space="preserve"> para conocer y diagnosticar remotamente la condición de los equipos criticos de la planta y de las lineas de transporte?</t>
    </r>
  </si>
  <si>
    <r>
      <t xml:space="preserve">¿Se realizan </t>
    </r>
    <r>
      <rPr>
        <sz val="10"/>
        <color rgb="FFFF0000"/>
        <rFont val="Calibri"/>
        <family val="2"/>
        <scheme val="minor"/>
      </rPr>
      <t>análisis de costo-beneficio de las técnicas de mantenimiento aplicadas</t>
    </r>
    <r>
      <rPr>
        <sz val="10"/>
        <rFont val="Calibri"/>
        <family val="2"/>
        <scheme val="minor"/>
      </rPr>
      <t>, relacionando costos potenciales ahorrados o reducción de pérdidas en equipos rotativos y mecanicos incluidos lineas de transporte?</t>
    </r>
  </si>
  <si>
    <r>
      <t xml:space="preserve">¿Se realizan </t>
    </r>
    <r>
      <rPr>
        <sz val="10"/>
        <color rgb="FFFF0000"/>
        <rFont val="Calibri"/>
        <family val="2"/>
        <scheme val="minor"/>
      </rPr>
      <t xml:space="preserve">auditorias especificas </t>
    </r>
    <r>
      <rPr>
        <sz val="10"/>
        <rFont val="Calibri"/>
        <family val="2"/>
        <scheme val="minor"/>
      </rPr>
      <t xml:space="preserve">y se encuentran basadas en un cronograma sistemático de verificaciones desde los niveles estrategicos de la organización, para revisión de la </t>
    </r>
    <r>
      <rPr>
        <sz val="10"/>
        <color rgb="FFFF0000"/>
        <rFont val="Calibri"/>
        <family val="2"/>
        <scheme val="minor"/>
      </rPr>
      <t xml:space="preserve">asertividad de las tecnicas de mantenimiento? </t>
    </r>
  </si>
  <si>
    <r>
      <t xml:space="preserve">¿Se tienen grupos con estrategias definidas para trabajar en las </t>
    </r>
    <r>
      <rPr>
        <sz val="10"/>
        <color rgb="FFFF0000"/>
        <rFont val="Calibri"/>
        <family val="2"/>
        <scheme val="minor"/>
      </rPr>
      <t>últimas tecnicas de mantenimiento</t>
    </r>
    <r>
      <rPr>
        <sz val="10"/>
        <rFont val="Calibri"/>
        <family val="2"/>
        <scheme val="minor"/>
      </rPr>
      <t>, para equipo rotativo y mecánico como boroscopios, gamagrafias, tintas, rayos X y ultrasonido?</t>
    </r>
  </si>
  <si>
    <r>
      <t>¿Existen</t>
    </r>
    <r>
      <rPr>
        <sz val="10"/>
        <color rgb="FFFF0000"/>
        <rFont val="Calibri"/>
        <family val="2"/>
        <scheme val="minor"/>
      </rPr>
      <t xml:space="preserve"> Herramientas de precisión</t>
    </r>
    <r>
      <rPr>
        <sz val="10"/>
        <rFont val="Calibri"/>
        <family val="2"/>
        <scheme val="minor"/>
      </rPr>
      <t xml:space="preserve"> para revisión de trabajos de</t>
    </r>
    <r>
      <rPr>
        <sz val="10"/>
        <color rgb="FFFF0000"/>
        <rFont val="Calibri"/>
        <family val="2"/>
        <scheme val="minor"/>
      </rPr>
      <t xml:space="preserve"> mantenimiento en equipo mecánico y rotativo</t>
    </r>
    <r>
      <rPr>
        <sz val="10"/>
        <rFont val="Calibri"/>
        <family val="2"/>
        <scheme val="minor"/>
      </rPr>
      <t>? tales como: Equipo de alineación con laser, balanceo dinámico, Uso de equipos para bolt tensioning, tecnicas de Ensayos no destructivos</t>
    </r>
  </si>
  <si>
    <r>
      <t>¿Se utilizan equipos de</t>
    </r>
    <r>
      <rPr>
        <sz val="10"/>
        <color rgb="FFFF0000"/>
        <rFont val="Calibri"/>
        <family val="2"/>
        <scheme val="minor"/>
      </rPr>
      <t xml:space="preserve"> última tecnologia para monitoreo de condición</t>
    </r>
    <r>
      <rPr>
        <sz val="10"/>
        <rFont val="Calibri"/>
        <family val="2"/>
        <scheme val="minor"/>
      </rPr>
      <t xml:space="preserve"> en equipos de planta y líneas de transporte? Ej: (equipos de portatil de</t>
    </r>
    <r>
      <rPr>
        <sz val="10"/>
        <color rgb="FFFF0000"/>
        <rFont val="Calibri"/>
        <family val="2"/>
        <scheme val="minor"/>
      </rPr>
      <t xml:space="preserve"> vibración</t>
    </r>
    <r>
      <rPr>
        <sz val="10"/>
        <rFont val="Calibri"/>
        <family val="2"/>
        <scheme val="minor"/>
      </rPr>
      <t>, Camaras termograficas, analisis de aceite, MCE o similar). que sirva para ejecutar una estrategia de mantenimiento</t>
    </r>
  </si>
  <si>
    <r>
      <t>¿Existe un</t>
    </r>
    <r>
      <rPr>
        <sz val="10"/>
        <color rgb="FFFF0000"/>
        <rFont val="Calibri"/>
        <family val="2"/>
        <scheme val="minor"/>
      </rPr>
      <t xml:space="preserve"> plan de mantenimiento predictivo</t>
    </r>
    <r>
      <rPr>
        <sz val="10"/>
        <rFont val="Calibri"/>
        <family val="2"/>
        <scheme val="minor"/>
      </rPr>
      <t xml:space="preserve"> para los </t>
    </r>
    <r>
      <rPr>
        <sz val="10"/>
        <color rgb="FFFF0000"/>
        <rFont val="Calibri"/>
        <family val="2"/>
        <scheme val="minor"/>
      </rPr>
      <t>equipos criticos</t>
    </r>
    <r>
      <rPr>
        <sz val="10"/>
        <rFont val="Calibri"/>
        <family val="2"/>
        <scheme val="minor"/>
      </rPr>
      <t xml:space="preserve"> y reportes donde se muestren el seguimiento a un equipo cualquiera y evaluación de los beneficios obtenidos con las técnicas aplicadas?</t>
    </r>
  </si>
  <si>
    <r>
      <t>¿Existe algún</t>
    </r>
    <r>
      <rPr>
        <sz val="10"/>
        <color rgb="FFFF0000"/>
        <rFont val="Calibri"/>
        <family val="2"/>
        <scheme val="minor"/>
      </rPr>
      <t xml:space="preserve"> metodo de evaluación de competencias</t>
    </r>
    <r>
      <rPr>
        <sz val="10"/>
        <rFont val="Calibri"/>
        <family val="2"/>
        <scheme val="minor"/>
      </rPr>
      <t xml:space="preserve"> de los tecnicos donde se identifiquen claramente </t>
    </r>
    <r>
      <rPr>
        <sz val="10"/>
        <color rgb="FFFF0000"/>
        <rFont val="Calibri"/>
        <family val="2"/>
        <scheme val="minor"/>
      </rPr>
      <t>sus gaps</t>
    </r>
    <r>
      <rPr>
        <sz val="10"/>
        <rFont val="Calibri"/>
        <family val="2"/>
        <scheme val="minor"/>
      </rPr>
      <t xml:space="preserve"> y se establezcan </t>
    </r>
    <r>
      <rPr>
        <sz val="10"/>
        <color rgb="FFFF0000"/>
        <rFont val="Calibri"/>
        <family val="2"/>
        <scheme val="minor"/>
      </rPr>
      <t>planes de acción</t>
    </r>
    <r>
      <rPr>
        <sz val="10"/>
        <rFont val="Calibri"/>
        <family val="2"/>
        <scheme val="minor"/>
      </rPr>
      <t>, con base en sus roles y reponsabilidades actuales?</t>
    </r>
  </si>
  <si>
    <r>
      <t xml:space="preserve">¿Esta incluido el </t>
    </r>
    <r>
      <rPr>
        <sz val="10"/>
        <color rgb="FFFF0000"/>
        <rFont val="Calibri"/>
        <family val="2"/>
        <scheme val="minor"/>
      </rPr>
      <t>RBI (inspección basada en riesgo)</t>
    </r>
    <r>
      <rPr>
        <sz val="10"/>
        <rFont val="Calibri"/>
        <family val="2"/>
        <scheme val="minor"/>
      </rPr>
      <t xml:space="preserve"> como una </t>
    </r>
    <r>
      <rPr>
        <sz val="10"/>
        <color rgb="FFFF0000"/>
        <rFont val="Calibri"/>
        <family val="2"/>
        <scheme val="minor"/>
      </rPr>
      <t>técnica de mantenimiento</t>
    </r>
    <r>
      <rPr>
        <sz val="10"/>
        <rFont val="Calibri"/>
        <family val="2"/>
        <scheme val="minor"/>
      </rPr>
      <t xml:space="preserve">, con planes específicos y sistemáticos dentro del SAP para los equipos mecánicos de planta? </t>
    </r>
  </si>
  <si>
    <r>
      <t>¿Están</t>
    </r>
    <r>
      <rPr>
        <sz val="10"/>
        <color rgb="FFFF0000"/>
        <rFont val="Calibri"/>
        <family val="2"/>
        <scheme val="minor"/>
      </rPr>
      <t xml:space="preserve"> inmersos los operadores</t>
    </r>
    <r>
      <rPr>
        <sz val="10"/>
        <rFont val="Calibri"/>
        <family val="2"/>
        <scheme val="minor"/>
      </rPr>
      <t xml:space="preserve"> dentro de los</t>
    </r>
    <r>
      <rPr>
        <sz val="10"/>
        <color rgb="FFFF0000"/>
        <rFont val="Calibri"/>
        <family val="2"/>
        <scheme val="minor"/>
      </rPr>
      <t xml:space="preserve"> trabajos de mantenimiento</t>
    </r>
    <r>
      <rPr>
        <sz val="10"/>
        <rFont val="Calibri"/>
        <family val="2"/>
        <scheme val="minor"/>
      </rPr>
      <t xml:space="preserve">, participando como identificadores primarios de desviaciones y </t>
    </r>
    <r>
      <rPr>
        <sz val="10"/>
        <color rgb="FFFF0000"/>
        <rFont val="Calibri"/>
        <family val="2"/>
        <scheme val="minor"/>
      </rPr>
      <t xml:space="preserve">realizando tareas de inspecciones sistemáticas dentro del SAP? </t>
    </r>
    <r>
      <rPr>
        <sz val="10"/>
        <rFont val="Calibri"/>
        <family val="2"/>
        <scheme val="minor"/>
      </rPr>
      <t xml:space="preserve">  </t>
    </r>
  </si>
  <si>
    <r>
      <t xml:space="preserve">¿Existen altos niveles de </t>
    </r>
    <r>
      <rPr>
        <sz val="10"/>
        <color rgb="FFFF0000"/>
        <rFont val="Calibri"/>
        <family val="2"/>
        <scheme val="minor"/>
      </rPr>
      <t>cumplimiento de la programación semanal de mantenimiento,</t>
    </r>
    <r>
      <rPr>
        <sz val="10"/>
        <rFont val="Calibri"/>
        <family val="2"/>
        <scheme val="minor"/>
      </rPr>
      <t xml:space="preserve"> logrando cumplimientos mayores al 90% del planeado vs el ejecutado?</t>
    </r>
  </si>
  <si>
    <r>
      <t>¿Se utiliza</t>
    </r>
    <r>
      <rPr>
        <sz val="10"/>
        <color rgb="FFFF0000"/>
        <rFont val="Calibri"/>
        <family val="2"/>
        <scheme val="minor"/>
      </rPr>
      <t xml:space="preserve"> información operativa </t>
    </r>
    <r>
      <rPr>
        <sz val="10"/>
        <rFont val="Calibri"/>
        <family val="2"/>
        <scheme val="minor"/>
      </rPr>
      <t xml:space="preserve">de manera organizada </t>
    </r>
    <r>
      <rPr>
        <sz val="10"/>
        <color rgb="FFFF0000"/>
        <rFont val="Calibri"/>
        <family val="2"/>
        <scheme val="minor"/>
      </rPr>
      <t>para llevar tendencia de los parámetros</t>
    </r>
    <r>
      <rPr>
        <sz val="10"/>
        <rFont val="Calibri"/>
        <family val="2"/>
        <scheme val="minor"/>
      </rPr>
      <t xml:space="preserve"> y tomar acción con referencia a desviaciones con una buena interpretacion por parte de la operación de la planta?</t>
    </r>
  </si>
  <si>
    <r>
      <t xml:space="preserve">¿Se </t>
    </r>
    <r>
      <rPr>
        <sz val="10"/>
        <color rgb="FFFF0000"/>
        <rFont val="Calibri"/>
        <family val="2"/>
        <scheme val="minor"/>
      </rPr>
      <t xml:space="preserve">subcontratan al menos un especialista </t>
    </r>
    <r>
      <rPr>
        <sz val="10"/>
        <rFont val="Calibri"/>
        <family val="2"/>
        <scheme val="minor"/>
      </rPr>
      <t xml:space="preserve">en el area de mantenimiento </t>
    </r>
    <r>
      <rPr>
        <sz val="10"/>
        <color rgb="FFFF0000"/>
        <rFont val="Calibri"/>
        <family val="2"/>
        <scheme val="minor"/>
      </rPr>
      <t>predictivo?</t>
    </r>
    <r>
      <rPr>
        <sz val="10"/>
        <rFont val="Calibri"/>
        <family val="2"/>
        <scheme val="minor"/>
      </rPr>
      <t xml:space="preserve">  y aplica al menos una herramienta de estas (Vibraciones, Termografia, Análisis de Aceite, es decir PND)?</t>
    </r>
  </si>
  <si>
    <r>
      <t xml:space="preserve">¿Se utiliza la información consignada en los </t>
    </r>
    <r>
      <rPr>
        <sz val="10"/>
        <color rgb="FFFF0000"/>
        <rFont val="Calibri"/>
        <family val="2"/>
        <scheme val="minor"/>
      </rPr>
      <t xml:space="preserve">reportes de condición </t>
    </r>
    <r>
      <rPr>
        <sz val="10"/>
        <rFont val="Calibri"/>
        <family val="2"/>
        <scheme val="minor"/>
      </rPr>
      <t xml:space="preserve">para generar Avisos de trabajo consecuentes con las actividades de </t>
    </r>
    <r>
      <rPr>
        <sz val="10"/>
        <color rgb="FFFF0000"/>
        <rFont val="Calibri"/>
        <family val="2"/>
        <scheme val="minor"/>
      </rPr>
      <t>mantenimiento preventivo?</t>
    </r>
  </si>
  <si>
    <r>
      <t>¿Todos los activos</t>
    </r>
    <r>
      <rPr>
        <sz val="10"/>
        <color rgb="FFFF0000"/>
        <rFont val="Calibri"/>
        <family val="2"/>
        <scheme val="minor"/>
      </rPr>
      <t xml:space="preserve"> criticos de planta,</t>
    </r>
    <r>
      <rPr>
        <sz val="10"/>
        <rFont val="Calibri"/>
        <family val="2"/>
        <scheme val="minor"/>
      </rPr>
      <t xml:space="preserve"> tienen una estrategia de mantenimiento asociada?</t>
    </r>
  </si>
  <si>
    <r>
      <t>¿Son ejecutadas las</t>
    </r>
    <r>
      <rPr>
        <sz val="10"/>
        <color rgb="FFFF0000"/>
        <rFont val="Calibri"/>
        <family val="2"/>
        <scheme val="minor"/>
      </rPr>
      <t xml:space="preserve"> Ot's originadas</t>
    </r>
    <r>
      <rPr>
        <sz val="10"/>
        <rFont val="Calibri"/>
        <family val="2"/>
        <scheme val="minor"/>
      </rPr>
      <t xml:space="preserve"> de recomendaciones por trabajos de Predictivos?</t>
    </r>
  </si>
  <si>
    <r>
      <t xml:space="preserve">¿Existe alguna </t>
    </r>
    <r>
      <rPr>
        <sz val="10"/>
        <color rgb="FFFF0000"/>
        <rFont val="Calibri"/>
        <family val="2"/>
        <scheme val="minor"/>
      </rPr>
      <t>metodologia</t>
    </r>
    <r>
      <rPr>
        <sz val="10"/>
        <rFont val="Calibri"/>
        <family val="2"/>
        <scheme val="minor"/>
      </rPr>
      <t xml:space="preserve"> para alineación y balanceo y/o comprobación torqueos, tintas penetrantes?</t>
    </r>
  </si>
  <si>
    <r>
      <t xml:space="preserve">¿Existe un </t>
    </r>
    <r>
      <rPr>
        <b/>
        <sz val="10"/>
        <color rgb="FFFF0000"/>
        <rFont val="Calibri"/>
        <family val="2"/>
        <scheme val="minor"/>
      </rPr>
      <t>programa de inspecciones</t>
    </r>
    <r>
      <rPr>
        <b/>
        <sz val="10"/>
        <rFont val="Calibri"/>
        <family val="2"/>
        <scheme val="minor"/>
      </rPr>
      <t xml:space="preserve"> basados en las </t>
    </r>
    <r>
      <rPr>
        <b/>
        <sz val="10"/>
        <color rgb="FFFF0000"/>
        <rFont val="Calibri"/>
        <family val="2"/>
        <scheme val="minor"/>
      </rPr>
      <t>recomendaciones de los fabricantes?</t>
    </r>
  </si>
  <si>
    <r>
      <t xml:space="preserve">¿Se utilizan las </t>
    </r>
    <r>
      <rPr>
        <sz val="10"/>
        <color rgb="FFFF0000"/>
        <rFont val="Calibri"/>
        <family val="2"/>
        <scheme val="minor"/>
      </rPr>
      <t xml:space="preserve">herramientas recomendadas </t>
    </r>
    <r>
      <rPr>
        <sz val="10"/>
        <rFont val="Calibri"/>
        <family val="2"/>
        <scheme val="minor"/>
      </rPr>
      <t xml:space="preserve">por el vendedor y/o fabricante para </t>
    </r>
    <r>
      <rPr>
        <sz val="10"/>
        <color rgb="FFFF0000"/>
        <rFont val="Calibri"/>
        <family val="2"/>
        <scheme val="minor"/>
      </rPr>
      <t xml:space="preserve">realizar las labores de mantenimiento? </t>
    </r>
  </si>
  <si>
    <r>
      <t xml:space="preserve">¿Se cuenta con un </t>
    </r>
    <r>
      <rPr>
        <sz val="10"/>
        <color rgb="FFFF0000"/>
        <rFont val="Calibri"/>
        <family val="2"/>
        <scheme val="minor"/>
      </rPr>
      <t>medio de control</t>
    </r>
    <r>
      <rPr>
        <sz val="10"/>
        <rFont val="Calibri"/>
        <family val="2"/>
        <scheme val="minor"/>
      </rPr>
      <t xml:space="preserve"> (magnetico, CMMS, físico) que lleva el registro del </t>
    </r>
    <r>
      <rPr>
        <sz val="10"/>
        <color rgb="FFFF0000"/>
        <rFont val="Calibri"/>
        <family val="2"/>
        <scheme val="minor"/>
      </rPr>
      <t>plan de inspeccion basada en tiempo?</t>
    </r>
  </si>
  <si>
    <r>
      <rPr>
        <sz val="10"/>
        <color rgb="FFFF0000"/>
        <rFont val="Calibri"/>
        <family val="2"/>
        <scheme val="minor"/>
      </rPr>
      <t xml:space="preserve">¿Hay evidencia </t>
    </r>
    <r>
      <rPr>
        <sz val="10"/>
        <rFont val="Calibri"/>
        <family val="2"/>
        <scheme val="minor"/>
      </rPr>
      <t>de algún tipo de</t>
    </r>
    <r>
      <rPr>
        <sz val="10"/>
        <color rgb="FFFF0000"/>
        <rFont val="Calibri"/>
        <family val="2"/>
        <scheme val="minor"/>
      </rPr>
      <t xml:space="preserve"> retroalimentación</t>
    </r>
    <r>
      <rPr>
        <sz val="10"/>
        <rFont val="Calibri"/>
        <family val="2"/>
        <scheme val="minor"/>
      </rPr>
      <t xml:space="preserve"> acerca del </t>
    </r>
    <r>
      <rPr>
        <sz val="10"/>
        <color rgb="FFFF0000"/>
        <rFont val="Calibri"/>
        <family val="2"/>
        <scheme val="minor"/>
      </rPr>
      <t>plan de inspecciones basadas en tiempo?</t>
    </r>
  </si>
  <si>
    <r>
      <t xml:space="preserve">¿Hay </t>
    </r>
    <r>
      <rPr>
        <sz val="10"/>
        <color rgb="FFFF0000"/>
        <rFont val="Calibri"/>
        <family val="2"/>
        <scheme val="minor"/>
      </rPr>
      <t>caracterizacion</t>
    </r>
    <r>
      <rPr>
        <sz val="10"/>
        <rFont val="Calibri"/>
        <family val="2"/>
        <scheme val="minor"/>
      </rPr>
      <t xml:space="preserve"> de los procesos y procedimientos, tanto adminsitrativos, técnicos y operativos requeridos e identificados plenamente para el mantenimiento de equipos mecánicos, electricos, rotativos y de control?</t>
    </r>
  </si>
  <si>
    <r>
      <t>¿Se realiza</t>
    </r>
    <r>
      <rPr>
        <sz val="10"/>
        <color rgb="FFFF0000"/>
        <rFont val="Calibri"/>
        <family val="2"/>
        <scheme val="minor"/>
      </rPr>
      <t xml:space="preserve"> sistemáticamente el análisis de la efectividad de los Planes de mejoramiento implementados?</t>
    </r>
  </si>
  <si>
    <r>
      <t xml:space="preserve">¿Se hace </t>
    </r>
    <r>
      <rPr>
        <sz val="10"/>
        <color rgb="FFFF0000"/>
        <rFont val="Calibri"/>
        <family val="2"/>
        <scheme val="minor"/>
      </rPr>
      <t>seguimiento sistemático</t>
    </r>
    <r>
      <rPr>
        <sz val="10"/>
        <rFont val="Calibri"/>
        <family val="2"/>
        <scheme val="minor"/>
      </rPr>
      <t xml:space="preserve"> al cumplimiento de los </t>
    </r>
    <r>
      <rPr>
        <sz val="10"/>
        <color rgb="FFFF0000"/>
        <rFont val="Calibri"/>
        <family val="2"/>
        <scheme val="minor"/>
      </rPr>
      <t>Planes de mejoramiento?</t>
    </r>
  </si>
  <si>
    <r>
      <t xml:space="preserve">¿Se tienen definido </t>
    </r>
    <r>
      <rPr>
        <sz val="10"/>
        <color rgb="FFFF0000"/>
        <rFont val="Calibri"/>
        <family val="2"/>
        <scheme val="minor"/>
      </rPr>
      <t xml:space="preserve">planes de mejoramiento </t>
    </r>
    <r>
      <rPr>
        <sz val="10"/>
        <rFont val="Calibri"/>
        <family val="2"/>
        <scheme val="minor"/>
      </rPr>
      <t xml:space="preserve">para cerrar los gaps y oportunidades identificados en los análisis </t>
    </r>
    <r>
      <rPr>
        <sz val="10"/>
        <color rgb="FFFF0000"/>
        <rFont val="Calibri"/>
        <family val="2"/>
        <scheme val="minor"/>
      </rPr>
      <t>de los indicadores de gestion</t>
    </r>
    <r>
      <rPr>
        <sz val="10"/>
        <rFont val="Calibri"/>
        <family val="2"/>
        <scheme val="minor"/>
      </rPr>
      <t xml:space="preserve"> y de desempeño de mantenimiento?</t>
    </r>
  </si>
  <si>
    <r>
      <t>¿Se realiza</t>
    </r>
    <r>
      <rPr>
        <sz val="10"/>
        <color rgb="FFFF0000"/>
        <rFont val="Calibri"/>
        <family val="2"/>
        <scheme val="minor"/>
      </rPr>
      <t xml:space="preserve"> Benchmarking con compañías externas</t>
    </r>
    <r>
      <rPr>
        <sz val="10"/>
        <rFont val="Calibri"/>
        <family val="2"/>
        <scheme val="minor"/>
      </rPr>
      <t xml:space="preserve"> para medir el desempeño de la organización con las mejores prácticas mundiales?</t>
    </r>
  </si>
  <si>
    <r>
      <t xml:space="preserve">¿Se realiza </t>
    </r>
    <r>
      <rPr>
        <sz val="10"/>
        <color rgb="FFFF0000"/>
        <rFont val="Calibri"/>
        <family val="2"/>
        <scheme val="minor"/>
      </rPr>
      <t xml:space="preserve">Benchmarking </t>
    </r>
    <r>
      <rPr>
        <sz val="10"/>
        <rFont val="Calibri"/>
        <family val="2"/>
        <scheme val="minor"/>
      </rPr>
      <t xml:space="preserve">entre los diferentes </t>
    </r>
    <r>
      <rPr>
        <sz val="10"/>
        <color rgb="FFFF0000"/>
        <rFont val="Calibri"/>
        <family val="2"/>
        <scheme val="minor"/>
      </rPr>
      <t>departamentos ó compañías</t>
    </r>
    <r>
      <rPr>
        <sz val="10"/>
        <rFont val="Calibri"/>
        <family val="2"/>
        <scheme val="minor"/>
      </rPr>
      <t xml:space="preserve"> del Grupo empresarial para medir el desempeño de la organización con las </t>
    </r>
    <r>
      <rPr>
        <sz val="10"/>
        <color rgb="FFFF0000"/>
        <rFont val="Calibri"/>
        <family val="2"/>
        <scheme val="minor"/>
      </rPr>
      <t>mejores prácticas internas?</t>
    </r>
  </si>
  <si>
    <r>
      <t>¿Se tienen definidos planes para</t>
    </r>
    <r>
      <rPr>
        <sz val="10"/>
        <color rgb="FFFF0000"/>
        <rFont val="Calibri"/>
        <family val="2"/>
        <scheme val="minor"/>
      </rPr>
      <t xml:space="preserve"> asegurar el cumplimiento de los indicadores de desempeño,</t>
    </r>
    <r>
      <rPr>
        <sz val="10"/>
        <rFont val="Calibri"/>
        <family val="2"/>
        <scheme val="minor"/>
      </rPr>
      <t xml:space="preserve"> donde se especifiquen plenamente las </t>
    </r>
    <r>
      <rPr>
        <sz val="10"/>
        <color rgb="FFFF0000"/>
        <rFont val="Calibri"/>
        <family val="2"/>
        <scheme val="minor"/>
      </rPr>
      <t xml:space="preserve">desviaciones </t>
    </r>
    <r>
      <rPr>
        <sz val="10"/>
        <rFont val="Calibri"/>
        <family val="2"/>
        <scheme val="minor"/>
      </rPr>
      <t xml:space="preserve">que causan el resultado negativo </t>
    </r>
    <r>
      <rPr>
        <sz val="10"/>
        <color rgb="FFFF0000"/>
        <rFont val="Calibri"/>
        <family val="2"/>
        <scheme val="minor"/>
      </rPr>
      <t xml:space="preserve">del indicador </t>
    </r>
    <r>
      <rPr>
        <sz val="10"/>
        <rFont val="Calibri"/>
        <family val="2"/>
        <scheme val="minor"/>
      </rPr>
      <t>o por debajo de la meta propuesta?</t>
    </r>
  </si>
  <si>
    <r>
      <t>¿Se</t>
    </r>
    <r>
      <rPr>
        <sz val="10"/>
        <color rgb="FFFF0000"/>
        <rFont val="Calibri"/>
        <family val="2"/>
        <scheme val="minor"/>
      </rPr>
      <t xml:space="preserve"> realizan sistemáticamente análisis a los indicadores de desempeño</t>
    </r>
    <r>
      <rPr>
        <sz val="10"/>
        <rFont val="Calibri"/>
        <family val="2"/>
        <scheme val="minor"/>
      </rPr>
      <t xml:space="preserve"> que entreguen acciones de recomendación </t>
    </r>
    <r>
      <rPr>
        <sz val="10"/>
        <color rgb="FFFF0000"/>
        <rFont val="Calibri"/>
        <family val="2"/>
        <scheme val="minor"/>
      </rPr>
      <t>para generar planes de mejora</t>
    </r>
    <r>
      <rPr>
        <sz val="10"/>
        <rFont val="Calibri"/>
        <family val="2"/>
        <scheme val="minor"/>
      </rPr>
      <t xml:space="preserve"> y se difundan al interior del grupo?</t>
    </r>
  </si>
  <si>
    <r>
      <t>¿</t>
    </r>
    <r>
      <rPr>
        <sz val="10"/>
        <color rgb="FFFF0000"/>
        <rFont val="Calibri"/>
        <family val="2"/>
        <scheme val="minor"/>
      </rPr>
      <t xml:space="preserve">Las bases de datos que se utilizan </t>
    </r>
    <r>
      <rPr>
        <sz val="10"/>
        <rFont val="Calibri"/>
        <family val="2"/>
        <scheme val="minor"/>
      </rPr>
      <t xml:space="preserve">para la gestión </t>
    </r>
    <r>
      <rPr>
        <sz val="10"/>
        <color rgb="FFFF0000"/>
        <rFont val="Calibri"/>
        <family val="2"/>
        <scheme val="minor"/>
      </rPr>
      <t xml:space="preserve">de los indicadores de desempeño </t>
    </r>
    <r>
      <rPr>
        <sz val="10"/>
        <rFont val="Calibri"/>
        <family val="2"/>
        <scheme val="minor"/>
      </rPr>
      <t xml:space="preserve">aseguran la </t>
    </r>
    <r>
      <rPr>
        <sz val="10"/>
        <color rgb="FFFF0000"/>
        <rFont val="Calibri"/>
        <family val="2"/>
        <scheme val="minor"/>
      </rPr>
      <t xml:space="preserve">integridad </t>
    </r>
    <r>
      <rPr>
        <sz val="10"/>
        <rFont val="Calibri"/>
        <family val="2"/>
        <scheme val="minor"/>
      </rPr>
      <t xml:space="preserve">de los registros, es decir los datos salen directamente del SAP al reporte </t>
    </r>
    <r>
      <rPr>
        <sz val="10"/>
        <color rgb="FFFF0000"/>
        <rFont val="Calibri"/>
        <family val="2"/>
        <scheme val="minor"/>
      </rPr>
      <t>evitando manipulaciones</t>
    </r>
    <r>
      <rPr>
        <sz val="10"/>
        <rFont val="Calibri"/>
        <family val="2"/>
        <scheme val="minor"/>
      </rPr>
      <t xml:space="preserve"> o interpretaciones erradas?</t>
    </r>
  </si>
  <si>
    <r>
      <t>¿Se puede realizar</t>
    </r>
    <r>
      <rPr>
        <sz val="10"/>
        <color rgb="FFFF0000"/>
        <rFont val="Calibri"/>
        <family val="2"/>
        <scheme val="minor"/>
      </rPr>
      <t xml:space="preserve"> trazabilidad</t>
    </r>
    <r>
      <rPr>
        <sz val="10"/>
        <rFont val="Calibri"/>
        <family val="2"/>
        <scheme val="minor"/>
      </rPr>
      <t xml:space="preserve"> en linea a los</t>
    </r>
    <r>
      <rPr>
        <sz val="10"/>
        <color rgb="FFFF0000"/>
        <rFont val="Calibri"/>
        <family val="2"/>
        <scheme val="minor"/>
      </rPr>
      <t xml:space="preserve"> indicadores de desempeño? </t>
    </r>
  </si>
  <si>
    <r>
      <t xml:space="preserve">¿Está </t>
    </r>
    <r>
      <rPr>
        <sz val="10"/>
        <color rgb="FFFF0000"/>
        <rFont val="Calibri"/>
        <family val="2"/>
        <scheme val="minor"/>
      </rPr>
      <t>sistematizado y estandarizada la captura de los registros de los indicadores de desempeño</t>
    </r>
    <r>
      <rPr>
        <sz val="10"/>
        <rFont val="Calibri"/>
        <family val="2"/>
        <scheme val="minor"/>
      </rPr>
      <t xml:space="preserve"> con sus hojas de vida plenamente identificadas, validadas y orientadas hacia las necesidades de la organizacion? </t>
    </r>
  </si>
  <si>
    <r>
      <t xml:space="preserve">¿El </t>
    </r>
    <r>
      <rPr>
        <sz val="10"/>
        <color rgb="FFFF0000"/>
        <rFont val="Calibri"/>
        <family val="2"/>
        <scheme val="minor"/>
      </rPr>
      <t>personal</t>
    </r>
    <r>
      <rPr>
        <sz val="10"/>
        <rFont val="Calibri"/>
        <family val="2"/>
        <scheme val="minor"/>
      </rPr>
      <t xml:space="preserve"> tiene claridad de los </t>
    </r>
    <r>
      <rPr>
        <sz val="10"/>
        <color rgb="FFFF0000"/>
        <rFont val="Calibri"/>
        <family val="2"/>
        <scheme val="minor"/>
      </rPr>
      <t>indicadores</t>
    </r>
    <r>
      <rPr>
        <sz val="10"/>
        <rFont val="Calibri"/>
        <family val="2"/>
        <scheme val="minor"/>
      </rPr>
      <t xml:space="preserve"> a los cuales </t>
    </r>
    <r>
      <rPr>
        <sz val="10"/>
        <color rgb="FFFF0000"/>
        <rFont val="Calibri"/>
        <family val="2"/>
        <scheme val="minor"/>
      </rPr>
      <t>su gestión afecta directamente?</t>
    </r>
  </si>
  <si>
    <r>
      <t>¿</t>
    </r>
    <r>
      <rPr>
        <sz val="10"/>
        <color rgb="FFFF0000"/>
        <rFont val="Calibri"/>
        <family val="2"/>
        <scheme val="minor"/>
      </rPr>
      <t>Los indicadores de desempeño</t>
    </r>
    <r>
      <rPr>
        <sz val="10"/>
        <rFont val="Calibri"/>
        <family val="2"/>
        <scheme val="minor"/>
      </rPr>
      <t xml:space="preserve"> son publicados y</t>
    </r>
    <r>
      <rPr>
        <sz val="10"/>
        <color rgb="FFFF0000"/>
        <rFont val="Calibri"/>
        <family val="2"/>
        <scheme val="minor"/>
      </rPr>
      <t xml:space="preserve"> conocidos por la organización?</t>
    </r>
  </si>
  <si>
    <r>
      <t>¿La medición de los</t>
    </r>
    <r>
      <rPr>
        <sz val="10"/>
        <color rgb="FFFF0000"/>
        <rFont val="Calibri"/>
        <family val="2"/>
        <scheme val="minor"/>
      </rPr>
      <t xml:space="preserve"> indicadores de desempeño</t>
    </r>
    <r>
      <rPr>
        <sz val="10"/>
        <rFont val="Calibri"/>
        <family val="2"/>
        <scheme val="minor"/>
      </rPr>
      <t xml:space="preserve"> se realiza periódicamente?</t>
    </r>
  </si>
  <si>
    <r>
      <t xml:space="preserve">¿Están definidos </t>
    </r>
    <r>
      <rPr>
        <sz val="10"/>
        <color rgb="FFFF0000"/>
        <rFont val="Calibri"/>
        <family val="2"/>
        <scheme val="minor"/>
      </rPr>
      <t>indicadores Claves de Desempeño</t>
    </r>
    <r>
      <rPr>
        <sz val="10"/>
        <rFont val="Calibri"/>
        <family val="2"/>
        <scheme val="minor"/>
      </rPr>
      <t xml:space="preserve"> ( KPIs ): financieros,  HSE, desarrollo, calidad del producto/servicio, satisfacción del Cliente, otros?</t>
    </r>
  </si>
  <si>
    <r>
      <t xml:space="preserve">¿Se tiene definido indicadores de HSE: </t>
    </r>
    <r>
      <rPr>
        <sz val="10"/>
        <color rgb="FFFF0000"/>
        <rFont val="Calibri"/>
        <family val="2"/>
        <scheme val="minor"/>
      </rPr>
      <t>Salud ocupacional, seguridad industrial, medio ambiente?</t>
    </r>
  </si>
  <si>
    <r>
      <t xml:space="preserve">¿Están definido </t>
    </r>
    <r>
      <rPr>
        <sz val="10"/>
        <color rgb="FFFF0000"/>
        <rFont val="Calibri"/>
        <family val="2"/>
        <scheme val="minor"/>
      </rPr>
      <t>indicadores de desempeño de la planta</t>
    </r>
    <r>
      <rPr>
        <sz val="10"/>
        <rFont val="Calibri"/>
        <family val="2"/>
        <scheme val="minor"/>
      </rPr>
      <t>: Confiabilidad, Malos actores (Top Ten), disponibilidad, eficiencia, pérdidas de producción, MTTR, MTBF?</t>
    </r>
  </si>
  <si>
    <r>
      <t>¿Están definidos</t>
    </r>
    <r>
      <rPr>
        <sz val="10"/>
        <color rgb="FFFF0000"/>
        <rFont val="Calibri"/>
        <family val="2"/>
        <scheme val="minor"/>
      </rPr>
      <t xml:space="preserve"> indicadores de desempeño del proceso SCM  (Abasto):</t>
    </r>
    <r>
      <rPr>
        <sz val="10"/>
        <rFont val="Calibri"/>
        <family val="2"/>
        <scheme val="minor"/>
      </rPr>
      <t xml:space="preserve"> Ahorro presupuestal, control y optimización de inventarios, cumplimiento entrega ordenes de compra/servicios? </t>
    </r>
  </si>
  <si>
    <r>
      <t>¿Están definidos</t>
    </r>
    <r>
      <rPr>
        <sz val="10"/>
        <color rgb="FFFF0000"/>
        <rFont val="Calibri"/>
        <family val="2"/>
        <scheme val="minor"/>
      </rPr>
      <t xml:space="preserve"> indicadores de desempeño de Costos de Mantenimiento</t>
    </r>
    <r>
      <rPr>
        <sz val="10"/>
        <rFont val="Calibri"/>
        <family val="2"/>
        <scheme val="minor"/>
      </rPr>
      <t>: Horas Hombre, materiales, servicios contratados discriminados por equipos y/o sistemas, RAV (replacement asset value)?</t>
    </r>
  </si>
  <si>
    <r>
      <t xml:space="preserve">¿Está definidos </t>
    </r>
    <r>
      <rPr>
        <sz val="10"/>
        <color rgb="FFFF0000"/>
        <rFont val="Calibri"/>
        <family val="2"/>
        <scheme val="minor"/>
      </rPr>
      <t>indicadores de gestión para procesos de planeación-programación-ejecución-control</t>
    </r>
    <r>
      <rPr>
        <sz val="10"/>
        <rFont val="Calibri"/>
        <family val="2"/>
        <scheme val="minor"/>
      </rPr>
      <t>: Edad de ODTs, productividad, utilización HH, trabajos de emergencia, workload, backlog, cumplimiento ODTs, cumplimiento HH, programación HH, re-trabajo, buen uso del CMMS?</t>
    </r>
  </si>
  <si>
    <r>
      <t>¿Están definidos</t>
    </r>
    <r>
      <rPr>
        <sz val="10"/>
        <color rgb="FFFF0000"/>
        <rFont val="Calibri"/>
        <family val="2"/>
        <scheme val="minor"/>
      </rPr>
      <t xml:space="preserve"> indicadores de gestión en Recursos Humanos:</t>
    </r>
    <r>
      <rPr>
        <sz val="10"/>
        <rFont val="Calibri"/>
        <family val="2"/>
        <scheme val="minor"/>
      </rPr>
      <t xml:space="preserve"> Rotación de personal, hh entrenamiento/hh disponibles, cubrimiento de entrenamientos, evaluación de desempeño?</t>
    </r>
  </si>
  <si>
    <r>
      <t xml:space="preserve">¿Están definidos </t>
    </r>
    <r>
      <rPr>
        <sz val="10"/>
        <color rgb="FFFF0000"/>
        <rFont val="Calibri"/>
        <family val="2"/>
        <scheme val="minor"/>
      </rPr>
      <t>indicadores de Benchmarking en los diferentes elementos?</t>
    </r>
    <r>
      <rPr>
        <sz val="10"/>
        <rFont val="Calibri"/>
        <family val="2"/>
        <scheme val="minor"/>
      </rPr>
      <t xml:space="preserve">
 KPIs, proceso Planeación-programación-ejecución-control, HSE, desempeño de Planta, SCM, Recursos Humanos, benchmarking y Costos de Mantenimiento?</t>
    </r>
  </si>
  <si>
    <r>
      <t xml:space="preserve">¿Se tiene </t>
    </r>
    <r>
      <rPr>
        <sz val="10"/>
        <color rgb="FFFF0000"/>
        <rFont val="Calibri"/>
        <family val="2"/>
        <scheme val="minor"/>
      </rPr>
      <t>tiempos de parada</t>
    </r>
    <r>
      <rPr>
        <sz val="10"/>
        <rFont val="Calibri"/>
        <family val="2"/>
        <scheme val="minor"/>
      </rPr>
      <t xml:space="preserve"> con modo, causa y elementos de falla?</t>
    </r>
  </si>
  <si>
    <r>
      <t>¿Están estandarizados y con criterios de soporte los</t>
    </r>
    <r>
      <rPr>
        <sz val="10"/>
        <color rgb="FFFF0000"/>
        <rFont val="Calibri"/>
        <family val="2"/>
        <scheme val="minor"/>
      </rPr>
      <t xml:space="preserve"> indicadores de desempeño del mantenimiento</t>
    </r>
    <r>
      <rPr>
        <sz val="10"/>
        <rFont val="Calibri"/>
        <family val="2"/>
        <scheme val="minor"/>
      </rPr>
      <t xml:space="preserve"> (ej. Oreda, ISO 14224, best practices, SMRP, otros)?</t>
    </r>
  </si>
  <si>
    <r>
      <t xml:space="preserve">¿Está </t>
    </r>
    <r>
      <rPr>
        <sz val="10"/>
        <color rgb="FFFF0000"/>
        <rFont val="Calibri"/>
        <family val="2"/>
        <scheme val="minor"/>
      </rPr>
      <t xml:space="preserve">identificado el personal responsable </t>
    </r>
    <r>
      <rPr>
        <sz val="10"/>
        <rFont val="Calibri"/>
        <family val="2"/>
        <scheme val="minor"/>
      </rPr>
      <t>de emitir los indicadores?</t>
    </r>
  </si>
  <si>
    <r>
      <t xml:space="preserve">¿Los </t>
    </r>
    <r>
      <rPr>
        <sz val="10"/>
        <color rgb="FFFF0000"/>
        <rFont val="Calibri"/>
        <family val="2"/>
        <scheme val="minor"/>
      </rPr>
      <t>indicadores de desempeño</t>
    </r>
    <r>
      <rPr>
        <sz val="10"/>
        <rFont val="Calibri"/>
        <family val="2"/>
        <scheme val="minor"/>
      </rPr>
      <t xml:space="preserve"> están definidos y documentados? </t>
    </r>
  </si>
  <si>
    <r>
      <t xml:space="preserve">¿Se tienen </t>
    </r>
    <r>
      <rPr>
        <sz val="10"/>
        <color rgb="FFFF0000"/>
        <rFont val="Calibri"/>
        <family val="2"/>
        <scheme val="minor"/>
      </rPr>
      <t xml:space="preserve">algunos registros de falla </t>
    </r>
    <r>
      <rPr>
        <sz val="10"/>
        <rFont val="Calibri"/>
        <family val="2"/>
        <scheme val="minor"/>
      </rPr>
      <t>de los equipos?</t>
    </r>
  </si>
  <si>
    <r>
      <t xml:space="preserve">¿Se tiene </t>
    </r>
    <r>
      <rPr>
        <sz val="10"/>
        <color rgb="FFFF0000"/>
        <rFont val="Calibri"/>
        <family val="2"/>
        <scheme val="minor"/>
      </rPr>
      <t>mediciones de costos globales de mantenimiento?</t>
    </r>
  </si>
  <si>
    <r>
      <t>¿Se tienen</t>
    </r>
    <r>
      <rPr>
        <sz val="10"/>
        <color rgb="FFFF0000"/>
        <rFont val="Calibri"/>
        <family val="2"/>
        <scheme val="minor"/>
      </rPr>
      <t xml:space="preserve"> registros de los indicadores de mantenimiento</t>
    </r>
    <r>
      <rPr>
        <sz val="10"/>
        <rFont val="Calibri"/>
        <family val="2"/>
        <scheme val="minor"/>
      </rPr>
      <t xml:space="preserve"> y la gestion del mantenimiento y se encuentran estructurados y estandarizados?</t>
    </r>
  </si>
  <si>
    <r>
      <t xml:space="preserve">¿Están definidos </t>
    </r>
    <r>
      <rPr>
        <sz val="10"/>
        <color rgb="FFFF0000"/>
        <rFont val="Calibri"/>
        <family val="2"/>
        <scheme val="minor"/>
      </rPr>
      <t xml:space="preserve">indicadores de desempeño para: Work Managment </t>
    </r>
    <r>
      <rPr>
        <sz val="10"/>
        <rFont val="Calibri"/>
        <family val="2"/>
        <scheme val="minor"/>
      </rPr>
      <t>(Identificacion-Planeación-programación-ejecución-cierre y control), HSE, desempeño de Planta, SCM, Recursos Humanos, benchmarking y Costos de Mantenimiento?</t>
    </r>
  </si>
  <si>
    <r>
      <t>¿Actualmente</t>
    </r>
    <r>
      <rPr>
        <sz val="10"/>
        <color rgb="FFFF0000"/>
        <rFont val="Calibri"/>
        <family val="2"/>
        <scheme val="minor"/>
      </rPr>
      <t xml:space="preserve"> realiza o no mediciones sistematicas de desempeño en los siguientes 8 elementos: </t>
    </r>
    <r>
      <rPr>
        <sz val="10"/>
        <rFont val="Calibri"/>
        <family val="2"/>
        <scheme val="minor"/>
      </rPr>
      <t xml:space="preserve"> KPIs, proceso Planeación-programación-ejecución-control, HSE, desempeño de Planta, SCM, Recursos Humanos, benchmarking y Costos de Mantenimiento?</t>
    </r>
  </si>
  <si>
    <r>
      <t xml:space="preserve">¿Existe un </t>
    </r>
    <r>
      <rPr>
        <sz val="10"/>
        <color rgb="FFFF0000"/>
        <rFont val="Arial"/>
        <family val="2"/>
      </rPr>
      <t>sistema de información integral y en línea que soporte los procesos de mantenimiento</t>
    </r>
    <r>
      <rPr>
        <sz val="10"/>
        <rFont val="Arial"/>
        <family val="2"/>
      </rPr>
      <t xml:space="preserve"> ( ejemplo CMMS integrado con SCM, Costos y/ó CBM ) y no depende de procesos extras ó manuales para hacer actualizaciones)?</t>
    </r>
  </si>
  <si>
    <r>
      <t xml:space="preserve">¿Existe </t>
    </r>
    <r>
      <rPr>
        <sz val="10"/>
        <color rgb="FFFF0000"/>
        <rFont val="Arial"/>
        <family val="2"/>
      </rPr>
      <t xml:space="preserve">un sistema de información integral y en línea </t>
    </r>
    <r>
      <rPr>
        <sz val="10"/>
        <rFont val="Arial"/>
        <family val="2"/>
      </rPr>
      <t>que soporte los procesos de mantenimiento (CMMS integrado con sistema de Administración para documentos y no depende de procesos extras ó manuales para hacer actualizaciones)?</t>
    </r>
  </si>
  <si>
    <r>
      <t xml:space="preserve">¿Los </t>
    </r>
    <r>
      <rPr>
        <sz val="10"/>
        <color rgb="FFFF0000"/>
        <rFont val="Arial"/>
        <family val="2"/>
      </rPr>
      <t>sistemas computacionales</t>
    </r>
    <r>
      <rPr>
        <sz val="10"/>
        <rFont val="Arial"/>
        <family val="2"/>
      </rPr>
      <t xml:space="preserve"> que soportan los procesos de mtto se pueden </t>
    </r>
    <r>
      <rPr>
        <sz val="10"/>
        <color rgb="FFFF0000"/>
        <rFont val="Arial"/>
        <family val="2"/>
      </rPr>
      <t>accesar desde cualquier parte del mundo?</t>
    </r>
  </si>
  <si>
    <r>
      <t xml:space="preserve">¿Existen </t>
    </r>
    <r>
      <rPr>
        <sz val="10"/>
        <color rgb="FFFF0000"/>
        <rFont val="Arial"/>
        <family val="2"/>
      </rPr>
      <t xml:space="preserve">planes integrales de mejoramiento contínuo </t>
    </r>
    <r>
      <rPr>
        <sz val="10"/>
        <rFont val="Arial"/>
        <family val="2"/>
      </rPr>
      <t>y</t>
    </r>
    <r>
      <rPr>
        <sz val="10"/>
        <color rgb="FFFF0000"/>
        <rFont val="Arial"/>
        <family val="2"/>
      </rPr>
      <t xml:space="preserve"> planes de adaptación del proceso a mejores prácticas sistematizadas</t>
    </r>
    <r>
      <rPr>
        <sz val="10"/>
        <rFont val="Arial"/>
        <family val="2"/>
      </rPr>
      <t xml:space="preserve"> que involucre la medición de resultados con base en el plan de desarrollo estrategico?</t>
    </r>
  </si>
  <si>
    <r>
      <t>¿El</t>
    </r>
    <r>
      <rPr>
        <sz val="10"/>
        <color rgb="FFFF0000"/>
        <rFont val="Arial"/>
        <family val="2"/>
      </rPr>
      <t xml:space="preserve"> CMMS (SAP) </t>
    </r>
    <r>
      <rPr>
        <sz val="10"/>
        <rFont val="Arial"/>
        <family val="2"/>
      </rPr>
      <t xml:space="preserve">está comunicado directamente con el </t>
    </r>
    <r>
      <rPr>
        <sz val="10"/>
        <color rgb="FFFF0000"/>
        <rFont val="Arial"/>
        <family val="2"/>
      </rPr>
      <t>sistema de inventario</t>
    </r>
    <r>
      <rPr>
        <sz val="10"/>
        <rFont val="Arial"/>
        <family val="2"/>
      </rPr>
      <t xml:space="preserve">, para el manejo directo de los repuestos y </t>
    </r>
    <r>
      <rPr>
        <sz val="10"/>
        <color rgb="FFFF0000"/>
        <rFont val="Arial"/>
        <family val="2"/>
      </rPr>
      <t>separacion (Reserva )</t>
    </r>
    <r>
      <rPr>
        <sz val="10"/>
        <rFont val="Arial"/>
        <family val="2"/>
      </rPr>
      <t xml:space="preserve"> de los mismos para las actividades de mantenimiento?</t>
    </r>
  </si>
  <si>
    <r>
      <t xml:space="preserve">Hay </t>
    </r>
    <r>
      <rPr>
        <sz val="10"/>
        <color rgb="FFFF0000"/>
        <rFont val="Arial"/>
        <family val="2"/>
      </rPr>
      <t>procesos manuales</t>
    </r>
    <r>
      <rPr>
        <sz val="10"/>
        <rFont val="Arial"/>
        <family val="2"/>
      </rPr>
      <t xml:space="preserve"> que permiten que los sistemas de información que soportan las actividades de matenimiento se </t>
    </r>
    <r>
      <rPr>
        <sz val="10"/>
        <color rgb="FFFF0000"/>
        <rFont val="Arial"/>
        <family val="2"/>
      </rPr>
      <t>comuniquen entre sí?</t>
    </r>
    <r>
      <rPr>
        <sz val="10"/>
        <rFont val="Arial"/>
        <family val="2"/>
      </rPr>
      <t>, por ejemplo , para separar un repuesto, se puede hacer por el sistema con las debidas validaciones sin intervención manual?</t>
    </r>
  </si>
  <si>
    <r>
      <t xml:space="preserve">¿El proceso de </t>
    </r>
    <r>
      <rPr>
        <sz val="10"/>
        <color rgb="FFFF0000"/>
        <rFont val="Arial"/>
        <family val="2"/>
      </rPr>
      <t xml:space="preserve">competencias del personal </t>
    </r>
    <r>
      <rPr>
        <sz val="10"/>
        <rFont val="Arial"/>
        <family val="2"/>
      </rPr>
      <t>se controla a través de</t>
    </r>
    <r>
      <rPr>
        <sz val="10"/>
        <color rgb="FFFF0000"/>
        <rFont val="Arial"/>
        <family val="2"/>
      </rPr>
      <t xml:space="preserve"> una herramienta informática</t>
    </r>
    <r>
      <rPr>
        <sz val="10"/>
        <rFont val="Arial"/>
        <family val="2"/>
      </rPr>
      <t xml:space="preserve"> que controla directamente con base en el perfil de usuario y sus responsabilidades?.</t>
    </r>
  </si>
  <si>
    <r>
      <t xml:space="preserve">¿El </t>
    </r>
    <r>
      <rPr>
        <sz val="10"/>
        <color rgb="FFFF0000"/>
        <rFont val="Arial"/>
        <family val="2"/>
      </rPr>
      <t>presupuesto y costos de mantenimiento</t>
    </r>
    <r>
      <rPr>
        <sz val="10"/>
        <rFont val="Arial"/>
        <family val="2"/>
      </rPr>
      <t xml:space="preserve"> se controla a través de una herramienta informática?.</t>
    </r>
  </si>
  <si>
    <r>
      <t>¿Se posee de un</t>
    </r>
    <r>
      <rPr>
        <sz val="10"/>
        <color rgb="FFFF0000"/>
        <rFont val="Arial"/>
        <family val="2"/>
      </rPr>
      <t xml:space="preserve"> control sistematizado</t>
    </r>
    <r>
      <rPr>
        <sz val="10"/>
        <rFont val="Arial"/>
        <family val="2"/>
      </rPr>
      <t xml:space="preserve"> y validado que </t>
    </r>
    <r>
      <rPr>
        <sz val="10"/>
        <color rgb="FFFF0000"/>
        <rFont val="Arial"/>
        <family val="2"/>
      </rPr>
      <t xml:space="preserve">garantice la calidad y precisión de la información contenida en los sistemas de registro de mantenimiento </t>
    </r>
    <r>
      <rPr>
        <sz val="10"/>
        <rFont val="Arial"/>
        <family val="2"/>
      </rPr>
      <t>a equipos de planta?</t>
    </r>
  </si>
  <si>
    <r>
      <t xml:space="preserve">¿Existen </t>
    </r>
    <r>
      <rPr>
        <sz val="10"/>
        <color rgb="FFFF0000"/>
        <rFont val="Arial"/>
        <family val="2"/>
      </rPr>
      <t>herramientas informáticas</t>
    </r>
    <r>
      <rPr>
        <sz val="10"/>
        <rFont val="Arial"/>
        <family val="2"/>
      </rPr>
      <t xml:space="preserve"> para soportar los procesos de confiabilidad (FTS, RCA, RIM, RAM, Estrategia de mtto)?</t>
    </r>
  </si>
  <si>
    <r>
      <t xml:space="preserve">¿Existe un </t>
    </r>
    <r>
      <rPr>
        <sz val="10"/>
        <color rgb="FFFF0000"/>
        <rFont val="Arial"/>
        <family val="2"/>
      </rPr>
      <t>sistema computarizado</t>
    </r>
    <r>
      <rPr>
        <sz val="10"/>
        <rFont val="Arial"/>
        <family val="2"/>
      </rPr>
      <t xml:space="preserve"> para el </t>
    </r>
    <r>
      <rPr>
        <sz val="10"/>
        <color rgb="FFFF0000"/>
        <rFont val="Arial"/>
        <family val="2"/>
      </rPr>
      <t>manejo y control de documentos?</t>
    </r>
    <r>
      <rPr>
        <sz val="10"/>
        <rFont val="Arial"/>
        <family val="2"/>
      </rPr>
      <t xml:space="preserve"> (procedimientos, listas de chequeo, documentos internos y externos)?</t>
    </r>
  </si>
  <si>
    <r>
      <t>¿Los</t>
    </r>
    <r>
      <rPr>
        <sz val="10"/>
        <color rgb="FFFF0000"/>
        <rFont val="Arial"/>
        <family val="2"/>
      </rPr>
      <t xml:space="preserve"> técnicos</t>
    </r>
    <r>
      <rPr>
        <sz val="10"/>
        <rFont val="Arial"/>
        <family val="2"/>
      </rPr>
      <t xml:space="preserve"> tienen acceso a</t>
    </r>
    <r>
      <rPr>
        <sz val="10"/>
        <color rgb="FFFF0000"/>
        <rFont val="Arial"/>
        <family val="2"/>
      </rPr>
      <t xml:space="preserve"> terminales para consulta y registro de información?</t>
    </r>
  </si>
  <si>
    <r>
      <t xml:space="preserve">¿Las </t>
    </r>
    <r>
      <rPr>
        <sz val="10"/>
        <color rgb="FFFF0000"/>
        <rFont val="Arial"/>
        <family val="2"/>
      </rPr>
      <t>reposiciones de inventario</t>
    </r>
    <r>
      <rPr>
        <sz val="10"/>
        <rFont val="Arial"/>
        <family val="2"/>
      </rPr>
      <t xml:space="preserve"> se hacen de </t>
    </r>
    <r>
      <rPr>
        <sz val="10"/>
        <color rgb="FFFF0000"/>
        <rFont val="Arial"/>
        <family val="2"/>
      </rPr>
      <t>forma automática</t>
    </r>
    <r>
      <rPr>
        <sz val="10"/>
        <rFont val="Arial"/>
        <family val="2"/>
      </rPr>
      <t xml:space="preserve"> y generadas por el sistema amedida que son consumidos o separados por una orden de trabajo</t>
    </r>
    <r>
      <rPr>
        <sz val="10"/>
        <color rgb="FFFF0000"/>
        <rFont val="Arial"/>
        <family val="2"/>
      </rPr>
      <t xml:space="preserve"> (Materiales con punto de reorden)?</t>
    </r>
  </si>
  <si>
    <r>
      <t xml:space="preserve">¿Se cuenta con un </t>
    </r>
    <r>
      <rPr>
        <sz val="10"/>
        <color rgb="FFFF0000"/>
        <rFont val="Arial"/>
        <family val="2"/>
      </rPr>
      <t>plan de contingencia</t>
    </r>
    <r>
      <rPr>
        <sz val="10"/>
        <rFont val="Arial"/>
        <family val="2"/>
      </rPr>
      <t xml:space="preserve"> en caso de falla de:</t>
    </r>
    <r>
      <rPr>
        <sz val="10"/>
        <color rgb="FFFF0000"/>
        <rFont val="Arial"/>
        <family val="2"/>
      </rPr>
      <t xml:space="preserve"> Servidores, Red, Energía</t>
    </r>
    <r>
      <rPr>
        <sz val="10"/>
        <rFont val="Arial"/>
        <family val="2"/>
      </rPr>
      <t>?</t>
    </r>
  </si>
  <si>
    <r>
      <t>¿Se cuenta con un</t>
    </r>
    <r>
      <rPr>
        <sz val="10"/>
        <color rgb="FFFF0000"/>
        <rFont val="Arial"/>
        <family val="2"/>
      </rPr>
      <t xml:space="preserve"> plan de recuperación de información </t>
    </r>
    <r>
      <rPr>
        <sz val="10"/>
        <rFont val="Arial"/>
        <family val="2"/>
      </rPr>
      <t>en caso de desastres?</t>
    </r>
  </si>
  <si>
    <r>
      <t>¿Existe</t>
    </r>
    <r>
      <rPr>
        <sz val="10"/>
        <color rgb="FFFF0000"/>
        <rFont val="Arial"/>
        <family val="2"/>
      </rPr>
      <t xml:space="preserve"> respuesta inmediata</t>
    </r>
    <r>
      <rPr>
        <sz val="10"/>
        <rFont val="Arial"/>
        <family val="2"/>
      </rPr>
      <t>, confiable y oportuna por parte de los sistemas de información en un proceso determinado?</t>
    </r>
  </si>
  <si>
    <r>
      <t xml:space="preserve">¿Se cuenta con una </t>
    </r>
    <r>
      <rPr>
        <sz val="10"/>
        <color rgb="FFFF0000"/>
        <rFont val="Arial"/>
        <family val="2"/>
      </rPr>
      <t>buena estructura</t>
    </r>
    <r>
      <rPr>
        <sz val="10"/>
        <rFont val="Arial"/>
        <family val="2"/>
      </rPr>
      <t xml:space="preserve"> de soporte técnico y funcional de los diferentes software?</t>
    </r>
  </si>
  <si>
    <r>
      <t>¿Las</t>
    </r>
    <r>
      <rPr>
        <sz val="10"/>
        <color rgb="FFFF0000"/>
        <rFont val="Arial"/>
        <family val="2"/>
      </rPr>
      <t xml:space="preserve"> conexiones y servicio de red </t>
    </r>
    <r>
      <rPr>
        <sz val="10"/>
        <rFont val="Arial"/>
        <family val="2"/>
      </rPr>
      <t>son estables?</t>
    </r>
  </si>
  <si>
    <r>
      <t xml:space="preserve">¿Es fácil </t>
    </r>
    <r>
      <rPr>
        <sz val="10"/>
        <color rgb="FFFF0000"/>
        <rFont val="Arial"/>
        <family val="2"/>
      </rPr>
      <t>obtener información</t>
    </r>
    <r>
      <rPr>
        <sz val="10"/>
        <rFont val="Arial"/>
        <family val="2"/>
      </rPr>
      <t xml:space="preserve"> de los activos productivos tales como </t>
    </r>
    <r>
      <rPr>
        <sz val="10"/>
        <color rgb="FFFF0000"/>
        <rFont val="Arial"/>
        <family val="2"/>
      </rPr>
      <t>costos, historicos de fallas?</t>
    </r>
  </si>
  <si>
    <r>
      <t xml:space="preserve">¿Se encuentra </t>
    </r>
    <r>
      <rPr>
        <sz val="10"/>
        <color rgb="FFFF0000"/>
        <rFont val="Arial"/>
        <family val="2"/>
      </rPr>
      <t xml:space="preserve">sistematizado </t>
    </r>
    <r>
      <rPr>
        <sz val="10"/>
        <rFont val="Arial"/>
        <family val="2"/>
      </rPr>
      <t xml:space="preserve">el catálogo de </t>
    </r>
    <r>
      <rPr>
        <sz val="10"/>
        <color rgb="FFFF0000"/>
        <rFont val="Arial"/>
        <family val="2"/>
      </rPr>
      <t>inventarios?</t>
    </r>
  </si>
  <si>
    <r>
      <t xml:space="preserve">¿La </t>
    </r>
    <r>
      <rPr>
        <sz val="10"/>
        <color rgb="FFFF0000"/>
        <rFont val="Arial"/>
        <family val="2"/>
      </rPr>
      <t>existencia en bodegas</t>
    </r>
    <r>
      <rPr>
        <sz val="10"/>
        <rFont val="Arial"/>
        <family val="2"/>
      </rPr>
      <t xml:space="preserve"> es generada desde el </t>
    </r>
    <r>
      <rPr>
        <sz val="10"/>
        <color rgb="FFFF0000"/>
        <rFont val="Arial"/>
        <family val="2"/>
      </rPr>
      <t xml:space="preserve">sistema de información </t>
    </r>
    <r>
      <rPr>
        <sz val="10"/>
        <rFont val="Arial"/>
        <family val="2"/>
      </rPr>
      <t>para manejo de inventarios? Y coincide con la existencia física?</t>
    </r>
  </si>
  <si>
    <r>
      <t xml:space="preserve">¿Está </t>
    </r>
    <r>
      <rPr>
        <sz val="10"/>
        <color rgb="FFFF0000"/>
        <rFont val="Arial"/>
        <family val="2"/>
      </rPr>
      <t>definido los Max y Min de repuestos</t>
    </r>
    <r>
      <rPr>
        <sz val="10"/>
        <rFont val="Arial"/>
        <family val="2"/>
      </rPr>
      <t xml:space="preserve"> requeridos en bodega y cargados en un sistema de información?</t>
    </r>
  </si>
  <si>
    <r>
      <t xml:space="preserve">¿Se dispone de la </t>
    </r>
    <r>
      <rPr>
        <sz val="10"/>
        <color rgb="FFFF0000"/>
        <rFont val="Arial"/>
        <family val="2"/>
      </rPr>
      <t>infraestructura de Equipos y componentes</t>
    </r>
    <r>
      <rPr>
        <sz val="10"/>
        <rFont val="Arial"/>
        <family val="2"/>
      </rPr>
      <t xml:space="preserve"> codificados y jerarquizados dentro del CMMS (SAP)?</t>
    </r>
  </si>
  <si>
    <r>
      <t>¿El CMMS</t>
    </r>
    <r>
      <rPr>
        <sz val="10"/>
        <color rgb="FFFF0000"/>
        <rFont val="Arial"/>
        <family val="2"/>
      </rPr>
      <t xml:space="preserve"> (SAP) tiene el módulo de PM's poblado y funcionando</t>
    </r>
    <r>
      <rPr>
        <sz val="10"/>
        <rFont val="Arial"/>
        <family val="2"/>
      </rPr>
      <t xml:space="preserve"> (Genera las ODT's planeadas)?</t>
    </r>
  </si>
  <si>
    <r>
      <t>¿El CMMS (SAP) tiene estructurado y operando el</t>
    </r>
    <r>
      <rPr>
        <sz val="10"/>
        <color rgb="FFFF0000"/>
        <rFont val="Arial"/>
        <family val="2"/>
      </rPr>
      <t xml:space="preserve"> flujo de la orden de trabajo</t>
    </r>
    <r>
      <rPr>
        <sz val="10"/>
        <rFont val="Arial"/>
        <family val="2"/>
      </rPr>
      <t xml:space="preserve"> (Work flow, status)?</t>
    </r>
  </si>
  <si>
    <r>
      <t xml:space="preserve">¿La historia de mantenimiento es actualizada </t>
    </r>
    <r>
      <rPr>
        <sz val="10"/>
        <color rgb="FFFF0000"/>
        <rFont val="Arial"/>
        <family val="2"/>
      </rPr>
      <t xml:space="preserve">(retroalimentacion de la OT)  </t>
    </r>
    <r>
      <rPr>
        <sz val="10"/>
        <rFont val="Arial"/>
        <family val="2"/>
      </rPr>
      <t xml:space="preserve">y permite análisis de H/H, repuestos utilizados, actividad ejecutada, estado despúes de realizar el trabajo, personal ejecutor, códigos de falla, tipo de trabajo? </t>
    </r>
  </si>
  <si>
    <r>
      <t xml:space="preserve">¿El CMMS </t>
    </r>
    <r>
      <rPr>
        <sz val="10"/>
        <color rgb="FFFF0000"/>
        <rFont val="Arial"/>
        <family val="2"/>
      </rPr>
      <t>(SAP) permite personalizar reportes y los definidos para la gestión de mantenimiento,</t>
    </r>
    <r>
      <rPr>
        <sz val="10"/>
        <rFont val="Arial"/>
        <family val="2"/>
      </rPr>
      <t xml:space="preserve"> se encuentran implementados y se generan automáticamente?.</t>
    </r>
  </si>
  <si>
    <r>
      <t xml:space="preserve">¿Se cuenta con recursos necesarios y suficientes de </t>
    </r>
    <r>
      <rPr>
        <sz val="10"/>
        <color rgb="FFFF0000"/>
        <rFont val="Arial"/>
        <family val="2"/>
      </rPr>
      <t xml:space="preserve">PC's, impresoras y software </t>
    </r>
    <r>
      <rPr>
        <sz val="10"/>
        <rFont val="Arial"/>
        <family val="2"/>
      </rPr>
      <t>para realizar la gestión de mantenimiento?</t>
    </r>
  </si>
  <si>
    <r>
      <t xml:space="preserve">¿Los </t>
    </r>
    <r>
      <rPr>
        <sz val="10"/>
        <color rgb="FFFF0000"/>
        <rFont val="Arial"/>
        <family val="2"/>
      </rPr>
      <t xml:space="preserve">registros de mantenimiento </t>
    </r>
    <r>
      <rPr>
        <sz val="10"/>
        <rFont val="Arial"/>
        <family val="2"/>
      </rPr>
      <t>se llevan en hojas electrónicas?</t>
    </r>
  </si>
  <si>
    <r>
      <t xml:space="preserve">¿Los </t>
    </r>
    <r>
      <rPr>
        <sz val="10"/>
        <color rgb="FFFF0000"/>
        <rFont val="Arial"/>
        <family val="2"/>
      </rPr>
      <t xml:space="preserve">registros de mantenimiento </t>
    </r>
    <r>
      <rPr>
        <sz val="10"/>
        <rFont val="Arial"/>
        <family val="2"/>
      </rPr>
      <t xml:space="preserve">se llevan en bases de datos que permiten </t>
    </r>
    <r>
      <rPr>
        <sz val="10"/>
        <color rgb="FFFF0000"/>
        <rFont val="Arial"/>
        <family val="2"/>
      </rPr>
      <t>trazabilidad?</t>
    </r>
  </si>
  <si>
    <r>
      <t>¿Los</t>
    </r>
    <r>
      <rPr>
        <sz val="10"/>
        <color rgb="FFFF0000"/>
        <rFont val="Arial"/>
        <family val="2"/>
      </rPr>
      <t xml:space="preserve"> registros de mantenimiento</t>
    </r>
    <r>
      <rPr>
        <sz val="10"/>
        <rFont val="Arial"/>
        <family val="2"/>
      </rPr>
      <t xml:space="preserve"> se llevan en bases de datos  que permiten la </t>
    </r>
    <r>
      <rPr>
        <sz val="10"/>
        <color rgb="FFFF0000"/>
        <rFont val="Arial"/>
        <family val="2"/>
      </rPr>
      <t>búsqueda de información codificada?</t>
    </r>
  </si>
  <si>
    <r>
      <t xml:space="preserve">¿La base de datos de mantenimiento </t>
    </r>
    <r>
      <rPr>
        <sz val="10"/>
        <color rgb="FFFF0000"/>
        <rFont val="Arial"/>
        <family val="2"/>
      </rPr>
      <t xml:space="preserve">permite la manipulación posterior </t>
    </r>
    <r>
      <rPr>
        <sz val="10"/>
        <rFont val="Arial"/>
        <family val="2"/>
      </rPr>
      <t>de la información por parte de los usuarios finales del grupo de análisis de datos?</t>
    </r>
  </si>
  <si>
    <r>
      <t xml:space="preserve">¿Se dispone de la </t>
    </r>
    <r>
      <rPr>
        <sz val="10"/>
        <color rgb="FFFF0000"/>
        <rFont val="Arial"/>
        <family val="2"/>
      </rPr>
      <t>infraestructura de Equipos</t>
    </r>
    <r>
      <rPr>
        <sz val="10"/>
        <rFont val="Arial"/>
        <family val="2"/>
      </rPr>
      <t xml:space="preserve"> codificados en algún medio magnético?</t>
    </r>
  </si>
  <si>
    <r>
      <t>¿</t>
    </r>
    <r>
      <rPr>
        <sz val="10"/>
        <color rgb="FFFF0000"/>
        <rFont val="Arial"/>
        <family val="2"/>
      </rPr>
      <t>Los procesos y procedimientos se llevan a cabo en forma fisica,</t>
    </r>
    <r>
      <rPr>
        <sz val="10"/>
        <rFont val="Arial"/>
        <family val="2"/>
      </rPr>
      <t xml:space="preserve"> que permiten guardar registros de las actividades de mantenimiento?</t>
    </r>
  </si>
  <si>
    <r>
      <t>¿Los departamentos definen sus</t>
    </r>
    <r>
      <rPr>
        <sz val="10"/>
        <color rgb="FFFF0000"/>
        <rFont val="Arial"/>
        <family val="2"/>
      </rPr>
      <t xml:space="preserve"> propios objetivos</t>
    </r>
    <r>
      <rPr>
        <sz val="10"/>
        <rFont val="Arial"/>
        <family val="2"/>
      </rPr>
      <t>, de tal manera que sean</t>
    </r>
    <r>
      <rPr>
        <sz val="10"/>
        <color rgb="FFFF0000"/>
        <rFont val="Arial"/>
        <family val="2"/>
      </rPr>
      <t xml:space="preserve"> participes de las metas organizacionales y forman parte del tablero balanceado de gestion</t>
    </r>
    <r>
      <rPr>
        <sz val="10"/>
        <rFont val="Arial"/>
        <family val="2"/>
      </rPr>
      <t>?</t>
    </r>
  </si>
  <si>
    <r>
      <t>¿</t>
    </r>
    <r>
      <rPr>
        <sz val="10"/>
        <color rgb="FFFF0000"/>
        <rFont val="Arial"/>
        <family val="2"/>
      </rPr>
      <t>Los supervisores y lideres de grupo</t>
    </r>
    <r>
      <rPr>
        <sz val="10"/>
        <rFont val="Arial"/>
        <family val="2"/>
      </rPr>
      <t xml:space="preserve"> aseguran que su personal a cargo establece y participa del </t>
    </r>
    <r>
      <rPr>
        <sz val="10"/>
        <color rgb="FFFF0000"/>
        <rFont val="Arial"/>
        <family val="2"/>
      </rPr>
      <t xml:space="preserve">plan de desarrollo </t>
    </r>
    <r>
      <rPr>
        <sz val="10"/>
        <rFont val="Arial"/>
        <family val="2"/>
      </rPr>
      <t>de forma tal que no se limitan a los entrenamientos externos?</t>
    </r>
  </si>
  <si>
    <r>
      <t>¿Existe dentro del</t>
    </r>
    <r>
      <rPr>
        <sz val="10"/>
        <color rgb="FFFF0000"/>
        <rFont val="Arial"/>
        <family val="2"/>
      </rPr>
      <t xml:space="preserve"> plan de desarrollo del personal</t>
    </r>
    <r>
      <rPr>
        <sz val="10"/>
        <rFont val="Arial"/>
        <family val="2"/>
      </rPr>
      <t xml:space="preserve">, lineamientos para tener un crecimiento dentro de la empresa, soportado con un </t>
    </r>
    <r>
      <rPr>
        <sz val="10"/>
        <color rgb="FFFF0000"/>
        <rFont val="Arial"/>
        <family val="2"/>
      </rPr>
      <t>esquema</t>
    </r>
    <r>
      <rPr>
        <sz val="10"/>
        <rFont val="Arial"/>
        <family val="2"/>
      </rPr>
      <t xml:space="preserve"> </t>
    </r>
    <r>
      <rPr>
        <sz val="10"/>
        <color rgb="FFFF0000"/>
        <rFont val="Arial"/>
        <family val="2"/>
      </rPr>
      <t>de capacitaciones alineados a planes de sucesión de cargos superiores o crecimiento personal?</t>
    </r>
  </si>
  <si>
    <r>
      <t xml:space="preserve">Basado en el </t>
    </r>
    <r>
      <rPr>
        <sz val="10"/>
        <color rgb="FFFF0000"/>
        <rFont val="Arial"/>
        <family val="2"/>
      </rPr>
      <t>organigrama de planta</t>
    </r>
    <r>
      <rPr>
        <sz val="10"/>
        <rFont val="Arial"/>
        <family val="2"/>
      </rPr>
      <t xml:space="preserve">, existen </t>
    </r>
    <r>
      <rPr>
        <sz val="10"/>
        <color rgb="FFFF0000"/>
        <rFont val="Arial"/>
        <family val="2"/>
      </rPr>
      <t xml:space="preserve">lineamientos estructurados </t>
    </r>
    <r>
      <rPr>
        <sz val="10"/>
        <rFont val="Arial"/>
        <family val="2"/>
      </rPr>
      <t xml:space="preserve">desde la gestion humana para que el </t>
    </r>
    <r>
      <rPr>
        <sz val="10"/>
        <color rgb="FFFF0000"/>
        <rFont val="Arial"/>
        <family val="2"/>
      </rPr>
      <t>personal tenga un proceso sistemático de autoevaluaciones.</t>
    </r>
  </si>
  <si>
    <r>
      <t>¿El departamento</t>
    </r>
    <r>
      <rPr>
        <sz val="10"/>
        <color rgb="FFFF0000"/>
        <rFont val="Arial"/>
        <family val="2"/>
      </rPr>
      <t xml:space="preserve"> (áreas) </t>
    </r>
    <r>
      <rPr>
        <sz val="10"/>
        <rFont val="Arial"/>
        <family val="2"/>
      </rPr>
      <t xml:space="preserve">apalanca el </t>
    </r>
    <r>
      <rPr>
        <sz val="10"/>
        <color rgb="FFFF0000"/>
        <rFont val="Arial"/>
        <family val="2"/>
      </rPr>
      <t>desarrollo de la empresa</t>
    </r>
    <r>
      <rPr>
        <sz val="10"/>
        <rFont val="Arial"/>
        <family val="2"/>
      </rPr>
      <t xml:space="preserve"> tanto financiera como técnicamente, aportando a los obejtivos empresariales a largo plazo y medidos en terminos costo efectivos cada uno de éstos aportes?.</t>
    </r>
  </si>
  <si>
    <r>
      <t xml:space="preserve">¿Se </t>
    </r>
    <r>
      <rPr>
        <sz val="10"/>
        <color rgb="FFFF0000"/>
        <rFont val="Arial"/>
        <family val="2"/>
      </rPr>
      <t>divulgan los logros obtenidos</t>
    </r>
    <r>
      <rPr>
        <sz val="10"/>
        <rFont val="Arial"/>
        <family val="2"/>
      </rPr>
      <t xml:space="preserve"> por el departamento al interior del mismo, desde el nivel de jerarquía inferior hasta el mas alto y son claros los beneficios obtenidos por éstos logros?</t>
    </r>
  </si>
  <si>
    <r>
      <t xml:space="preserve">¿La organización </t>
    </r>
    <r>
      <rPr>
        <sz val="10"/>
        <color rgb="FFFF0000"/>
        <rFont val="Arial"/>
        <family val="2"/>
      </rPr>
      <t xml:space="preserve">evalúa los resultados de los planes de entrenamiento </t>
    </r>
    <r>
      <rPr>
        <sz val="10"/>
        <rFont val="Arial"/>
        <family val="2"/>
      </rPr>
      <t xml:space="preserve">generados para cada uno de sus empleados, con base en el plan inicial de desarrollo y retroalimenta al personal por la acertividad del mismo? </t>
    </r>
  </si>
  <si>
    <r>
      <t xml:space="preserve">¿La organización </t>
    </r>
    <r>
      <rPr>
        <sz val="10"/>
        <color rgb="FFFF0000"/>
        <rFont val="Arial"/>
        <family val="2"/>
      </rPr>
      <t>redefine sistemáticamente sus planes de entrenamiento</t>
    </r>
    <r>
      <rPr>
        <sz val="10"/>
        <rFont val="Arial"/>
        <family val="2"/>
      </rPr>
      <t>, basados en los resultados, crecimiento y objetivos del departamento?</t>
    </r>
  </si>
  <si>
    <r>
      <t xml:space="preserve">¿Se dictan </t>
    </r>
    <r>
      <rPr>
        <sz val="10"/>
        <color rgb="FFFF0000"/>
        <rFont val="Arial"/>
        <family val="2"/>
      </rPr>
      <t xml:space="preserve">entrenamientos mas alla de las competencias tecnicas directas de su cargo </t>
    </r>
    <r>
      <rPr>
        <sz val="10"/>
        <rFont val="Arial"/>
        <family val="2"/>
      </rPr>
      <t>para formar personal multidisciplinario que pueda participar en actividades administrativas y de análisis?</t>
    </r>
  </si>
  <si>
    <r>
      <t xml:space="preserve">¿Se evidencia el </t>
    </r>
    <r>
      <rPr>
        <sz val="10"/>
        <color rgb="FFFF0000"/>
        <rFont val="Arial"/>
        <family val="2"/>
      </rPr>
      <t xml:space="preserve">autocuidado en todas las áreas </t>
    </r>
    <r>
      <rPr>
        <sz val="10"/>
        <rFont val="Arial"/>
        <family val="2"/>
      </rPr>
      <t>de la empresa y son almacenadas sistematicamente cada una de las observaciones realizadas al personal, que determine de alguna manera cuales son las desviaciones, en que porcentaje se encuentran y que planes de mejora asociados se encuentran en desarrollo?</t>
    </r>
  </si>
  <si>
    <r>
      <t xml:space="preserve">¿las </t>
    </r>
    <r>
      <rPr>
        <sz val="10"/>
        <color rgb="FFFF0000"/>
        <rFont val="Arial"/>
        <family val="2"/>
      </rPr>
      <t>áreas</t>
    </r>
    <r>
      <rPr>
        <sz val="10"/>
        <rFont val="Arial"/>
        <family val="2"/>
      </rPr>
      <t xml:space="preserve"> de la empresa definen, conocen y controlan su</t>
    </r>
    <r>
      <rPr>
        <sz val="10"/>
        <color rgb="FFFF0000"/>
        <rFont val="Arial"/>
        <family val="2"/>
      </rPr>
      <t xml:space="preserve"> presupuesto</t>
    </r>
    <r>
      <rPr>
        <sz val="10"/>
        <rFont val="Arial"/>
        <family val="2"/>
      </rPr>
      <t>, de manera que exista una trazabilidad de los comportamientos financieros y claridad en los resultados?</t>
    </r>
  </si>
  <si>
    <r>
      <t xml:space="preserve">¿La empresa estimula el concepto de " </t>
    </r>
    <r>
      <rPr>
        <sz val="10"/>
        <color rgb="FFFF0000"/>
        <rFont val="Arial"/>
        <family val="2"/>
      </rPr>
      <t xml:space="preserve">Personal multidisciplinario </t>
    </r>
    <r>
      <rPr>
        <sz val="10"/>
        <rFont val="Arial"/>
        <family val="2"/>
      </rPr>
      <t>o competente para diferentes actividades" dentro de los empleados?</t>
    </r>
  </si>
  <si>
    <r>
      <t xml:space="preserve">¿Los </t>
    </r>
    <r>
      <rPr>
        <sz val="10"/>
        <color rgb="FFFF0000"/>
        <rFont val="Arial"/>
        <family val="2"/>
      </rPr>
      <t>comités de mejoramiento</t>
    </r>
    <r>
      <rPr>
        <sz val="10"/>
        <rFont val="Arial"/>
        <family val="2"/>
      </rPr>
      <t xml:space="preserve"> están establecidos formalmente (Procedimientos, indicadores, mapeos) y se mide su efectividad? </t>
    </r>
  </si>
  <si>
    <r>
      <t xml:space="preserve">¿Hay un sistema para hacer el </t>
    </r>
    <r>
      <rPr>
        <sz val="10"/>
        <color rgb="FFFF0000"/>
        <rFont val="Arial"/>
        <family val="2"/>
      </rPr>
      <t>seguimiento de las recomendaciones?</t>
    </r>
  </si>
  <si>
    <r>
      <t xml:space="preserve">¿La </t>
    </r>
    <r>
      <rPr>
        <sz val="10"/>
        <color rgb="FFFF0000"/>
        <rFont val="Arial"/>
        <family val="2"/>
      </rPr>
      <t>gerencia de mantenimiento</t>
    </r>
    <r>
      <rPr>
        <sz val="10"/>
        <rFont val="Arial"/>
        <family val="2"/>
      </rPr>
      <t xml:space="preserve"> esta involucrada y comprometida con el </t>
    </r>
    <r>
      <rPr>
        <sz val="10"/>
        <color rgb="FFFF0000"/>
        <rFont val="Arial"/>
        <family val="2"/>
      </rPr>
      <t>proceso de mejoramiento?</t>
    </r>
  </si>
  <si>
    <r>
      <t xml:space="preserve">¿La Información pertinente de </t>
    </r>
    <r>
      <rPr>
        <sz val="10"/>
        <color rgb="FFFF0000"/>
        <rFont val="Arial"/>
        <family val="2"/>
      </rPr>
      <t>gestión de activos</t>
    </r>
    <r>
      <rPr>
        <sz val="10"/>
        <rFont val="Arial"/>
        <family val="2"/>
      </rPr>
      <t xml:space="preserve">, es </t>
    </r>
    <r>
      <rPr>
        <sz val="10"/>
        <color rgb="FFFF0000"/>
        <rFont val="Arial"/>
        <family val="2"/>
      </rPr>
      <t>comunicada hacia y desde los empleados (</t>
    </r>
    <r>
      <rPr>
        <sz val="10"/>
        <rFont val="Arial"/>
        <family val="2"/>
      </rPr>
      <t>Existe retroalimentación)?</t>
    </r>
  </si>
  <si>
    <r>
      <t xml:space="preserve">¿Los </t>
    </r>
    <r>
      <rPr>
        <sz val="10"/>
        <color rgb="FFFF0000"/>
        <rFont val="Arial"/>
        <family val="2"/>
      </rPr>
      <t>grupos evidencian la seguridad</t>
    </r>
    <r>
      <rPr>
        <sz val="10"/>
        <rFont val="Arial"/>
        <family val="2"/>
      </rPr>
      <t xml:space="preserve"> en todas las actividades laborales y nó laborales?</t>
    </r>
  </si>
  <si>
    <r>
      <t xml:space="preserve">¿Las </t>
    </r>
    <r>
      <rPr>
        <sz val="10"/>
        <color rgb="FFFF0000"/>
        <rFont val="Arial"/>
        <family val="2"/>
      </rPr>
      <t>lecciones aprendidas</t>
    </r>
    <r>
      <rPr>
        <sz val="10"/>
        <rFont val="Arial"/>
        <family val="2"/>
      </rPr>
      <t xml:space="preserve"> son implementadas y forman parte de la cultura organizacional?</t>
    </r>
  </si>
  <si>
    <r>
      <t xml:space="preserve">¿Se realizan </t>
    </r>
    <r>
      <rPr>
        <sz val="10"/>
        <color rgb="FFFF0000"/>
        <rFont val="Arial"/>
        <family val="2"/>
      </rPr>
      <t>campañas de autocuidado?</t>
    </r>
  </si>
  <si>
    <r>
      <t xml:space="preserve">¿Se tiene un </t>
    </r>
    <r>
      <rPr>
        <sz val="10"/>
        <color rgb="FFFF0000"/>
        <rFont val="Arial"/>
        <family val="2"/>
      </rPr>
      <t>plan de entrenamiento</t>
    </r>
    <r>
      <rPr>
        <sz val="10"/>
        <rFont val="Arial"/>
        <family val="2"/>
      </rPr>
      <t xml:space="preserve"> sobre </t>
    </r>
    <r>
      <rPr>
        <sz val="10"/>
        <color rgb="FFFF0000"/>
        <rFont val="Arial"/>
        <family val="2"/>
      </rPr>
      <t>competencias y habilidades tecnicas?</t>
    </r>
  </si>
  <si>
    <r>
      <t xml:space="preserve">¿Se da </t>
    </r>
    <r>
      <rPr>
        <sz val="10"/>
        <color rgb="FFFF0000"/>
        <rFont val="Arial"/>
        <family val="2"/>
      </rPr>
      <t xml:space="preserve">cumplimiento a este plan </t>
    </r>
    <r>
      <rPr>
        <sz val="10"/>
        <rFont val="Arial"/>
        <family val="2"/>
      </rPr>
      <t>de entrenamiento?</t>
    </r>
  </si>
  <si>
    <r>
      <t xml:space="preserve">¿Se realizan </t>
    </r>
    <r>
      <rPr>
        <sz val="10"/>
        <color rgb="FFFF0000"/>
        <rFont val="Arial"/>
        <family val="2"/>
      </rPr>
      <t>evaluaciones de desempeño</t>
    </r>
    <r>
      <rPr>
        <sz val="10"/>
        <rFont val="Arial"/>
        <family val="2"/>
      </rPr>
      <t xml:space="preserve"> periodicamente?</t>
    </r>
  </si>
  <si>
    <r>
      <t>¿Se encuentran identificados y divulgados claramente las partes y mecanismos de</t>
    </r>
    <r>
      <rPr>
        <sz val="10"/>
        <color rgb="FFFF0000"/>
        <rFont val="Arial"/>
        <family val="2"/>
      </rPr>
      <t xml:space="preserve"> consulta (de gestión de activos, politicas y estandares)?</t>
    </r>
  </si>
  <si>
    <r>
      <t>¿Se tiene un</t>
    </r>
    <r>
      <rPr>
        <sz val="10"/>
        <color rgb="FFFF0000"/>
        <rFont val="Arial"/>
        <family val="2"/>
      </rPr>
      <t xml:space="preserve"> plan para cubrir los gap del personal?</t>
    </r>
  </si>
  <si>
    <r>
      <t xml:space="preserve">¿Las </t>
    </r>
    <r>
      <rPr>
        <sz val="10"/>
        <color rgb="FFFF0000"/>
        <rFont val="Arial"/>
        <family val="2"/>
      </rPr>
      <t>evaluaciones de desempeño</t>
    </r>
    <r>
      <rPr>
        <sz val="10"/>
        <rFont val="Arial"/>
        <family val="2"/>
      </rPr>
      <t xml:space="preserve"> generan un plan de entrenamiento? </t>
    </r>
  </si>
  <si>
    <r>
      <t xml:space="preserve">¿Cuando se </t>
    </r>
    <r>
      <rPr>
        <sz val="10"/>
        <color rgb="FFFF0000"/>
        <rFont val="Arial"/>
        <family val="2"/>
      </rPr>
      <t xml:space="preserve">detecta una desviación </t>
    </r>
    <r>
      <rPr>
        <sz val="10"/>
        <rFont val="Arial"/>
        <family val="2"/>
      </rPr>
      <t xml:space="preserve">(laboral, técnica ó externa) relevante se crean </t>
    </r>
    <r>
      <rPr>
        <sz val="10"/>
        <color rgb="FFFF0000"/>
        <rFont val="Arial"/>
        <family val="2"/>
      </rPr>
      <t xml:space="preserve">comites para su análisis? </t>
    </r>
  </si>
  <si>
    <r>
      <rPr>
        <sz val="10"/>
        <color rgb="FFFF0000"/>
        <rFont val="Arial"/>
        <family val="2"/>
      </rPr>
      <t xml:space="preserve">¿Existe registro </t>
    </r>
    <r>
      <rPr>
        <sz val="10"/>
        <rFont val="Arial"/>
        <family val="2"/>
      </rPr>
      <t>(actas, recomendaciones, responsables, fechas) de esos comites?</t>
    </r>
  </si>
  <si>
    <r>
      <t xml:space="preserve">¿Hay comites de </t>
    </r>
    <r>
      <rPr>
        <sz val="10"/>
        <color rgb="FFFF0000"/>
        <rFont val="Arial"/>
        <family val="2"/>
      </rPr>
      <t>mejoramiento</t>
    </r>
    <r>
      <rPr>
        <sz val="10"/>
        <rFont val="Arial"/>
        <family val="2"/>
      </rPr>
      <t xml:space="preserve"> con la </t>
    </r>
    <r>
      <rPr>
        <sz val="10"/>
        <color rgb="FFFF0000"/>
        <rFont val="Arial"/>
        <family val="2"/>
      </rPr>
      <t>participación de los empleados?</t>
    </r>
  </si>
  <si>
    <r>
      <t xml:space="preserve">¿Hay evidencia de </t>
    </r>
    <r>
      <rPr>
        <sz val="10"/>
        <color rgb="FFFF0000"/>
        <rFont val="Arial"/>
        <family val="2"/>
      </rPr>
      <t>seguimiento a recomendaciones</t>
    </r>
    <r>
      <rPr>
        <sz val="10"/>
        <rFont val="Arial"/>
        <family val="2"/>
      </rPr>
      <t xml:space="preserve"> de mejoramiento de los empleados?</t>
    </r>
  </si>
  <si>
    <r>
      <t xml:space="preserve">¿Se tienen </t>
    </r>
    <r>
      <rPr>
        <sz val="10"/>
        <color rgb="FFFF0000"/>
        <rFont val="Arial"/>
        <family val="2"/>
      </rPr>
      <t>escritos los roles y responsabilidades de cada cargo?</t>
    </r>
  </si>
  <si>
    <r>
      <t xml:space="preserve">¿Existe registro de la </t>
    </r>
    <r>
      <rPr>
        <sz val="10"/>
        <color rgb="FFFF0000"/>
        <rFont val="Arial"/>
        <family val="2"/>
      </rPr>
      <t>divulgación de los roles y responsabilidades?</t>
    </r>
  </si>
  <si>
    <r>
      <t>¿Existe un plan de</t>
    </r>
    <r>
      <rPr>
        <sz val="10"/>
        <color rgb="FFFF0000"/>
        <rFont val="Arial"/>
        <family val="2"/>
      </rPr>
      <t xml:space="preserve"> involucramiento y capacitación </t>
    </r>
    <r>
      <rPr>
        <sz val="10"/>
        <rFont val="Arial"/>
        <family val="2"/>
      </rPr>
      <t xml:space="preserve">con el fin  alinear las </t>
    </r>
    <r>
      <rPr>
        <sz val="10"/>
        <color rgb="FFFF0000"/>
        <rFont val="Arial"/>
        <family val="2"/>
      </rPr>
      <t>competencias del recurso humano</t>
    </r>
    <r>
      <rPr>
        <sz val="10"/>
        <rFont val="Arial"/>
        <family val="2"/>
      </rPr>
      <t xml:space="preserve"> con las necesidades del </t>
    </r>
    <r>
      <rPr>
        <sz val="10"/>
        <color rgb="FFFF0000"/>
        <rFont val="Arial"/>
        <family val="2"/>
      </rPr>
      <t>sistema gestión de activos?</t>
    </r>
  </si>
  <si>
    <r>
      <t xml:space="preserve">¿Se conocen por </t>
    </r>
    <r>
      <rPr>
        <sz val="10"/>
        <color rgb="FFFF0000"/>
        <rFont val="Arial"/>
        <family val="2"/>
      </rPr>
      <t>cada empleado estos roles y responsabilidades?</t>
    </r>
  </si>
  <si>
    <r>
      <t xml:space="preserve">¿Los </t>
    </r>
    <r>
      <rPr>
        <sz val="10"/>
        <color rgb="FFFF0000"/>
        <rFont val="Arial"/>
        <family val="2"/>
      </rPr>
      <t>entrenamientos</t>
    </r>
    <r>
      <rPr>
        <sz val="10"/>
        <rFont val="Arial"/>
        <family val="2"/>
      </rPr>
      <t xml:space="preserve"> están orientados a </t>
    </r>
    <r>
      <rPr>
        <sz val="10"/>
        <color rgb="FFFF0000"/>
        <rFont val="Arial"/>
        <family val="2"/>
      </rPr>
      <t>cubrir el perfil del cargo?</t>
    </r>
  </si>
  <si>
    <r>
      <t xml:space="preserve">¿Se realizan </t>
    </r>
    <r>
      <rPr>
        <sz val="10"/>
        <color rgb="FFFF0000"/>
        <rFont val="Arial"/>
        <family val="2"/>
      </rPr>
      <t>análisis de riesgos con la participación del personal ejecutante?</t>
    </r>
  </si>
  <si>
    <r>
      <t xml:space="preserve">¿La organización </t>
    </r>
    <r>
      <rPr>
        <sz val="10"/>
        <color rgb="FFFF0000"/>
        <rFont val="Arial"/>
        <family val="2"/>
      </rPr>
      <t>motiva, apoya y soporta el involucramiento de los empleados en las diferentes actividades de la compañía?</t>
    </r>
  </si>
  <si>
    <r>
      <t>¿La compañía tiene programas orientados a</t>
    </r>
    <r>
      <rPr>
        <sz val="10"/>
        <color rgb="FFFF0000"/>
        <rFont val="Arial"/>
        <family val="2"/>
      </rPr>
      <t xml:space="preserve"> mejorar el bienestar de los empleados </t>
    </r>
    <r>
      <rPr>
        <sz val="10"/>
        <rFont val="Arial"/>
        <family val="2"/>
      </rPr>
      <t>(Recreaciones, salud, social, laboral)?</t>
    </r>
  </si>
  <si>
    <r>
      <t>¿</t>
    </r>
    <r>
      <rPr>
        <sz val="10"/>
        <color rgb="FFFF0000"/>
        <rFont val="Arial"/>
        <family val="2"/>
      </rPr>
      <t>Se registran y divulgan las lecciones aprendidas?</t>
    </r>
    <r>
      <rPr>
        <sz val="10"/>
        <rFont val="Arial"/>
        <family val="2"/>
      </rPr>
      <t xml:space="preserve"> (HSE, Técnicas)?</t>
    </r>
  </si>
  <si>
    <r>
      <t xml:space="preserve">¿Se realiza </t>
    </r>
    <r>
      <rPr>
        <sz val="10"/>
        <color rgb="FFFF0000"/>
        <rFont val="Arial"/>
        <family val="2"/>
      </rPr>
      <t>reuniones de seguridad periódicamente?</t>
    </r>
  </si>
  <si>
    <r>
      <t xml:space="preserve">¿Hay </t>
    </r>
    <r>
      <rPr>
        <sz val="10"/>
        <color rgb="FFFF0000"/>
        <rFont val="Arial"/>
        <family val="2"/>
      </rPr>
      <t>carteleras con temas de HSE?</t>
    </r>
  </si>
  <si>
    <r>
      <t xml:space="preserve">¿Se tienen </t>
    </r>
    <r>
      <rPr>
        <sz val="10"/>
        <color rgb="FFFF0000"/>
        <rFont val="Arial"/>
        <family val="2"/>
      </rPr>
      <t>actas de las reuniones periódicas con los técnicos?</t>
    </r>
  </si>
  <si>
    <r>
      <t xml:space="preserve">¿Se hacen </t>
    </r>
    <r>
      <rPr>
        <sz val="10"/>
        <color rgb="FFFF0000"/>
        <rFont val="Arial"/>
        <family val="2"/>
      </rPr>
      <t>reuniones periódicas con los técnicos</t>
    </r>
    <r>
      <rPr>
        <sz val="10"/>
        <rFont val="Arial"/>
        <family val="2"/>
      </rPr>
      <t xml:space="preserve"> para tratar diferentes temas? (HR, HSE, Técnicos)?</t>
    </r>
  </si>
  <si>
    <r>
      <t>¿La organización dá respuesta a las</t>
    </r>
    <r>
      <rPr>
        <sz val="10"/>
        <color rgb="FFFF0000"/>
        <rFont val="Arial"/>
        <family val="2"/>
      </rPr>
      <t xml:space="preserve"> inquietudes del personal </t>
    </r>
    <r>
      <rPr>
        <sz val="10"/>
        <rFont val="Arial"/>
        <family val="2"/>
      </rPr>
      <t xml:space="preserve">y genera los medios de </t>
    </r>
    <r>
      <rPr>
        <sz val="10"/>
        <color rgb="FFFF0000"/>
        <rFont val="Arial"/>
        <family val="2"/>
      </rPr>
      <t>comunicación directa entre los empleados y los altos mandos?</t>
    </r>
  </si>
  <si>
    <r>
      <t>¿</t>
    </r>
    <r>
      <rPr>
        <sz val="14"/>
        <color rgb="FFFF0000"/>
        <rFont val="Calibri"/>
        <family val="2"/>
        <scheme val="minor"/>
      </rPr>
      <t>Todos los empleados reciben informacion corporativa?</t>
    </r>
  </si>
  <si>
    <r>
      <t xml:space="preserve">Los </t>
    </r>
    <r>
      <rPr>
        <sz val="10"/>
        <color rgb="FFFF0000"/>
        <rFont val="Arial"/>
        <family val="2"/>
      </rPr>
      <t>resultados</t>
    </r>
    <r>
      <rPr>
        <sz val="10"/>
        <rFont val="Arial"/>
        <family val="2"/>
      </rPr>
      <t xml:space="preserve"> de los ejercicios de LCC, RCM y RAM se modelan para definir los ajustes necesarios en la estrategia de mantenimiento?</t>
    </r>
  </si>
  <si>
    <t>¿La disponibilidad de los sistemas de planta  se calculan de acuerdo a modelamientos de confiabilidad?</t>
  </si>
  <si>
    <t>¿Se utiliza el modelamiento de confiabilidad (RCM, RAM, RCA, otras) para la identificación de cuellos de botella y propuesta de mejoras en el diseño de las instalaciones?</t>
  </si>
  <si>
    <r>
      <t xml:space="preserve">Existe un </t>
    </r>
    <r>
      <rPr>
        <sz val="10"/>
        <color rgb="FFFF0000"/>
        <rFont val="Arial"/>
        <family val="2"/>
      </rPr>
      <t>procedimiento oficial puesto</t>
    </r>
    <r>
      <rPr>
        <sz val="10"/>
        <rFont val="Arial"/>
        <family val="2"/>
      </rPr>
      <t xml:space="preserve"> en práctica que garantiza que periódicamente los</t>
    </r>
    <r>
      <rPr>
        <sz val="10"/>
        <color rgb="FFFF0000"/>
        <rFont val="Arial"/>
        <family val="2"/>
      </rPr>
      <t xml:space="preserve"> procesos administrativos son revisados (trazabilidad) y además los procesos de mantenimiento están certificados</t>
    </r>
    <r>
      <rPr>
        <sz val="10"/>
        <rFont val="Arial"/>
        <family val="2"/>
      </rPr>
      <t xml:space="preserve"> con norma ISO 9000-90001?</t>
    </r>
  </si>
  <si>
    <r>
      <t xml:space="preserve"> Existen  </t>
    </r>
    <r>
      <rPr>
        <sz val="10"/>
        <color rgb="FFFF0000"/>
        <rFont val="Arial"/>
        <family val="2"/>
      </rPr>
      <t>revisiones periódicas</t>
    </r>
    <r>
      <rPr>
        <sz val="10"/>
        <rFont val="Arial"/>
        <family val="2"/>
      </rPr>
      <t xml:space="preserve"> a los procesos administrativos y</t>
    </r>
    <r>
      <rPr>
        <sz val="10"/>
        <color rgb="FFFF0000"/>
        <rFont val="Arial"/>
        <family val="2"/>
      </rPr>
      <t xml:space="preserve"> tecnicos de soporte a la gestion del mantenimiento</t>
    </r>
    <r>
      <rPr>
        <sz val="10"/>
        <rFont val="Arial"/>
        <family val="2"/>
      </rPr>
      <t xml:space="preserve"> ( mapeados e interiorizados según el cargo) </t>
    </r>
  </si>
  <si>
    <r>
      <t>¿Existen</t>
    </r>
    <r>
      <rPr>
        <sz val="10"/>
        <color rgb="FFFF0000"/>
        <rFont val="Arial"/>
        <family val="2"/>
      </rPr>
      <t xml:space="preserve"> procedimientos puestos en práctica</t>
    </r>
    <r>
      <rPr>
        <sz val="10"/>
        <rFont val="Arial"/>
        <family val="2"/>
      </rPr>
      <t>, donde conste que los procedimientos técnicos están sometidos a revisiones periódicas con evidencias.?
¿Los procesos administrativos de mantenimiento estan definidos y documentados?</t>
    </r>
  </si>
  <si>
    <t>Nombre planta</t>
  </si>
  <si>
    <r>
      <t>Las</t>
    </r>
    <r>
      <rPr>
        <sz val="10"/>
        <color rgb="FFFF0000"/>
        <rFont val="Arial"/>
        <family val="2"/>
      </rPr>
      <t xml:space="preserve"> instalaciones de la planta cumplen</t>
    </r>
    <r>
      <rPr>
        <sz val="10"/>
        <rFont val="Arial"/>
        <family val="2"/>
      </rPr>
      <t xml:space="preserve"> con requerimientos minimos legales y normativos en cuanto a: </t>
    </r>
    <r>
      <rPr>
        <sz val="10"/>
        <color rgb="FFFF0000"/>
        <rFont val="Arial"/>
        <family val="2"/>
      </rPr>
      <t>vias, señalización, areas clasificadas, edificios industriales, vias peatonales, disposición residuos, disposicion y control de equipos de atención de emergencias</t>
    </r>
    <r>
      <rPr>
        <sz val="10"/>
        <rFont val="Arial"/>
        <family val="2"/>
      </rPr>
      <t xml:space="preserve"> y se encuentran bajo un plan de supervision y mantenimiento sistematico y auditable?</t>
    </r>
  </si>
  <si>
    <r>
      <t xml:space="preserve">La </t>
    </r>
    <r>
      <rPr>
        <sz val="10"/>
        <color rgb="FFFF0000"/>
        <rFont val="Arial"/>
        <family val="2"/>
      </rPr>
      <t>información necesaria para adelantar los procesos de gestion de activos</t>
    </r>
    <r>
      <rPr>
        <sz val="10"/>
        <rFont val="Arial"/>
        <family val="2"/>
      </rPr>
      <t xml:space="preserve">, se encuentra completa, actualizada, estructurada, unificada, almacenada de manera confiable y </t>
    </r>
    <r>
      <rPr>
        <sz val="10"/>
        <color rgb="FFFF0000"/>
        <rFont val="Arial"/>
        <family val="2"/>
      </rPr>
      <t>controlada por un proceso de gestion de cambio?</t>
    </r>
  </si>
  <si>
    <r>
      <rPr>
        <sz val="10"/>
        <color rgb="FFFF0000"/>
        <rFont val="Arial"/>
        <family val="2"/>
      </rPr>
      <t>Existen talleres/laboratorios especializados</t>
    </r>
    <r>
      <rPr>
        <sz val="10"/>
        <rFont val="Arial"/>
        <family val="2"/>
      </rPr>
      <t xml:space="preserve"> con equipos de ultima generación, tecnologia de punta y bancos de pruebas homologados y certificados con base en normatividad aplicada para prácticas de taller o los medios que </t>
    </r>
    <r>
      <rPr>
        <sz val="10"/>
        <color rgb="FFFF0000"/>
        <rFont val="Arial"/>
        <family val="2"/>
      </rPr>
      <t>garantizen trabajos especializados o la investigación de fallas por causas en materiales?</t>
    </r>
  </si>
  <si>
    <r>
      <t xml:space="preserve">¿La </t>
    </r>
    <r>
      <rPr>
        <sz val="10"/>
        <color rgb="FFFF0000"/>
        <rFont val="Arial"/>
        <family val="2"/>
      </rPr>
      <t>infraestructura de equipos y componentes</t>
    </r>
    <r>
      <rPr>
        <sz val="10"/>
        <rFont val="Arial"/>
        <family val="2"/>
      </rPr>
      <t xml:space="preserve"> está debidamente identificada,</t>
    </r>
    <r>
      <rPr>
        <sz val="10"/>
        <color rgb="FFFF0000"/>
        <rFont val="Arial"/>
        <family val="2"/>
      </rPr>
      <t xml:space="preserve"> estructurada y estandarizada en las diferentes bases de datos </t>
    </r>
    <r>
      <rPr>
        <sz val="10"/>
        <rFont val="Arial"/>
        <family val="2"/>
      </rPr>
      <t>y el mantenimiento y actualización de la misma se surte mediante un proceso específico y homologado?</t>
    </r>
  </si>
  <si>
    <r>
      <rPr>
        <sz val="10"/>
        <color rgb="FFFF0000"/>
        <rFont val="Arial"/>
        <family val="2"/>
      </rPr>
      <t>¿La información necesaria</t>
    </r>
    <r>
      <rPr>
        <sz val="10"/>
        <rFont val="Arial"/>
        <family val="2"/>
      </rPr>
      <t xml:space="preserve"> para garantizar los trabajos realizados sobre equipos criticos (identificación, catalogos, planos, etc) </t>
    </r>
    <r>
      <rPr>
        <sz val="10"/>
        <color rgb="FFFF0000"/>
        <rFont val="Arial"/>
        <family val="2"/>
      </rPr>
      <t>se encuentra consignada en el CMMS (SAP)</t>
    </r>
    <r>
      <rPr>
        <sz val="10"/>
        <rFont val="Arial"/>
        <family val="2"/>
      </rPr>
      <t xml:space="preserve"> o un repositorio certificado y de garantía, actualizada y permite además realizar seguimiento a la gestión de manera oportuna y eficaz?</t>
    </r>
  </si>
  <si>
    <r>
      <t xml:space="preserve">¿Existe un </t>
    </r>
    <r>
      <rPr>
        <sz val="10"/>
        <color rgb="FFFF0000"/>
        <rFont val="Arial"/>
        <family val="2"/>
      </rPr>
      <t>control de reposición y adquisición de herramientas,</t>
    </r>
    <r>
      <rPr>
        <sz val="10"/>
        <rFont val="Arial"/>
        <family val="2"/>
      </rPr>
      <t xml:space="preserve"> con inventarios al día, control metrologico y suficiente para garantizar la ejecución los trabajos programados?</t>
    </r>
  </si>
  <si>
    <r>
      <t>¿En los talleres y laboratorios existen</t>
    </r>
    <r>
      <rPr>
        <sz val="10"/>
        <color rgb="FFFF0000"/>
        <rFont val="Arial"/>
        <family val="2"/>
      </rPr>
      <t xml:space="preserve"> terminales de acceso al sistema CMMS (SAP) </t>
    </r>
    <r>
      <rPr>
        <sz val="10"/>
        <rFont val="Arial"/>
        <family val="2"/>
      </rPr>
      <t>y otros sistemas de documentación homologados por la organización, para consultas y reportes?</t>
    </r>
  </si>
  <si>
    <r>
      <t>¿Se cuenta con una</t>
    </r>
    <r>
      <rPr>
        <sz val="10"/>
        <color rgb="FFFF0000"/>
        <rFont val="Arial"/>
        <family val="2"/>
      </rPr>
      <t xml:space="preserve"> actualizada infraestructura jeraquizada y clasificada de manera que permita realizar gestión administrativa y técnica?</t>
    </r>
  </si>
  <si>
    <r>
      <t>¿Se cuenta con</t>
    </r>
    <r>
      <rPr>
        <sz val="10"/>
        <color rgb="FFFF0000"/>
        <rFont val="Arial"/>
        <family val="2"/>
      </rPr>
      <t xml:space="preserve"> herramenteria</t>
    </r>
    <r>
      <rPr>
        <sz val="10"/>
        <rFont val="Arial"/>
        <family val="2"/>
      </rPr>
      <t xml:space="preserve"> para el control de prestamos de herramientas? ¿Son suficientes y se encuentran en buen estado?</t>
    </r>
  </si>
  <si>
    <r>
      <t xml:space="preserve">¿Se </t>
    </r>
    <r>
      <rPr>
        <sz val="10"/>
        <color rgb="FFFF0000"/>
        <rFont val="Arial"/>
        <family val="2"/>
      </rPr>
      <t>utilizan estándares para la identificación de áreas de trabajo, bodegas, talleres, áreas de proceso, etc.?</t>
    </r>
  </si>
  <si>
    <r>
      <t xml:space="preserve">¿Está </t>
    </r>
    <r>
      <rPr>
        <sz val="10"/>
        <color rgb="FFFF0000"/>
        <rFont val="Arial"/>
        <family val="2"/>
      </rPr>
      <t>la biblioteca y planoteca sistematizada?</t>
    </r>
    <r>
      <rPr>
        <sz val="10"/>
        <rFont val="Arial"/>
        <family val="2"/>
      </rPr>
      <t xml:space="preserve"> ¿Son de fácil consulta y están actualizadas?</t>
    </r>
  </si>
  <si>
    <r>
      <t>¿Son comodas las</t>
    </r>
    <r>
      <rPr>
        <sz val="10"/>
        <color rgb="FFFF0000"/>
        <rFont val="Arial"/>
        <family val="2"/>
      </rPr>
      <t xml:space="preserve"> oficinas de mantenimiento</t>
    </r>
    <r>
      <rPr>
        <sz val="10"/>
        <rFont val="Arial"/>
        <family val="2"/>
      </rPr>
      <t xml:space="preserve"> y cuentan con todos los recursos de PC´s, impresoras etc?</t>
    </r>
  </si>
  <si>
    <r>
      <t>¿Los</t>
    </r>
    <r>
      <rPr>
        <sz val="10"/>
        <color rgb="FFFF0000"/>
        <rFont val="Arial"/>
        <family val="2"/>
      </rPr>
      <t xml:space="preserve"> talleres cuentan con polipastos</t>
    </r>
    <r>
      <rPr>
        <sz val="10"/>
        <rFont val="Arial"/>
        <family val="2"/>
      </rPr>
      <t>, buena iluminación, ventilación y espacio?</t>
    </r>
  </si>
  <si>
    <r>
      <t xml:space="preserve">¿Se posee un </t>
    </r>
    <r>
      <rPr>
        <sz val="10"/>
        <color rgb="FFFF0000"/>
        <rFont val="Arial"/>
        <family val="2"/>
      </rPr>
      <t xml:space="preserve">control de mantenimiento y calibración </t>
    </r>
    <r>
      <rPr>
        <sz val="10"/>
        <rFont val="Arial"/>
        <family val="2"/>
      </rPr>
      <t>de los diversos equipos?</t>
    </r>
  </si>
  <si>
    <r>
      <t>¿La</t>
    </r>
    <r>
      <rPr>
        <sz val="10"/>
        <color rgb="FFFF0000"/>
        <rFont val="Arial"/>
        <family val="2"/>
      </rPr>
      <t xml:space="preserve"> bodega de repuestos </t>
    </r>
    <r>
      <rPr>
        <sz val="10"/>
        <rFont val="Arial"/>
        <family val="2"/>
      </rPr>
      <t>esta organizada por bahías plenamente identificadas?</t>
    </r>
  </si>
  <si>
    <r>
      <t xml:space="preserve">¿Los </t>
    </r>
    <r>
      <rPr>
        <sz val="10"/>
        <color rgb="FFFF0000"/>
        <rFont val="Arial"/>
        <family val="2"/>
      </rPr>
      <t>equipos</t>
    </r>
    <r>
      <rPr>
        <sz val="10"/>
        <rFont val="Arial"/>
        <family val="2"/>
      </rPr>
      <t xml:space="preserve"> de la planta cuentan con algun tipo de </t>
    </r>
    <r>
      <rPr>
        <sz val="10"/>
        <color rgb="FFFF0000"/>
        <rFont val="Arial"/>
        <family val="2"/>
      </rPr>
      <t>identificación?</t>
    </r>
  </si>
  <si>
    <r>
      <t>¿Se dispone de</t>
    </r>
    <r>
      <rPr>
        <sz val="10"/>
        <color rgb="FFFF0000"/>
        <rFont val="Arial"/>
        <family val="2"/>
      </rPr>
      <t xml:space="preserve"> biblioteca técnica</t>
    </r>
    <r>
      <rPr>
        <sz val="10"/>
        <rFont val="Arial"/>
        <family val="2"/>
      </rPr>
      <t xml:space="preserve"> para consultas acerca de los equipos?</t>
    </r>
  </si>
  <si>
    <r>
      <t>¿Los técnicos cuentan con</t>
    </r>
    <r>
      <rPr>
        <sz val="10"/>
        <color rgb="FFFF0000"/>
        <rFont val="Arial"/>
        <family val="2"/>
      </rPr>
      <t xml:space="preserve"> herramientas suficientes para las actividades rutinarias?</t>
    </r>
  </si>
  <si>
    <r>
      <t xml:space="preserve">¿Cuentan con </t>
    </r>
    <r>
      <rPr>
        <sz val="10"/>
        <color rgb="FFFF0000"/>
        <rFont val="Arial"/>
        <family val="2"/>
      </rPr>
      <t>salones de capacitación?</t>
    </r>
  </si>
  <si>
    <t>Planta a verificar</t>
  </si>
  <si>
    <r>
      <t xml:space="preserve">¿La estrategia de mantenimiento está basada en los principios de </t>
    </r>
    <r>
      <rPr>
        <sz val="14"/>
        <color rgb="FFFF0000"/>
        <rFont val="Calibri"/>
        <family val="2"/>
        <scheme val="minor"/>
      </rPr>
      <t>Gerencia de Activos,</t>
    </r>
    <r>
      <rPr>
        <sz val="14"/>
        <rFont val="Calibri"/>
        <family val="2"/>
        <scheme val="minor"/>
      </rPr>
      <t xml:space="preserve"> es decir:
4,1 Existen  </t>
    </r>
    <r>
      <rPr>
        <sz val="14"/>
        <color rgb="FFFF0000"/>
        <rFont val="Calibri"/>
        <family val="2"/>
        <scheme val="minor"/>
      </rPr>
      <t>requerimientos generales de los activos</t>
    </r>
    <r>
      <rPr>
        <sz val="14"/>
        <rFont val="Calibri"/>
        <family val="2"/>
        <scheme val="minor"/>
      </rPr>
      <t xml:space="preserve">
4,2 Existe una </t>
    </r>
    <r>
      <rPr>
        <sz val="14"/>
        <color rgb="FFFF0000"/>
        <rFont val="Calibri"/>
        <family val="2"/>
        <scheme val="minor"/>
      </rPr>
      <t xml:space="preserve">politica de gestion de activos </t>
    </r>
    <r>
      <rPr>
        <sz val="14"/>
        <rFont val="Calibri"/>
        <family val="2"/>
        <scheme val="minor"/>
      </rPr>
      <t xml:space="preserve"> 
4,3.Existen </t>
    </r>
    <r>
      <rPr>
        <sz val="14"/>
        <color rgb="FFFF0000"/>
        <rFont val="Calibri"/>
        <family val="2"/>
        <scheme val="minor"/>
      </rPr>
      <t xml:space="preserve">estrategias, objetivos y planes </t>
    </r>
    <r>
      <rPr>
        <sz val="14"/>
        <rFont val="Calibri"/>
        <family val="2"/>
        <scheme val="minor"/>
      </rPr>
      <t xml:space="preserve">de gestion de activos. 
4,4 Existen </t>
    </r>
    <r>
      <rPr>
        <sz val="14"/>
        <color rgb="FFFF0000"/>
        <rFont val="Calibri"/>
        <family val="2"/>
        <scheme val="minor"/>
      </rPr>
      <t xml:space="preserve">controles y habilitadores </t>
    </r>
    <r>
      <rPr>
        <sz val="14"/>
        <rFont val="Calibri"/>
        <family val="2"/>
        <scheme val="minor"/>
      </rPr>
      <t xml:space="preserve">de la gestion de activos 
4.5 Existe </t>
    </r>
    <r>
      <rPr>
        <sz val="14"/>
        <color rgb="FFFF0000"/>
        <rFont val="Calibri"/>
        <family val="2"/>
        <scheme val="minor"/>
      </rPr>
      <t>revision de la gerencia</t>
    </r>
    <r>
      <rPr>
        <sz val="14"/>
        <rFont val="Calibri"/>
        <family val="2"/>
        <scheme val="minor"/>
      </rPr>
      <t>?</t>
    </r>
  </si>
  <si>
    <r>
      <t xml:space="preserve">¿Existe un </t>
    </r>
    <r>
      <rPr>
        <sz val="14"/>
        <color rgb="FFFF0000"/>
        <rFont val="Calibri"/>
        <family val="2"/>
        <scheme val="minor"/>
      </rPr>
      <t>modelo de aseguramiento de integridad de la planta</t>
    </r>
    <r>
      <rPr>
        <sz val="14"/>
        <rFont val="Calibri"/>
        <family val="2"/>
        <scheme val="minor"/>
      </rPr>
      <t xml:space="preserve">, que contempla un </t>
    </r>
    <r>
      <rPr>
        <sz val="14"/>
        <color rgb="FFFF0000"/>
        <rFont val="Calibri"/>
        <family val="2"/>
        <scheme val="minor"/>
      </rPr>
      <t>panorama de riesgos</t>
    </r>
    <r>
      <rPr>
        <sz val="14"/>
        <rFont val="Calibri"/>
        <family val="2"/>
        <scheme val="minor"/>
      </rPr>
      <t>, y estructuras adicionales para medir el riesgo minimo permitido / Tolerable y el tratamiento de los riesgos tanto potenciales como residuales bajo lineamientos de mejores practicas (SIL, SIF, etc)?</t>
    </r>
  </si>
  <si>
    <r>
      <t xml:space="preserve">Existe un </t>
    </r>
    <r>
      <rPr>
        <sz val="14"/>
        <color rgb="FFFF0000"/>
        <rFont val="Calibri"/>
        <family val="2"/>
        <scheme val="minor"/>
      </rPr>
      <t>proceso estructurado y sistemático de análisis de ciclo de vida de activos (LCC)</t>
    </r>
    <r>
      <rPr>
        <sz val="14"/>
        <rFont val="Calibri"/>
        <family val="2"/>
        <scheme val="minor"/>
      </rPr>
      <t xml:space="preserve"> cuyos resultados hayan permitido obtener un ahorro potencial?</t>
    </r>
  </si>
  <si>
    <r>
      <t xml:space="preserve">Los </t>
    </r>
    <r>
      <rPr>
        <sz val="14"/>
        <color rgb="FFFF0000"/>
        <rFont val="Calibri"/>
        <family val="2"/>
        <scheme val="minor"/>
      </rPr>
      <t xml:space="preserve">mantenimientos mayores </t>
    </r>
    <r>
      <rPr>
        <sz val="14"/>
        <rFont val="Calibri"/>
        <family val="2"/>
        <scheme val="minor"/>
      </rPr>
      <t xml:space="preserve">son planeados y programados  bajo un proceso específico que asegure el </t>
    </r>
    <r>
      <rPr>
        <sz val="14"/>
        <color rgb="FFFF0000"/>
        <rFont val="Calibri"/>
        <family val="2"/>
        <scheme val="minor"/>
      </rPr>
      <t>cumplimiento de su ejecución</t>
    </r>
    <r>
      <rPr>
        <sz val="14"/>
        <rFont val="Calibri"/>
        <family val="2"/>
        <scheme val="minor"/>
      </rPr>
      <t xml:space="preserve">, con énfasis en el </t>
    </r>
    <r>
      <rPr>
        <sz val="14"/>
        <color rgb="FFFF0000"/>
        <rFont val="Calibri"/>
        <family val="2"/>
        <scheme val="minor"/>
      </rPr>
      <t>análisis de riesgos,</t>
    </r>
    <r>
      <rPr>
        <sz val="14"/>
        <rFont val="Calibri"/>
        <family val="2"/>
        <scheme val="minor"/>
      </rPr>
      <t xml:space="preserve"> la </t>
    </r>
    <r>
      <rPr>
        <sz val="14"/>
        <color rgb="FFFF0000"/>
        <rFont val="Calibri"/>
        <family val="2"/>
        <scheme val="minor"/>
      </rPr>
      <t>eficiencia y disponibilidad de los recursos</t>
    </r>
    <r>
      <rPr>
        <sz val="14"/>
        <rFont val="Calibri"/>
        <family val="2"/>
        <scheme val="minor"/>
      </rPr>
      <t xml:space="preserve">? </t>
    </r>
  </si>
  <si>
    <r>
      <t xml:space="preserve">Se tiene un </t>
    </r>
    <r>
      <rPr>
        <sz val="14"/>
        <color rgb="FFFF0000"/>
        <rFont val="Calibri"/>
        <family val="2"/>
        <scheme val="minor"/>
      </rPr>
      <t>proceso estructurado</t>
    </r>
    <r>
      <rPr>
        <sz val="14"/>
        <rFont val="Calibri"/>
        <family val="2"/>
        <scheme val="minor"/>
      </rPr>
      <t xml:space="preserve"> y </t>
    </r>
    <r>
      <rPr>
        <sz val="14"/>
        <color rgb="FFFF0000"/>
        <rFont val="Calibri"/>
        <family val="2"/>
        <scheme val="minor"/>
      </rPr>
      <t>robusto</t>
    </r>
    <r>
      <rPr>
        <sz val="14"/>
        <rFont val="Calibri"/>
        <family val="2"/>
        <scheme val="minor"/>
      </rPr>
      <t xml:space="preserve"> que garantice </t>
    </r>
    <r>
      <rPr>
        <sz val="14"/>
        <color rgb="FFFF0000"/>
        <rFont val="Calibri"/>
        <family val="2"/>
        <scheme val="minor"/>
      </rPr>
      <t>la integridad de la planta</t>
    </r>
    <r>
      <rPr>
        <sz val="14"/>
        <rFont val="Calibri"/>
        <family val="2"/>
        <scheme val="minor"/>
      </rPr>
      <t xml:space="preserve"> bajo un esquema </t>
    </r>
    <r>
      <rPr>
        <sz val="14"/>
        <color rgb="FFFF0000"/>
        <rFont val="Calibri"/>
        <family val="2"/>
        <scheme val="minor"/>
      </rPr>
      <t>sistemático de inspecciones,</t>
    </r>
    <r>
      <rPr>
        <sz val="14"/>
        <rFont val="Calibri"/>
        <family val="2"/>
        <scheme val="minor"/>
      </rPr>
      <t xml:space="preserve"> pruebas e intervenciones a los equipos mecánicos (tanques, recipientes de proceso y estructura)?</t>
    </r>
  </si>
  <si>
    <r>
      <t xml:space="preserve">Los </t>
    </r>
    <r>
      <rPr>
        <sz val="14"/>
        <color rgb="FFFF0000"/>
        <rFont val="Calibri"/>
        <family val="2"/>
        <scheme val="minor"/>
      </rPr>
      <t>planes de mejoramiento</t>
    </r>
    <r>
      <rPr>
        <sz val="14"/>
        <rFont val="Calibri"/>
        <family val="2"/>
        <scheme val="minor"/>
      </rPr>
      <t xml:space="preserve"> cuentan con el soporte de</t>
    </r>
    <r>
      <rPr>
        <sz val="14"/>
        <color rgb="FFFF0000"/>
        <rFont val="Calibri"/>
        <family val="2"/>
        <scheme val="minor"/>
      </rPr>
      <t xml:space="preserve"> personal calificado</t>
    </r>
    <r>
      <rPr>
        <sz val="14"/>
        <rFont val="Calibri"/>
        <family val="2"/>
        <scheme val="minor"/>
      </rPr>
      <t xml:space="preserve"> y entrenado como mínimo en </t>
    </r>
    <r>
      <rPr>
        <sz val="14"/>
        <color rgb="FFFF0000"/>
        <rFont val="Calibri"/>
        <family val="2"/>
        <scheme val="minor"/>
      </rPr>
      <t>técnicas de RCA y análisis Pareto de malos actores?</t>
    </r>
  </si>
  <si>
    <r>
      <t>Se tiene definido</t>
    </r>
    <r>
      <rPr>
        <sz val="14"/>
        <color rgb="FFFF0000"/>
        <rFont val="Calibri"/>
        <family val="2"/>
        <scheme val="minor"/>
      </rPr>
      <t xml:space="preserve"> indicadores de desempeño de la gestión de mantenimiento</t>
    </r>
    <r>
      <rPr>
        <sz val="14"/>
        <rFont val="Calibri"/>
        <family val="2"/>
        <scheme val="minor"/>
      </rPr>
      <t xml:space="preserve"> ( Eficiencia, Confiabilidad, Disponibilidad, MTTR, MTBF, otros) y se hace </t>
    </r>
    <r>
      <rPr>
        <sz val="14"/>
        <color rgb="FFFF0000"/>
        <rFont val="Calibri"/>
        <family val="2"/>
        <scheme val="minor"/>
      </rPr>
      <t>seguimiento sistemático</t>
    </r>
    <r>
      <rPr>
        <sz val="14"/>
        <rFont val="Calibri"/>
        <family val="2"/>
        <scheme val="minor"/>
      </rPr>
      <t xml:space="preserve"> a éstos?</t>
    </r>
  </si>
  <si>
    <r>
      <t xml:space="preserve">El </t>
    </r>
    <r>
      <rPr>
        <sz val="14"/>
        <color rgb="FFFF0000"/>
        <rFont val="Calibri"/>
        <family val="2"/>
        <scheme val="minor"/>
      </rPr>
      <t>presupuesto de mantenimiento</t>
    </r>
    <r>
      <rPr>
        <sz val="14"/>
        <rFont val="Calibri"/>
        <family val="2"/>
        <scheme val="minor"/>
      </rPr>
      <t xml:space="preserve"> está definido y alineado con el plan de mantenimiento a </t>
    </r>
    <r>
      <rPr>
        <sz val="14"/>
        <color rgb="FFFF0000"/>
        <rFont val="Calibri"/>
        <family val="2"/>
        <scheme val="minor"/>
      </rPr>
      <t>corto plazo ( 1  año)?</t>
    </r>
  </si>
  <si>
    <r>
      <t xml:space="preserve">El </t>
    </r>
    <r>
      <rPr>
        <sz val="14"/>
        <color rgb="FFFF0000"/>
        <rFont val="Calibri"/>
        <family val="2"/>
        <scheme val="minor"/>
      </rPr>
      <t>SAP está totalmente funcional en el área de mantenimiento,</t>
    </r>
    <r>
      <rPr>
        <sz val="14"/>
        <rFont val="Calibri"/>
        <family val="2"/>
        <scheme val="minor"/>
      </rPr>
      <t xml:space="preserve"> se generan avisos, OTs, se carga información (retroalimentacion de ots) en el sistema y es auditable?</t>
    </r>
  </si>
  <si>
    <r>
      <t xml:space="preserve">En el </t>
    </r>
    <r>
      <rPr>
        <sz val="14"/>
        <color rgb="FFFF0000"/>
        <rFont val="Calibri"/>
        <family val="2"/>
        <scheme val="minor"/>
      </rPr>
      <t>proceso de Planeación y Programación</t>
    </r>
    <r>
      <rPr>
        <sz val="14"/>
        <rFont val="Calibri"/>
        <family val="2"/>
        <scheme val="minor"/>
      </rPr>
      <t xml:space="preserve"> están incluidas todas las </t>
    </r>
    <r>
      <rPr>
        <sz val="14"/>
        <color rgb="FFFF0000"/>
        <rFont val="Calibri"/>
        <family val="2"/>
        <scheme val="minor"/>
      </rPr>
      <t>actividades</t>
    </r>
    <r>
      <rPr>
        <sz val="14"/>
        <rFont val="Calibri"/>
        <family val="2"/>
        <scheme val="minor"/>
      </rPr>
      <t xml:space="preserve"> definidas en el </t>
    </r>
    <r>
      <rPr>
        <sz val="14"/>
        <color rgb="FFFF0000"/>
        <rFont val="Calibri"/>
        <family val="2"/>
        <scheme val="minor"/>
      </rPr>
      <t>mantenimiento correctivo,</t>
    </r>
    <r>
      <rPr>
        <sz val="14"/>
        <rFont val="Calibri"/>
        <family val="2"/>
        <scheme val="minor"/>
      </rPr>
      <t xml:space="preserve"> </t>
    </r>
    <r>
      <rPr>
        <sz val="14"/>
        <color rgb="FFFF0000"/>
        <rFont val="Calibri"/>
        <family val="2"/>
        <scheme val="minor"/>
      </rPr>
      <t>preventivo y predictivo?</t>
    </r>
  </si>
  <si>
    <r>
      <rPr>
        <sz val="14"/>
        <color rgb="FFFF0000"/>
        <rFont val="Calibri"/>
        <family val="2"/>
        <scheme val="minor"/>
      </rPr>
      <t xml:space="preserve">La estrategia de mantenimiento, la visión, objetivos y responsables </t>
    </r>
    <r>
      <rPr>
        <sz val="14"/>
        <rFont val="Calibri"/>
        <family val="2"/>
        <scheme val="minor"/>
      </rPr>
      <t xml:space="preserve">son conocidos por el personal de mantenimiento y </t>
    </r>
    <r>
      <rPr>
        <sz val="14"/>
        <color rgb="FFFF0000"/>
        <rFont val="Calibri"/>
        <family val="2"/>
        <scheme val="minor"/>
      </rPr>
      <t xml:space="preserve">acordados con el área de Operación? </t>
    </r>
  </si>
  <si>
    <r>
      <rPr>
        <sz val="14"/>
        <color theme="1"/>
        <rFont val="Calibri"/>
        <family val="2"/>
        <scheme val="minor"/>
      </rPr>
      <t>Los</t>
    </r>
    <r>
      <rPr>
        <sz val="14"/>
        <color theme="5" tint="-0.249977111117893"/>
        <rFont val="Calibri"/>
        <family val="2"/>
        <scheme val="minor"/>
      </rPr>
      <t xml:space="preserve"> </t>
    </r>
    <r>
      <rPr>
        <sz val="14"/>
        <color rgb="FFFF0000"/>
        <rFont val="Calibri"/>
        <family val="2"/>
        <scheme val="minor"/>
      </rPr>
      <t xml:space="preserve">planes de mejoramiento </t>
    </r>
    <r>
      <rPr>
        <sz val="14"/>
        <color theme="1"/>
        <rFont val="Calibri"/>
        <family val="2"/>
        <scheme val="minor"/>
      </rPr>
      <t>se realizan aisladamente por algunas áreas de mantenimiento?</t>
    </r>
  </si>
  <si>
    <r>
      <t xml:space="preserve">En la </t>
    </r>
    <r>
      <rPr>
        <sz val="14"/>
        <color rgb="FFFF0000"/>
        <rFont val="Calibri"/>
        <family val="2"/>
        <scheme val="minor"/>
      </rPr>
      <t>estrategia de mantenimiento</t>
    </r>
    <r>
      <rPr>
        <sz val="14"/>
        <rFont val="Calibri"/>
        <family val="2"/>
        <scheme val="minor"/>
      </rPr>
      <t xml:space="preserve"> se define la </t>
    </r>
    <r>
      <rPr>
        <sz val="14"/>
        <color rgb="FFFF0000"/>
        <rFont val="Calibri"/>
        <family val="2"/>
        <scheme val="minor"/>
      </rPr>
      <t>criticidad de los equipos</t>
    </r>
    <r>
      <rPr>
        <sz val="14"/>
        <rFont val="Calibri"/>
        <family val="2"/>
        <scheme val="minor"/>
      </rPr>
      <t xml:space="preserve"> y que tipo de mantenimiento requiere (correctivo, preventivo, predictivo)?</t>
    </r>
  </si>
  <si>
    <r>
      <rPr>
        <sz val="14"/>
        <rFont val="Calibri"/>
        <family val="2"/>
        <scheme val="minor"/>
      </rPr>
      <t>El sistema para administrar la gestión de mantenimiento (SAP)</t>
    </r>
    <r>
      <rPr>
        <sz val="14"/>
        <color theme="5" tint="-0.249977111117893"/>
        <rFont val="Calibri"/>
        <family val="2"/>
        <scheme val="minor"/>
      </rPr>
      <t xml:space="preserve"> </t>
    </r>
    <r>
      <rPr>
        <sz val="14"/>
        <color rgb="FFFF0000"/>
        <rFont val="Calibri"/>
        <family val="2"/>
        <scheme val="minor"/>
      </rPr>
      <t>es utilizado ocasionalmente</t>
    </r>
    <r>
      <rPr>
        <sz val="14"/>
        <color theme="5" tint="-0.249977111117893"/>
        <rFont val="Calibri"/>
        <family val="2"/>
        <scheme val="minor"/>
      </rPr>
      <t xml:space="preserve"> </t>
    </r>
    <r>
      <rPr>
        <sz val="14"/>
        <rFont val="Calibri"/>
        <family val="2"/>
        <scheme val="minor"/>
      </rPr>
      <t xml:space="preserve">para registrar las actividades de mantenimiento realizadas en los equipos? </t>
    </r>
  </si>
  <si>
    <r>
      <rPr>
        <sz val="14"/>
        <rFont val="Calibri"/>
        <family val="2"/>
        <scheme val="minor"/>
      </rPr>
      <t>El cambio de</t>
    </r>
    <r>
      <rPr>
        <sz val="14"/>
        <color rgb="FFFF0000"/>
        <rFont val="Calibri"/>
        <family val="2"/>
        <scheme val="minor"/>
      </rPr>
      <t xml:space="preserve"> actividades, frecuencias ó rutinas de mantenimiento</t>
    </r>
    <r>
      <rPr>
        <sz val="14"/>
        <color theme="5" tint="-0.249977111117893"/>
        <rFont val="Calibri"/>
        <family val="2"/>
        <scheme val="minor"/>
      </rPr>
      <t xml:space="preserve"> </t>
    </r>
    <r>
      <rPr>
        <sz val="14"/>
        <rFont val="Calibri"/>
        <family val="2"/>
        <scheme val="minor"/>
      </rPr>
      <t>se realizan siguiendo</t>
    </r>
    <r>
      <rPr>
        <sz val="14"/>
        <color theme="1"/>
        <rFont val="Calibri"/>
        <family val="2"/>
        <scheme val="minor"/>
      </rPr>
      <t xml:space="preserve"> un proceso de cambio?
El cambio de actividades, frecuencias ó rutinas de mantenimiento se realizan</t>
    </r>
    <r>
      <rPr>
        <sz val="14"/>
        <color theme="5" tint="-0.249977111117893"/>
        <rFont val="Calibri"/>
        <family val="2"/>
        <scheme val="minor"/>
      </rPr>
      <t xml:space="preserve"> </t>
    </r>
    <r>
      <rPr>
        <sz val="14"/>
        <color rgb="FFFF0000"/>
        <rFont val="Calibri"/>
        <family val="2"/>
        <scheme val="minor"/>
      </rPr>
      <t xml:space="preserve">sin requerir evidenciar </t>
    </r>
    <r>
      <rPr>
        <sz val="14"/>
        <color theme="1"/>
        <rFont val="Calibri"/>
        <family val="2"/>
        <scheme val="minor"/>
      </rPr>
      <t>proceso de aprobación del cambio?</t>
    </r>
  </si>
  <si>
    <r>
      <rPr>
        <sz val="14"/>
        <color theme="1"/>
        <rFont val="Calibri"/>
        <family val="2"/>
        <scheme val="minor"/>
      </rPr>
      <t>Los</t>
    </r>
    <r>
      <rPr>
        <sz val="14"/>
        <color theme="5" tint="-0.249977111117893"/>
        <rFont val="Calibri"/>
        <family val="2"/>
        <scheme val="minor"/>
      </rPr>
      <t xml:space="preserve"> </t>
    </r>
    <r>
      <rPr>
        <sz val="14"/>
        <color rgb="FFFF0000"/>
        <rFont val="Calibri"/>
        <family val="2"/>
        <scheme val="minor"/>
      </rPr>
      <t xml:space="preserve">planes de mejoramiento </t>
    </r>
    <r>
      <rPr>
        <sz val="14"/>
        <color theme="1"/>
        <rFont val="Calibri"/>
        <family val="2"/>
        <scheme val="minor"/>
      </rPr>
      <t xml:space="preserve">siguen un proceso de gestion de cambio?
Los planes de mejoramiento </t>
    </r>
    <r>
      <rPr>
        <sz val="14"/>
        <color rgb="FFFF0000"/>
        <rFont val="Calibri"/>
        <family val="2"/>
        <scheme val="minor"/>
      </rPr>
      <t>se realizan aisladamente</t>
    </r>
    <r>
      <rPr>
        <sz val="14"/>
        <color theme="5" tint="-0.249977111117893"/>
        <rFont val="Calibri"/>
        <family val="2"/>
        <scheme val="minor"/>
      </rPr>
      <t xml:space="preserve"> </t>
    </r>
    <r>
      <rPr>
        <sz val="14"/>
        <color theme="1"/>
        <rFont val="Calibri"/>
        <family val="2"/>
        <scheme val="minor"/>
      </rPr>
      <t>por algunas personas de mantenimiento?</t>
    </r>
  </si>
  <si>
    <r>
      <rPr>
        <sz val="14"/>
        <color theme="1"/>
        <rFont val="Calibri"/>
        <family val="2"/>
        <scheme val="minor"/>
      </rPr>
      <t xml:space="preserve">¿La </t>
    </r>
    <r>
      <rPr>
        <sz val="14"/>
        <color rgb="FFFF0000"/>
        <rFont val="Calibri"/>
        <family val="2"/>
        <scheme val="minor"/>
      </rPr>
      <t>estrategia de mantenimiento</t>
    </r>
    <r>
      <rPr>
        <sz val="14"/>
        <color theme="5" tint="-0.249977111117893"/>
        <rFont val="Calibri"/>
        <family val="2"/>
        <scheme val="minor"/>
      </rPr>
      <t xml:space="preserve"> </t>
    </r>
    <r>
      <rPr>
        <sz val="14"/>
        <color theme="1"/>
        <rFont val="Calibri"/>
        <family val="2"/>
        <scheme val="minor"/>
      </rPr>
      <t>define correr los equipos a falla?</t>
    </r>
  </si>
  <si>
    <r>
      <rPr>
        <sz val="14"/>
        <color theme="1"/>
        <rFont val="Calibri"/>
        <family val="2"/>
        <scheme val="minor"/>
      </rPr>
      <t>¿Requiere</t>
    </r>
    <r>
      <rPr>
        <sz val="14"/>
        <color rgb="FFFF0000"/>
        <rFont val="Calibri"/>
        <family val="2"/>
        <scheme val="minor"/>
      </rPr>
      <t xml:space="preserve"> esfuerzo para evidenciar</t>
    </r>
    <r>
      <rPr>
        <sz val="14"/>
        <color theme="5" tint="-0.249977111117893"/>
        <rFont val="Calibri"/>
        <family val="2"/>
        <scheme val="minor"/>
      </rPr>
      <t xml:space="preserve"> </t>
    </r>
    <r>
      <rPr>
        <sz val="14"/>
        <color theme="1"/>
        <rFont val="Calibri"/>
        <family val="2"/>
        <scheme val="minor"/>
      </rPr>
      <t>la captura y organización de registros históricos de mantenimiento?</t>
    </r>
  </si>
  <si>
    <t>GUIA DE CALIFICACION MATRIZ</t>
  </si>
  <si>
    <t># ENTREVISTA</t>
  </si>
  <si>
    <t>EVALUACIONES</t>
  </si>
  <si>
    <t>TIEMPOS</t>
  </si>
  <si>
    <t>CORREO</t>
  </si>
  <si>
    <t>Mins</t>
  </si>
  <si>
    <t>x</t>
  </si>
  <si>
    <t xml:space="preserve">MATRIZ DE AUDITORIA DE MATENIMIENTO </t>
  </si>
  <si>
    <r>
      <t xml:space="preserve">¿El personal es </t>
    </r>
    <r>
      <rPr>
        <sz val="10"/>
        <color rgb="FFFF0000"/>
        <rFont val="Arial"/>
        <family val="2"/>
      </rPr>
      <t>altamente calificado</t>
    </r>
    <r>
      <rPr>
        <sz val="10"/>
        <rFont val="Arial"/>
        <family val="2"/>
      </rPr>
      <t xml:space="preserve">; es decir, cumple con las </t>
    </r>
    <r>
      <rPr>
        <sz val="10"/>
        <color rgb="FFFF0000"/>
        <rFont val="Arial"/>
        <family val="2"/>
      </rPr>
      <t>competencias específicas del cargo</t>
    </r>
    <r>
      <rPr>
        <sz val="10"/>
        <rFont val="Arial"/>
        <family val="2"/>
      </rPr>
      <t>, basado en los</t>
    </r>
    <r>
      <rPr>
        <sz val="10"/>
        <color rgb="FFFF0000"/>
        <rFont val="Arial"/>
        <family val="2"/>
      </rPr>
      <t xml:space="preserve"> roles y responsabilidades </t>
    </r>
    <r>
      <rPr>
        <sz val="10"/>
        <rFont val="Arial"/>
        <family val="2"/>
      </rPr>
      <t>con calificaciones determinadas por el sistema de gestion de competencias?</t>
    </r>
  </si>
  <si>
    <r>
      <rPr>
        <sz val="14"/>
        <color rgb="FFFF0000"/>
        <rFont val="Calibri"/>
        <family val="2"/>
        <scheme val="minor"/>
      </rPr>
      <t>Las técnicas de Confiabilidad e integridad</t>
    </r>
    <r>
      <rPr>
        <sz val="14"/>
        <rFont val="Calibri"/>
        <family val="2"/>
        <scheme val="minor"/>
      </rPr>
      <t xml:space="preserve"> (RCM, RCAs, RAM, RIB, LCC, Modelamientos, otros) son entendidas por la organización, están implementadas y sus resultados además de auditables, cumplen las expectativas de las partes interesadas?</t>
    </r>
  </si>
  <si>
    <r>
      <t xml:space="preserve">¿Se tienen definidos procesos de </t>
    </r>
    <r>
      <rPr>
        <sz val="14"/>
        <color rgb="FFFF0000"/>
        <rFont val="Calibri"/>
        <family val="2"/>
        <scheme val="minor"/>
      </rPr>
      <t>estandarización de equipos</t>
    </r>
    <r>
      <rPr>
        <sz val="14"/>
        <rFont val="Calibri"/>
        <family val="2"/>
        <scheme val="minor"/>
      </rPr>
      <t xml:space="preserve"> como pilar en la gestión de activos, soportado por resultados y tecnología de punta, con seguimiento periódico de sus planes de implementación? </t>
    </r>
  </si>
  <si>
    <r>
      <t>¿Presupuesto</t>
    </r>
    <r>
      <rPr>
        <sz val="14"/>
        <color rgb="FFFF0000"/>
        <rFont val="Calibri"/>
        <family val="2"/>
        <scheme val="minor"/>
      </rPr>
      <t xml:space="preserve"> orientado por la gestión integral de activos </t>
    </r>
    <r>
      <rPr>
        <sz val="14"/>
        <rFont val="Calibri"/>
        <family val="2"/>
        <scheme val="minor"/>
      </rPr>
      <t xml:space="preserve">y alineado con el plan estratégico de la organización a largo plazo ( </t>
    </r>
    <r>
      <rPr>
        <sz val="14"/>
        <color rgb="FFFF0000"/>
        <rFont val="Calibri"/>
        <family val="2"/>
        <scheme val="minor"/>
      </rPr>
      <t>3 a 10 años)</t>
    </r>
    <r>
      <rPr>
        <sz val="14"/>
        <rFont val="Calibri"/>
        <family val="2"/>
        <scheme val="minor"/>
      </rPr>
      <t>?</t>
    </r>
  </si>
  <si>
    <t>Existe copia dura o magnética con indicaciones de fecha de elaboración, quien elaboró, quién revisó y el contenido técnicos de los procedimientos de reparación de los equipos del negocio, con suficiencia de información que permiten su fácil compresion y puesta en marcha?</t>
  </si>
  <si>
    <r>
      <t xml:space="preserve">¿La base de datos de mantenimiento lleva </t>
    </r>
    <r>
      <rPr>
        <sz val="10"/>
        <color rgb="FFFF0000"/>
        <rFont val="Arial"/>
        <family val="2"/>
      </rPr>
      <t xml:space="preserve">información codificada </t>
    </r>
    <r>
      <rPr>
        <sz val="10"/>
        <rFont val="Arial"/>
        <family val="2"/>
      </rPr>
      <t>con base en estandares como la ISO 14224 que permiten hacer análisis?</t>
    </r>
  </si>
  <si>
    <t>¿Se cuenta con desarrollo de técnicas de análisis de costo ciclo de vida LCC y personal competente para apalancar la óptimización de la estrategia de mantenimiento?</t>
  </si>
  <si>
    <r>
      <t xml:space="preserve">Las </t>
    </r>
    <r>
      <rPr>
        <sz val="10"/>
        <color rgb="FFFF0000"/>
        <rFont val="Calibri"/>
        <family val="2"/>
        <scheme val="minor"/>
      </rPr>
      <t>competencias</t>
    </r>
    <r>
      <rPr>
        <sz val="10"/>
        <rFont val="Calibri"/>
        <family val="2"/>
        <scheme val="minor"/>
      </rPr>
      <t xml:space="preserve"> requeridas para </t>
    </r>
    <r>
      <rPr>
        <sz val="10"/>
        <color rgb="FFFF0000"/>
        <rFont val="Calibri"/>
        <family val="2"/>
        <scheme val="minor"/>
      </rPr>
      <t>cada cargo</t>
    </r>
    <r>
      <rPr>
        <sz val="10"/>
        <rFont val="Calibri"/>
        <family val="2"/>
        <scheme val="minor"/>
      </rPr>
      <t xml:space="preserve"> estructurado </t>
    </r>
    <r>
      <rPr>
        <sz val="10"/>
        <color rgb="FFFF0000"/>
        <rFont val="Calibri"/>
        <family val="2"/>
        <scheme val="minor"/>
      </rPr>
      <t>dentro del organigrama</t>
    </r>
    <r>
      <rPr>
        <sz val="10"/>
        <rFont val="Calibri"/>
        <family val="2"/>
        <scheme val="minor"/>
      </rPr>
      <t xml:space="preserve"> están delimitadas y son revisadas periódicamente?</t>
    </r>
  </si>
  <si>
    <t>No se están llevando a cabo las técnicas de confiabilidad RAM, RCM y RCA las cuales soportan las decisiones de las estrategias de mantenimiento acorde a los modos de falla y efectos</t>
  </si>
  <si>
    <t>Formación en las técnicas de confiabilidad RCM, RCA y RAM a los jefes de mantenimiento, supervisores y analista senior</t>
  </si>
  <si>
    <t>Ejercicio para los equipos críticos de la planta con las AppExcel de RCM y RAM, más el principio de análisis de causa raíz.</t>
  </si>
  <si>
    <t xml:space="preserve">Construir la matriz de Modos de Falla, determinar la estrategia de acuerdo al resultado de Confiabilidad desde los patrones de falla (curva bañera) </t>
  </si>
  <si>
    <t xml:space="preserve">Elaborar la matriz o ficha de gestión de cambio. </t>
  </si>
  <si>
    <t>Matriz o Ficha de Gestión de Cambio que incluya, lecciones aprendidas, acciones de cambio, estrategia y agenda de cambio, matriz de riesgos e Impactos.</t>
  </si>
  <si>
    <t>No se cuenta con una herramienta y ficha que evalue el Impacto de la Gestión del cambio y adaptabilidad desde la gestión de mantenimiento.</t>
  </si>
  <si>
    <t>Construir el Cuadro de mando Integral de indicadores con la ficha técnica de cada indicador, que incluya definición, formula, meta y transacción.</t>
  </si>
  <si>
    <t>Comunicación de la gestión de cambio a todos los niveles de la organización.</t>
  </si>
  <si>
    <t>Despliegue de indicadores en los tres niveles, estratégico, táctico y operativo.</t>
  </si>
  <si>
    <t>Elaborar la matriz de criticidad con la ponderación de los criterios de califiación y participación de las áreas transversales o soporte como son seguridad, medio ambiente, calidad, Inocuidad, operaciones y mantenimiento.</t>
  </si>
  <si>
    <t xml:space="preserve">Ejemplos de matrices de criticidad </t>
  </si>
  <si>
    <t>No se cuenta con una matriz de criticidad de equipos con la evaluación de las áreas transversales para definir las estrategias de mantenimiento.</t>
  </si>
  <si>
    <t>Información para toma de decisiones y cambio o pivote de la estrategia de mantenimiento.</t>
  </si>
  <si>
    <t>Mantenimiento no cuenta con matriz DOFA para evaluar las estrategias de trabajo año siguiente.</t>
  </si>
  <si>
    <t>Elaborar anualmente la matriz DOFA desde las 4 M's+1T</t>
  </si>
  <si>
    <t>Estrategias de Ataque, Defensa, Refuerzo y Abandono y cronograma de las mismas.</t>
  </si>
  <si>
    <t>Caracterizar el proceso identificando las oportunidades con benchmarking en la gestión de mantenimiento en las demás plantas de la organización</t>
  </si>
  <si>
    <t>No se cuenta con cartelera de lecciones aprendidas en HSE y pirámide de accidentalidad en los talleres y plantas.</t>
  </si>
  <si>
    <t>Apoyarse con el área de SIGRO para elaborar la cartelera de lecciones aprendidas  y prirámide de accidentalidad.</t>
  </si>
  <si>
    <t>Formato de lecciones aprendidas en accidentalidad y pirámide accidentalidad con matriz de peligros y riesgos, condiciones y actos inseguros, daño a la propiedad, accidentes leves, mayores y severos o mortales.</t>
  </si>
  <si>
    <t xml:space="preserve">Gestión preventiva con el reporte de actos y condiciones y mapeo de peligros y riesgos. </t>
  </si>
  <si>
    <t>Formula para el cálculo de costos de mantenimiento</t>
  </si>
  <si>
    <t>Costo total de las OT's y evaluación a futuro del presupuesto base cero.</t>
  </si>
  <si>
    <t xml:space="preserve">Hoy en día se realizan evaluaciones de desempeño desde el Ser, más no desde el SABER y HACER, </t>
  </si>
  <si>
    <t>Evaluar las competencias técnicas de los técnicos para cerrar brechas desde el Saber y Hacer aplicando el ciclo de aprendizaje, Sabe, Aplica, Experto y Enseña.</t>
  </si>
  <si>
    <t>Modelo de aprendizaje de Kirck Patrick, matriz de habilidades y competencias</t>
  </si>
  <si>
    <t>Complementar el plan de entrenamiento para técnicos.</t>
  </si>
  <si>
    <t>No existe la matriz de estrategias de mantenimiento definidas para la organización.</t>
  </si>
  <si>
    <t>Elaborar la matriz de las dos estrategias de mantenimiento, Reactivas y Proactivas.</t>
  </si>
  <si>
    <t>Matriz estrategias Reactivas (correctivo programado y emergencia) y Proactivas (Preventivo TBM, Predictivo CBM y Proactivo FLAB).</t>
  </si>
  <si>
    <t>Determinar la base para el benchmarking de la gestión de las estrategias de mantenimiento y comparar con las técncicas de confiabilidad a partir del cálculo de Weibull.</t>
  </si>
  <si>
    <t>No evidencié el control estadístico desde la planeación de mantenimiento en cuanto a frecuencias y modos de falla.</t>
  </si>
  <si>
    <t>Para los equipos críticos establecer las gráficas de control de frecuencias y modos de falla.</t>
  </si>
  <si>
    <t>Herramientas de control</t>
  </si>
  <si>
    <t>Optimizar los planes de mantenimiento desde la extensión o alargue de las frecuencias de inspección y cambio.</t>
  </si>
  <si>
    <t>No está la estrategia de RBI (Inspección Basada en Riesgo)</t>
  </si>
  <si>
    <t>En la matriz de criticidad evaluar para los equipos críticos y se haya definido mantenimiento basado en inspección, incluir el RBI</t>
  </si>
  <si>
    <t>Principios de RBI.</t>
  </si>
  <si>
    <t>Control de las actividades de mantenimiento bajo lineamientos de Riesgos.</t>
  </si>
  <si>
    <t>No cuentan con un registro de ahorros por decisiones de estrategias de mantenimiento</t>
  </si>
  <si>
    <t>Elaborar el cuadro de control de ahorros de acuerdo a las estrategias de mantenimiento</t>
  </si>
  <si>
    <t>Cuadro de Ahorros (Hard Savings, Soft Savings, Virtual Savings, Cost Avoidance)</t>
  </si>
  <si>
    <t>Decisiones de estrategias de mantenimiento basadas en efectos económicos</t>
  </si>
  <si>
    <t>No se realiza benchmarking con compañías externas</t>
  </si>
  <si>
    <t>Mejores Prácticas</t>
  </si>
  <si>
    <t>Solo se cuenta con los "malos actores" asociados a los sistemas más no a los modos de falla, hoy en día Síntomas.</t>
  </si>
  <si>
    <t>A partir de los RCA (Análisis Causa Raíz), identificar el Pareto de malos actores en los modos de falla o síntomas.</t>
  </si>
  <si>
    <t>Matriz Modo Falla Componente</t>
  </si>
  <si>
    <t>Priorizar contramedidas y planes de acción para evitar Recurrencia</t>
  </si>
  <si>
    <t>No se realiza análisis de efectividad de los planes de mejora a partir de los RCA y menos que sea sistemáticamente.</t>
  </si>
  <si>
    <t>Medir la Eficacia de los RCA dentro del ciclo PHVA, Verificar y Lecciones aprendidas</t>
  </si>
  <si>
    <t>Ciclo PHVA para los RCA</t>
  </si>
  <si>
    <t>Evitar Recurrencia y medir la efectividad de los RCA.</t>
  </si>
  <si>
    <t>Para equipos o proyectos nuevos el nível operativo y técnico está siendo tenido en cuenta casi cerrando la puerta del comisionamiento.</t>
  </si>
  <si>
    <t>Una vez seleccionada la tecnología o características del equipo o proyecto, para el equipo operativo y técnico deben levantarse las habilidades y competencias y definir el plan de entrenamiento; además, elaborar las rutinas de inspección, limpieza, operación, etc</t>
  </si>
  <si>
    <t>Flujo de gestión de activos, documentos requeridos y responsables de la acción.</t>
  </si>
  <si>
    <t>Arranque vertical en proyectos de equipos nuevos.</t>
  </si>
  <si>
    <t>Elaborar las actas con compromisos y efectividad de las reuniones.</t>
  </si>
  <si>
    <t>Envio ejemplo de acta para reuniones</t>
  </si>
  <si>
    <t>Trazabilidad en la gestión de compromisos.</t>
  </si>
  <si>
    <t>Se realizan varios comités y prevalece el reporte a través de correos más no actas, dificultando en algunos casos, la trazabilidad.</t>
  </si>
  <si>
    <t>No se tiene historial de la selección de las estrategias de mantenimiento desde varios contextos y metodologías; entre ellas, RCM, RCA-PMO, Pilar MP-TPM, recomendaciones del fabricante.</t>
  </si>
  <si>
    <t>Construir el flujo de proceso para seleccionar la estrategia de mantenimiento desde las diferentes entradas (metodologías)</t>
  </si>
  <si>
    <t>Flujo de proceso para seleccionar estrategia de mantenimiento.</t>
  </si>
  <si>
    <t>Optimización de los planes de mantenimiento.</t>
  </si>
  <si>
    <t>Realizar formación en principios de Análisis de causa raíz</t>
  </si>
  <si>
    <t>Cierre de brecha y medición de la efectividad de la formación con la eliminación de causa(s) raíz recurrentes.</t>
  </si>
  <si>
    <t>Disponibilidad y Confiabilidad en los equipos.</t>
  </si>
  <si>
    <t>No se ha realizado una evaluación integral del proceso de gestión de mantenimiento.</t>
  </si>
  <si>
    <t xml:space="preserve">Se entregará la matriz de evaluación de excelencia de mantenimiento e instructivo de llenado. </t>
  </si>
  <si>
    <t>Autoevaluaciones y benchmarking.</t>
  </si>
  <si>
    <t>Aunque se tiene una identificación de tuberías y tanques , no evidencié la norma así sea interna para la homologación en la organización.</t>
  </si>
  <si>
    <t>Establecer la norma interna/externa de identificación de tuberías y tanques.</t>
  </si>
  <si>
    <t>Norma interna/ externa de referencia</t>
  </si>
  <si>
    <t>Homologación de criterios corporativos de identificación de tuberías y tanques.</t>
  </si>
  <si>
    <t>No existe una biblioteca técnica; además de catalogos y manuales, con documentos técnicos y bibliografía para consulta de estrategias de confiabilidad, mantenimiento e integridad.</t>
  </si>
  <si>
    <t>Determinar un lugar físico para consulta de los técnicos e ingenieros de bibliografía y espacios de compartir aprendizajes y experiencias.</t>
  </si>
  <si>
    <t>Material bibliográfico, reportes técnicos, manuales técnicos y vídeos de formaciones.</t>
  </si>
  <si>
    <t>Cierre de brechas a partir del SABER y conocimiento.</t>
  </si>
  <si>
    <t>Definir periodicidad de evaluación basado en la matriz de excelencia de mantenimiento (Campbell).</t>
  </si>
  <si>
    <t>No se cuenta con un Cuadro de Mando Integral de Indicadores de mantenimiento, se manejan algunos KPI's. Hay indicadores claves como Confiabilidad y Mantenibilidad que no están en el radar de gestión, menos indicadores de desarrollo y aprendizaje para el nível de técnicos</t>
  </si>
  <si>
    <t>Cuadro de mando Integral mantenimiento plantas, benchmarking indicadores de mantenimiento estudios ACIEM Colombia y Brasil (Tavares 2017). Además presentar la gráfica de Jack Knife MTTR vs MTBF.</t>
  </si>
  <si>
    <t>En la estructura del cálculo de los costos de mantenimiento se tienen en cuenta materiales, servicios y horas hombre y en algunos casos, tiempos de interevnción de la actividad.</t>
  </si>
  <si>
    <t>Incluir en los tiempos estándar de las actividades de mantenimiento y en lo posible, costos por penalidad.</t>
  </si>
  <si>
    <t>Establecer unos indicadores de mantenimiento sin exponer el Core del negocio, inclusive con los Dealers.</t>
  </si>
  <si>
    <t>A partir del cuadro de mando integral definido, cuáles indicadores pueden ser referenciados con compañías externas o Dealers.</t>
  </si>
  <si>
    <t>Actualmente no se llevan los modos de falla, se registran como síntomas.</t>
  </si>
  <si>
    <t>Identificar los modos de falla más no los síntomas que se toman hoy en día como modos de falla, tener presente para los RCA's.</t>
  </si>
  <si>
    <t>Para los RCA, partir que lo que está reportado en SAP son síntomas y no modos de falla.</t>
  </si>
  <si>
    <t>RCA efectivos.</t>
  </si>
  <si>
    <t>No existe Análisis de Causa Raíz, RCA, unificado y homologado, se trabaja basado en el expertíz de cada Jefe de taller o coordinador de planeación de mantenimiento.</t>
  </si>
  <si>
    <t>Los beneficios de las técnicas de Confiabilidad medidas y con planes de acción para mitigar las desviaciones.
Se tiene planes de mitigacion pero no se tiene medicion de efectividad.
Todo lo que se hace debe estar demostrado con un retorno, cuanto me  es efectivo un RCM o un CBM
Si se mide el costo beneficio del contrato  antes y despues.
No se conoce resultados de mediciones.
No se tiene seguridad si se hace mediciones o existen planes de mitigacion o divulgacion de causas y planes.
falta ver la parte en costos.
El problema de estas tecnicas es que no se aseguran por que las actividades los participantes no son las idoneas ya que son personas que no dan un aporte tecnico  valido, pero estas tecnicas para ser aseguradas estas tecnicas necesitan ser revaluadas cada determinado tiempo.
la confiabilidad operación cumple con metas, es indirecto el indicador, el aseguramiento no se cumple 
no hay planes y se pregrama nuevamente la tecnica
No son medidos y no se mitigan.
Se estan haciendo, pero no se ven las acciones
hasta hora esta por implementar.
Las técnicas de Confiabilidad entendidos por la organización, implementados y auditables
por implementacionno esta del todo divulgadas pero si son auditables.
Resistencia al cambio de la organización
No se tiene un estrategia clara para una articulacion con tecnicas de confiabilidadno estan del todo entendidos, para lo existente no todo esta modelado aun.Si lo estan y son auditables. Y queda evidenciado en el sistema.la penetracion de esquemas falta aceptacion, divulgacion.Centrada en Mtto la respuesta es si.En analisis de riesgo se estan haciendo desde hace un poco tiempo y es valido reforzar conocimientos. Hace seguimiento en divulgaciones.
Hazop, Lopas, SISSi se tiene la gente, son entendidos por la  organización pero no son auditables, los planes de accion, 
Falta mucho en el seguimiento entendido si, pero auditables no se encuetram.No, se ve aun se sabe que esta en implementacionPor implementacion.
Herramientas y personal entrenado para realizar las técnicas de Confiabilidad 
falta mejorarno completoconocmiento en RCA, RCM y hazopidoneidad y ausencia de herramientaSi se cuenta con las personas.Si se tiene la gente, son entendidos por la  organización pero no son auditables, los planes de accion, 
eso se ha evidenciado hay una mejora dentro de la aplizacion mediante la utilizacion de estas tecnicas.
Se ve que hay una fuerza, se esta implementando confiabilidad falta implementar, ya esta el diagnostico de rutinas de vibracion Estan pero se encuentra en estado de implementacion
Proceso de benchmarking interno y resultados evidenciables
si es dificil hace comparacion el igualno se tienereporte mensual donde se divulgan que hacen mejor que otrolas mesas tecnicas. Un herramienta. Lecciones aprendidasExiste un grupo central de Mtto, se hace  reuniones, no se sabe hasta que punto  existan  actividades tales como un benchmarking. No se tiene evidencias divulgadas Se han hecho pero a mas externos que para internos y no se tiene evidencias reales.si se tiene  hasta ejemplo de pasantias para manejo.
Faltaria lo que es una mejora hacerlo sistematico.No se ha visto el primero de estos?sise hacen mejoras continuas buscando mejores practicasEstan pero no se tiene documentado.
Plan a largo plazo ( más de un año)para diez áreas estrategicas de esta evaluación
solo al año Como globales, no hay vision a largo tiempo en la guia de gestion de activos,
hace falta divulgacion TALLER AGRÍCOLA CASTILLA 80%  y en campo en 40%. Orito nos falta un 20% 
Plan de mejoramiento aprobado y con evidencia de ejecución
si se hace, pero no esta claro el seguimiento y no esta como se necesita, estamos crudos, hace falta demostrar valor.
No se conoce o se ha visto por ahora, faltaria divulgacion</t>
  </si>
  <si>
    <t>Los planes de mejoramiento cuenta con el soporte de personal calificado y entrenado.
Dependiendo,  si son cosas pequeñas no entran en un estudio, no hay un criterio claro para definir que euipo entra y cual no, estas personas estan en TALLER AGRÍCOLA CASTILLA, y esta centralizado, pero las autoridades tecnicas son de TALLER AGRÍCOLA CASTILLA, los cronicos no son detectados como deben ser, hoy hay cultura de Mtto  y en la vit hay conciencia pero todo ha sido por  accidentes, pero somos reactivos y hace falta madurez, hay incipienza y se mueve de acuerdo a lideres, personalizado.
Los procesos no tiene aseguramiento y no se sostienen.
se hace revision hasta un 70%, si embargo la mala comunicación genera reprocesos que hacen lento el proceso de gestion. No hay planes de accion aun se cree que hay indicadores de malos actores, apoyados por rcm y rca
Proceso de aprobación del cambio
No se tiene esa informacion No hay un proceso definido, se sabe quien lo hace pero no se aclara el rol o el proceso no hay estrategia, el planeador usaria la masa y quien autoriza el cambio pero no deja evidencia.
La gente debe ver el acta como minimo y deberia ser trazable.
Que se genere un formato donde se ejecute.el proceso se esta implementacion  por ejecutarse a un 70%si esta maduradoesta el proceso falta darse a conocerSi, se evidencia.Si se sigue precedimiento validado por confiabilidad
Las interralaciones de mantenimiento con las áreas de operación, compras, bodegas y nómina.
hay serias debilidades.Si cuentan con esto Se necesita sinergia pues las compras estan demoradas, como no llegan los materiales no se hacen Mtto y esto afecta  todos los 
falta interaccionno esta sencibilizado y no conocen la afectacion. Es terrible el sistema de compras.
En compras y contratacion caño limon puede se privado pero los tramites legales son lentos.Si se cree que esta claro, las oportunidades en compras y contratacion, no hay gestion.
Se generan ODTs, se carga información en el sistema y es auditable (CMMS)
No se esta cargando la informacion completa, cuando se hace inspeccion de ellipse.
Se llevan tres años de cambio a SAP, y vamos a entrar y aprender, Semanalmente llega un reportes de ordenes creadas, esta informacion es procesada en TALLER AGRÍCOLA CASTILLA
Actividades definidas en el mantenimiento correctivo, preventivo y predictivoen planeacion &amp; Programacion.
Por ahora el predictivo tiene oportunidades de mejora, hay un plan y se ejecuta pero no esta oficialmente.80 a 20 en la programacion.
Las mesas tecnicas e crearon para cerrar brechas. Cada 2 meses.. Es decir 6 veces al año.un grado me Mtto informalNo de todos los equipos, no se conoce si el cubrimiento es total, hay una dependencia de mas de 4 personas que hacen planeacion y programacionsi lo estala mejor forma de cada mantenimiento debe estar en el sistma materiales y actividades.Predictivo no esta en el sistema , correctivo no se planea.Todas estan incluidasdebilidad en el abastecimiento de materialesLa programacion no esta en campo.. Y en gestion de inventarios se ve que salen los repuestos pero no se sabe si esta o no en campo. Se ve necesario un puente.
La estrategia de mantenimiento, la visión, objetivos y responsables son conocidos por el personal de mantenimiento y acordados con el área de Operación
Se tiene participacion de operación en un 30 % operaciones, si conoce el tema de planeacion, pero en estrategia ellos no.
Se tiene de aca a 5 años.la vision y la mision esta para todos los frentes, todos los tecnicos saben para donde vamos. Compromiso de roles  estan maduros, ha mejorado mucho. Por la nueva filosofia de O&amp;M.Se piensa que si, antes no se hacia, y se hace hoy da la planeacion asi. Hay que fortalecer esta cultura.
Es posible que operaciones no conozca las funciones de esta dependenciasi esta claro y hay una buena divulgacion, acordado entre operaciones aporta mucho.
Hay conciencia pero no hay aseguramiento, sostenibilidad a estos procesos.
Interiorizado.Se traen a los jefes de departamento de O&amp;M y el plan obedece a unas estrategias  se duda que tanto llega a las areas que es el ejecutante.
El plan no se hace solo con la teoria sino se trae un grupo interdisciplinario.
Falta interaccion con las gerencias tecnicas.Reunion mensual de la VIT, se habla de programacion, y donde se realizan negociaciones de actividades y tiempo en programacion operacional.El asusto es de orden publico, ya que toda planeacion debe protegerse por el ejercito y no se logra esta actividad.conjunto con operación, bajo una direccion empresarial
criticidad de los equipos
Se miran modos de falla con ecucaciones de perdida y en una valoracion por dejabo de M se pone una Estrategia estandarlos planes de ahora no noresponden a una analisis estrategicosi se hace y es acordeSisisi esta, por equipos criticos</t>
  </si>
  <si>
    <t>Jefe de O&amp;M</t>
  </si>
  <si>
    <t>Jairo Castellanos</t>
  </si>
  <si>
    <t>ALCANOS DE COLOMBIA S.A. E.S.P.</t>
  </si>
  <si>
    <t>Se presenta el DEA-00-019 GESTIÓN DE ACTIVOS DE DISTRIBUCIÓN, DEA-00-038 GESTIÓN DE ACTIVOS FIJOS, en estos documentos se presenta la  caracterización del proceso, especificando la descripción del proceso, objetivos, alcance, indicadores de cumpliemiento. El area de activos fijos presenta instructivos para la administración de los activos fijos desde su creación hasta su disposición final, entre los documentos esta el INST-28-001 LINEAMIENTOS DE INVENTARIOS Y ACTIVOS FIJOS.</t>
  </si>
  <si>
    <t>Se tiene carpeta compartida "Indicadores_O&amp;M" en donde se encuentra información tecnica de equipos y normativas vigentes. El area de Cartografia presenta planos actualizados de las redes de distribución. No se encuentran planos actualizados de las Estaciones.</t>
  </si>
  <si>
    <t>Se presenta el archivo de excel "1. Prog Mantto Estaciones Red Acero 2024", se evidencia registro de fallas por componente de cada sistema (Estación)</t>
  </si>
  <si>
    <t>Mantenimiento "CLASE MUNDIAL"</t>
  </si>
  <si>
    <t>Hernando Diaz</t>
  </si>
  <si>
    <t>Líder de Mantenimiento</t>
  </si>
  <si>
    <t>Oscar Gomez</t>
  </si>
  <si>
    <t>Coordinador O&amp;M</t>
  </si>
  <si>
    <t>Alexandra Carvajal</t>
  </si>
  <si>
    <t>Planeador de Mantenimiento</t>
  </si>
  <si>
    <t>Nivle Central</t>
  </si>
  <si>
    <t>Coordinador de Mantenimiento</t>
  </si>
  <si>
    <t>Deiby Jimenez</t>
  </si>
  <si>
    <t>Analista de Mantenimiento</t>
  </si>
  <si>
    <t>Juliana Bahamon</t>
  </si>
  <si>
    <t>Coordinador de Telemetria</t>
  </si>
  <si>
    <t>Pedro Polanco</t>
  </si>
  <si>
    <t>Andrea Sanchez</t>
  </si>
  <si>
    <t>Coordinador Central de Operaciones</t>
  </si>
  <si>
    <t>Juan Bedoya</t>
  </si>
  <si>
    <t>Martin Rodriguez</t>
  </si>
  <si>
    <t>Wilson Losada</t>
  </si>
  <si>
    <t>Luis Quesada</t>
  </si>
  <si>
    <t>Wilson Ruiz</t>
  </si>
  <si>
    <t>Jaime Guerrero</t>
  </si>
  <si>
    <t>Antioquia</t>
  </si>
  <si>
    <t>Cundinamarca</t>
  </si>
  <si>
    <t>Girardot</t>
  </si>
  <si>
    <t>La Dorada</t>
  </si>
  <si>
    <t>Ibagué</t>
  </si>
  <si>
    <t>Huila</t>
  </si>
  <si>
    <t>Florencia</t>
  </si>
  <si>
    <t>Jhonny Bonilla</t>
  </si>
  <si>
    <t>Cauca</t>
  </si>
  <si>
    <t>Pasto</t>
  </si>
  <si>
    <t>jefe.oym@alcanosesp.com</t>
  </si>
  <si>
    <t>lider.mantenimiento@alcanosesp.com</t>
  </si>
  <si>
    <t>Daniel Vanegas</t>
  </si>
  <si>
    <t>Pedro Bedoya</t>
  </si>
  <si>
    <t>coord.mtto.estaciones@alcanosesp.com</t>
  </si>
  <si>
    <t>coord.mtto.integridad@alcanosesp.com</t>
  </si>
  <si>
    <t>analista.mantenimiento@alcanosesp.com</t>
  </si>
  <si>
    <t>planeador.mantenimiento@alcanosesp.com</t>
  </si>
  <si>
    <t>coord.telemetria@alcanosesp.com</t>
  </si>
  <si>
    <t>coord.cdo@alcanosesp.com</t>
  </si>
  <si>
    <t>coord.oym.rionegro@alcanosesp.com</t>
  </si>
  <si>
    <t>coord.oym.fusagasuga@alcanosesp.com</t>
  </si>
  <si>
    <t>coord.oym.girardot@alcanosesp.com</t>
  </si>
  <si>
    <t>coord.oym.ladorada@alcanosesp.com</t>
  </si>
  <si>
    <t>coord.oym.ibague@alcanosesp.com</t>
  </si>
  <si>
    <t>coord.oym.neiva@alcanosesp.com</t>
  </si>
  <si>
    <t>coord.oym.florencia@alcanosesp.com</t>
  </si>
  <si>
    <t>coord.oym.popayan@alcanosesp.com</t>
  </si>
  <si>
    <t>coord.oym.pasto@alcanosesp.com</t>
  </si>
  <si>
    <t>Existe el documento MAN-13-001 Mnual de Operación y Mantenimiento, en donde se encuentra las actividades y frecuencias de mantenimientos de los activos de distribución.</t>
  </si>
  <si>
    <t>Existe la carpeta compartida "Indicadores_oym" con información consolidada de mantenimiento desde el año 2018, los soportes fisicos se encuentran en cada una de las regionales.</t>
  </si>
  <si>
    <t>El manual de operación y mantenimiento incluye frecuencias normativas y de resoluciones Creg.</t>
  </si>
  <si>
    <t>Se presenta sabana de mantenimiento en excel evidenciandose la planificación y programación de las actividades de mantenimmiento preventivo y correctivo con un cumplimiento del 99%</t>
  </si>
  <si>
    <t>Las frecuencias se cambian actualizando  el manual de operación y mantenimiento e instructivos de las actividades de mantenimiento.</t>
  </si>
  <si>
    <t>No se tiene software de mantenimiento, se manejan plantillas de excel para la planeación, programación, ejecución e indicadores de las actividades de mantenimiento consolidadas en la carpeta compartida "Indicadores_oym".</t>
  </si>
  <si>
    <t>Se tiene el manual de operación y mantenimiento e instructivos con la definición de mantenimientos correctivos, preventivos y predicitivos, sin embargo no se tiene definida la criticidad de los equipos.</t>
  </si>
  <si>
    <t>Se realizan mesas de trabajo entre las diferentes areas tecnicas de la compañia para definir los planes de mejoramiento.</t>
  </si>
  <si>
    <t>Se tiene definida la misión y visión por parte de la Jefatura de O&amp;M, sin embargo no se tiene en un documento de calidad. Los objetivos del area se encuentran definidos en el documento DEA-00-019 Gestión de Activos de Distribución.</t>
  </si>
  <si>
    <t>Los perfiles profesionales del personal de mantenimiento (Coordinadores, Planeador, Instrumentistas y Aux. de Mantenimiento) presenta un amplio conocimiento en los activos de las Estaciones: De igual forma el personal técnico de O&amp;M tiene amplio conocimiento y formación en redes de destribución de polietileno.</t>
  </si>
  <si>
    <t>Los cambios se realizan diligenciando el documento FOR-18-068 Planificación del Cambio bajo lo indicado en el instructivo INST-18-044 Planificación del Cambio.</t>
  </si>
  <si>
    <t>Se presenta el Mapa de Procesos de la compañia evidenciandose la interacción de las areas con Operación y Mantenimiento (Gestión soporte operativo).</t>
  </si>
  <si>
    <t>Se tienen la planeación y programación en las sabanas de mantenimiento de excel.</t>
  </si>
  <si>
    <t>No se tiene software de mantenimiento, para los reportes correctivos se tiene la aplicación del CDO y para los mantenimientos preventivos de las redes de distribución de polietileno (Polivalvulas - Pasos Especiales) se crean las ordenets de trabajo en el Sicom..</t>
  </si>
  <si>
    <t>Se tiene definido el presupuesto Opex y Capex anual en el archivo de excel "01. Informe Presupuesto O&amp;M 2024 (LRD - MQ - Inversion)" el cual es aprobado por la Gerencia General.</t>
  </si>
  <si>
    <t>Se encuentran definidos y documentados indicadores de cumplimiento de las actividades de mantenimiento y presupuesto de Operación y Mantenimiento.</t>
  </si>
  <si>
    <t>Se presenta dificultad con los tiempos de servicios del area de compras, dificultando el cumplimiento de las actividades presupuestadas referente a la estacionalidad.</t>
  </si>
  <si>
    <t>Se tienen presupuestos y contratos mayores de un año de las actividades recurrentes y equipos criticos.</t>
  </si>
  <si>
    <t>No se tiene software de mantenimiento.</t>
  </si>
  <si>
    <t>El area de Planeación realiza seguimiento semanal al cumplimiento de la ejecución del presupuestos annual.</t>
  </si>
  <si>
    <t>Se realiza CBM a las Estaciones Compresoras.</t>
  </si>
  <si>
    <t>Se tiene el sistema scada NOVO para el reporte en linea de las variables de presión, temperatura, flujo de las Estaciones.</t>
  </si>
  <si>
    <t>Se realizan estudios indirectos a la red de acero (Estudios de resisitividad suelos, DCVG, PCM). A las estaciones compresoras se les realiza estudio de vibraciones y termografia.</t>
  </si>
  <si>
    <t>Se realizan auditorias por el equipo de Auditoria validando el cumplimiento del plan de mantenimiento frente a las recomendaciones de las normas técnicas y regulatorias.</t>
  </si>
  <si>
    <t>Se evidencia planeación pero no se tiene un proceso especifico y no se deja documentado.</t>
  </si>
  <si>
    <t>Se tienen contratos marcos para diferentes actividades de mantenimiento de activos criticos como la red de acero, odorización, compresores, sin embargo el equipo técnico de mantenimiento se encuentra centralizado dificultando la administración y atención técnica.</t>
  </si>
  <si>
    <t>No se evidencia.</t>
  </si>
  <si>
    <t xml:space="preserve">Se evidencia comunicación entre el personal técnico de O&amp;M y Mantenimiento, sin embargo no se tiene documentado en el caso de las Estaciones, para las redes de distribución de polietileno se evidencia checklist para la operación de estas y reporte de novedades. </t>
  </si>
  <si>
    <t>Se presentan reportes de actividades realizadas por los operadores sin embargo no esta estandarizado a nivel nacional.</t>
  </si>
  <si>
    <t>Se realizan mesas de trabajo con el equipo técnico de las regionales con el fin de revisar procedimientos de mantenimiento y actualizar documentación de calidad; Estas mesas de trabajo no estan quedando documentadas bajo actas.</t>
  </si>
  <si>
    <t>Se ha realizado mesas de trabajo de Gasostenible donde se evidencia las buenas practicas que se estan desarrollando por las diferentes empresas de distribución de gas a nivel nacional.</t>
  </si>
  <si>
    <t>El pruesuesto se realiza en conjunto con la Jefatura de O&amp;M, Lider de Mantenimiento,  Coordinadores de O&amp;M y Mantenimiento, Analista de Mantenimiento y Planeador de Mantenimiento.</t>
  </si>
  <si>
    <t>La Planeación y Programación se realiza en conjunto con la Jefatura de O&amp;M, Lider de Mantenimiento,  Coordinadores de O&amp;M y Mantenimiento, Analista de Mantenimiento y Planeador de Mantenimiento.</t>
  </si>
  <si>
    <t>Se tiene divulgada y esta pendiente la publiación.</t>
  </si>
  <si>
    <t>Se tienen los MDF de cada uno de los cargos de Mantenimiento sin embargo se deben actualizar de acuerdo a los cambios que se han presentado referente a las responsabilidades</t>
  </si>
  <si>
    <t>Se evidencia encuesta de clima organizacional realizada en el 2024.</t>
  </si>
  <si>
    <t>Se realizan de acuerdo al plan de mantenimiento e historicos de cambio de repuestos.</t>
  </si>
  <si>
    <t>Se realizan reuniones mensuales a nivel nacional y semanalmente con equipo de nivel central.</t>
  </si>
  <si>
    <t>Se evidencia equipo interdiciplinario para la confiabilidad de los activos de distribución entre O&amp;M y Mantenimiento.</t>
  </si>
  <si>
    <t>Se encuentra definida.</t>
  </si>
  <si>
    <t>Se realiza plan de formación y capacitación annual.</t>
  </si>
  <si>
    <t>Se evaluan de aucerdo al area de capacitación y desarrollo.</t>
  </si>
  <si>
    <t>Se tiene el seguimiento y control por parte de los Coordinadores.</t>
  </si>
  <si>
    <t>Todos los procesos de compras se tienen evaluación de los oferentes</t>
  </si>
  <si>
    <t>Charlas de seguridad, lecciones aprendidas, entre otras</t>
  </si>
  <si>
    <t>Parte del presupuesto se estructura a base de historicos</t>
  </si>
  <si>
    <t>Los contratistas se encuentran alineados al cumplimiento de los objetivos sin embargo se evidencia retrasos en tiempo de las actividades asignadas.</t>
  </si>
  <si>
    <t>Se tienen verificaciones periodicas por parte del equipo técnico de Mantenimiento, O&amp;M e Interventoria.</t>
  </si>
  <si>
    <t>Se tienen contratistas con contratos entres diferentes areas de la compañia (O&amp;M, Mantenimiento, Servicios, Construcciones y Redes).</t>
  </si>
  <si>
    <t>Se tiene seguimiento a los planes de acción realizados por HSEQ, Control Operativo, Auditoria Interna.</t>
  </si>
  <si>
    <t>Se revisa en conjunto con las diferentes Coordinaciones del area  y con el area de Planeación.</t>
  </si>
  <si>
    <t>Se tiene implemantado un tablero de indicadores en excel.</t>
  </si>
  <si>
    <t>Se evidencia quienes pueden realizar la sucesión de los cargos pero no se tiene un plan.</t>
  </si>
  <si>
    <t>Se realizan evalauciones de desempeño a los contratistas.</t>
  </si>
  <si>
    <t>Se tienen estructuradas en los manuales de funciones de cada cargo.</t>
  </si>
  <si>
    <t>Se involucran al personal de contratistas.</t>
  </si>
  <si>
    <t>Se tiene una visión interna en el area de O&amp;M pero no esta documentada.</t>
  </si>
  <si>
    <t>Existen indicadores relevantes solicitados por la alta gerencia.</t>
  </si>
  <si>
    <t>Se tiene la responsabilidad sin embargo se evidencia la oportunidad de mejora frente al mantenimiento de las estaciones.</t>
  </si>
  <si>
    <t>Se tienen grupos autonomos pero estan enfocados a la ejecución de las actividades y se deben alinear a la estacionalidad presupuestal.</t>
  </si>
  <si>
    <t>La estructura matricial dificulta el reporte de los Coordinadores de O&amp;M.</t>
  </si>
  <si>
    <t>Se tiene autonomia.</t>
  </si>
  <si>
    <t>El mantenimiento reactivo presenta un alto procentaje por el daño a las redes de distribución atribuibles a terceros.</t>
  </si>
  <si>
    <t>Se tiene reporte por parte del area de operaciones y comercial para incluirlas en el plan de trabajo.</t>
  </si>
  <si>
    <t>El responsable es el cargo de Planeador de Mantenimiento.</t>
  </si>
  <si>
    <t>La jerarquización se tiene estructurada en el archivo de presupuesto.</t>
  </si>
  <si>
    <t>La programación se realiza semanalmente.</t>
  </si>
  <si>
    <t>Se tien archivo de excel de novedades operativas reportadas por el area de Telematria, el cual es el insumo para la programación de los correctivos.</t>
  </si>
  <si>
    <t>Se realizan reuniones semanales entre Mantenimiento, Telemetria y Coordinadores de O&amp;M.</t>
  </si>
  <si>
    <t>Se programan cuando se tienen todos los recursos disponibles.</t>
  </si>
  <si>
    <t>Se tiene OT, se debe incluir la información de HH, materiales, herramientas,</t>
  </si>
  <si>
    <t>Existe organigrama interno sin documentar y los roles y responsabilidades estan en los MDF.</t>
  </si>
  <si>
    <t>Se debe estandarizar los criterios de planeación y programación.</t>
  </si>
  <si>
    <t>Los mantenimientos preventivos se estipulan de acuerdo a las recomendaciones de los fabricantes, normas técnicos, resoluciones, recomendaciones del personal técnico.</t>
  </si>
  <si>
    <t>Los operadores realizan inspecciones semanales a las facilidades.</t>
  </si>
  <si>
    <t>Se tiene plantilla de excel para el seguimiento de la planeación y programación.</t>
  </si>
  <si>
    <t xml:space="preserve">No se tiene documentado </t>
  </si>
  <si>
    <t>Se tienen sabanas de mantenimiento en excel para los activos de distribución (Estaciones, Red de Polietileno y Acero).</t>
  </si>
  <si>
    <t xml:space="preserve">Se utilizan los manuales de los fabricantes para la planeación, programación y labor en campo. </t>
  </si>
  <si>
    <t>Se tiene el documento MAN-013-001 Manual de Operación y Mantenimiento.</t>
  </si>
  <si>
    <t>Se tiene la herramienta Isolucion con toda la documentación de calidad (Manuales, instructivos, procedimientos y formatos).</t>
  </si>
  <si>
    <t>Se tienen los informes técnicos presentados por parte de los contratistas.</t>
  </si>
  <si>
    <t>De acuerdo a la recomendación del fabricante, se programa el mantenimiento anual.</t>
  </si>
  <si>
    <t>Se tienen solo para la red de acero de acuerdo a los estudios indirectos.</t>
  </si>
  <si>
    <t>Se tienen incluidas en el contrato de mantenimiento de compresores (Analisis de vibraciones y termografia).</t>
  </si>
  <si>
    <t>Se tiene monitoreo de las variables operativas de flujo, presión, temperatura en las estaciones y se realiza la actividad de reseguimiento patrullaje a las redes.</t>
  </si>
  <si>
    <t>Las actividades de mantenimiento de estaciones se ven afectadas por la disponibilidad de vehiculos y gastos de viaje, las actividades de pasos especiales y polivalvulas se tiene una programación general o grupal.</t>
  </si>
  <si>
    <t>Se tiene camara termografica, cada cuadrilla de mantenimiento se recomienda tener un equipo.</t>
  </si>
  <si>
    <t>Solo para las reparaciones de la red de acero.</t>
  </si>
  <si>
    <t>Se tienen formatos para diligenciar en campo.</t>
  </si>
  <si>
    <t>Se tienen plaquetizados los activos.</t>
  </si>
  <si>
    <t>Se tienen los formatos escaneados y archibados en la carpeta compartida de "Indicadores_oym".</t>
  </si>
  <si>
    <t>Se tienen equipos de computo y dispositivos moviles, el software de mantenimiento Hexagon se encuentra en la etapa de implementación.</t>
  </si>
  <si>
    <t>Se tienen los formatos escaneados y archibados en la carpeta compartida de "Indicadores_oym". La base de datos se encuentra en archivos de excel.</t>
  </si>
  <si>
    <t>El software de mantenimiento Hexagon se encuentra en la etapa de implementación.</t>
  </si>
  <si>
    <t>Se tiene el ERP SIESA para el manejo de inventario.</t>
  </si>
  <si>
    <t>En las Estaciones la conexión es inestable.</t>
  </si>
  <si>
    <t>Se tiene plan de contingencia por parte de TI.</t>
  </si>
  <si>
    <t>Se evidencia servidores de respaldo. INST-20-023 Recuperación de Desastres.</t>
  </si>
  <si>
    <t>Se deben solicitar en Sysaid.</t>
  </si>
  <si>
    <t>Se tiene la plataforma de consulta y reporte Isolucion.</t>
  </si>
  <si>
    <t>Se tiene plantilla de excel para el reporte del presupuesto.</t>
  </si>
  <si>
    <t>Se realizaen la inducción y anualmente se realiza reinducción.</t>
  </si>
  <si>
    <t>Se da respuesta por medio del personal autorizado.</t>
  </si>
  <si>
    <t>Se realizan reuniones semanales.</t>
  </si>
  <si>
    <t>Se tienen actas de reuniones por parte del area de Integridad.</t>
  </si>
  <si>
    <t>Se tienen carteleras e igualmente se difunde por correo electronico y grupos de whatsapp.</t>
  </si>
  <si>
    <t>Se tienen programas como celebración de fechas especiales, auxilio educativo, poliza de vida, prima extralegal, entre otras.</t>
  </si>
  <si>
    <t>Si motiva a la participación de los empleados.</t>
  </si>
  <si>
    <t>Trabajo en alturas y espacios confinados.</t>
  </si>
  <si>
    <t>Se encuentran establecidos en el manual de funciones.</t>
  </si>
  <si>
    <t>Se ha realizado capacitación en la iso 55000, se debe reforzar y establecer un plan.</t>
  </si>
  <si>
    <t>Se realiza en elos procesos de inducción al cargo y estan establecidos en los MDF.</t>
  </si>
  <si>
    <t xml:space="preserve"> Estan establecidos en los MDF.</t>
  </si>
  <si>
    <t>Se tiene evidencia por parte de Integridad.</t>
  </si>
  <si>
    <t>Se realizan reuniones con los lideres de los procesos y jefes directos.</t>
  </si>
  <si>
    <t>El area de capacitación y formación realiza el seguimiento y cierre de brechas del personal tecnico referente a las competencias que deben tener.</t>
  </si>
  <si>
    <t>Se realizan anualmente.</t>
  </si>
  <si>
    <t>Son implementadas y se debe generar una mayor cultura entre el personal técnico.</t>
  </si>
  <si>
    <t>Si.</t>
  </si>
  <si>
    <t>Se tiene Isolucion.</t>
  </si>
  <si>
    <t>Los temas se tratan en las reuniones operativas de la Jefatura de O&amp;M.</t>
  </si>
  <si>
    <t>Se tiene establecido desde el proceso de formación del empleado.</t>
  </si>
  <si>
    <t>Se evidencia una buena divulgación hasta los cargos de coordinación y administrativos.</t>
  </si>
  <si>
    <t>Se apalanca desde el presupuesto Opex.</t>
  </si>
  <si>
    <t>Se desarrollan objetivos pero no estan siendo incluidos en el tablero de gestión.</t>
  </si>
  <si>
    <t>Se tiene cumpliemiento de los perfiles en los lideres y en un alto porcentaje del personal técnico.</t>
  </si>
  <si>
    <t>Se tiene implementado indicadores de presupuesto y decumplimiento de actividades programadas.</t>
  </si>
  <si>
    <t>Se tienen documentados en calidad.</t>
  </si>
  <si>
    <t>Se tiene indicador de presupuesto.</t>
  </si>
  <si>
    <t>Se evidencia registro de fallas de componente en archivo excel.</t>
  </si>
  <si>
    <t>Solo se tiene para los daños en las redes de distribución.</t>
  </si>
  <si>
    <t>Se tiene indicador de rotación de personal de manera general por parte de gestión humana.</t>
  </si>
  <si>
    <t>Se tiene indicador por componenete y por regional de forma general.</t>
  </si>
  <si>
    <t>Se tiene indicador por parte del area de compras.</t>
  </si>
  <si>
    <t>Se tiene indicador de disponibilidad del sistema de distribución.</t>
  </si>
  <si>
    <t>Se tienen indicadores de IFA - ISA</t>
  </si>
  <si>
    <t>Se establecen planes de cierre de brechas en las reuniones operativas.</t>
  </si>
  <si>
    <t>Se realiza seguimiento a los planes de cierre de brechas en las reuniones operativas.</t>
  </si>
  <si>
    <t>Se realiza mesas de trabajo en Gasostenible con la participación de las empresas distribuidoras de gas a nivel nacional.</t>
  </si>
  <si>
    <t>Se tienen reuniones operativas para alinear a los equipos de trabajo.</t>
  </si>
  <si>
    <t>Se tiene claridad por parte de los lideres del proceso.</t>
  </si>
  <si>
    <t>Se socializan con el area de Planeación para su divulgación al interior de la compañia.</t>
  </si>
  <si>
    <t>Se realiza mensualmente.</t>
  </si>
  <si>
    <t>Se implementan los mantenimientos preventivos anuales.</t>
  </si>
  <si>
    <t>Se tiene registro de fallas por componente y regional en archivo de excel.</t>
  </si>
  <si>
    <t>Se tiene para las estaciones compresoras.</t>
  </si>
  <si>
    <t>Se tiene implememntado el documento FOR-18-227 Solicitud de Acción de Mejoramiento.</t>
  </si>
  <si>
    <t>Se tiene unos procesos con el diligenciamiento del FOR-18-068 Planificación del Cambio.</t>
  </si>
  <si>
    <t>01. Estrategia</t>
  </si>
  <si>
    <t>02. Administración - Organización</t>
  </si>
  <si>
    <t>06. Tecnologia de la Información</t>
  </si>
  <si>
    <t>07. Involucramiento del Empleado</t>
  </si>
  <si>
    <t>10. Infraestructura e Instalaciones</t>
  </si>
  <si>
    <t>Se realizan revisiones periodicas de la documentación de Mantenimiento como parte de la certificación ISO 9000</t>
  </si>
  <si>
    <t>Se tiene documentado el manual, los instructivos, procedimientos y formatos de Mantenimiento y se encuentran disponibles en Isolucion.</t>
  </si>
  <si>
    <t>Se tiene documentado el manual, los instructivos, procedimientos y formatos de Mantenimiento y se encuentran disponibles en Isolucion. Se deben incluir todas las actividades de Mantenimiento de Facilidades.</t>
  </si>
  <si>
    <t>Se tiene jerarquizada la infraestructura en el archivo de excel de seguimiento y control del presupuesto, de igual forma se tiene el control sox PGE.4.1 Certificación de la existencia y funcionamiento de las estaciones.</t>
  </si>
  <si>
    <t>Se tiene sabana de mantenimiento en excel en donde se encuentran relacionados los componentes de falla de las estaciones y redes de distribución, de igual forma se tienen en el sistema ERP de la empresa SIESA.</t>
  </si>
  <si>
    <t>Se tienen bodega en cada una de las 9 regionales con disponibilidad de repuestos.</t>
  </si>
  <si>
    <t>Se tiene un espacio de 12 m2 en la Regional de Neiva.</t>
  </si>
  <si>
    <t>Se encuentra señalizada y demarcado el flujo de gas.</t>
  </si>
  <si>
    <t>Las oficinas son adecuadas para el personal administrativo de mantenimiento, pero no se tienen espacios para que el personal tecnico elabore sus respectivos informes.</t>
  </si>
  <si>
    <t>Cada regional tiene sala de capacitación.</t>
  </si>
  <si>
    <t>Se evidencia herramienta idonea para desempeñar las funciones.</t>
  </si>
  <si>
    <t>Los equipos estan plaquetizados de acuerdo a la politica de activos fijos.</t>
  </si>
  <si>
    <t>Se encuentra señalizada y demarcado de acuerdo a los tipos de materiales y repuestos.</t>
  </si>
  <si>
    <t>Se tiene un area de metrologia en donde se tiene la trazabilidad de los equipos e instrumentos de medición.</t>
  </si>
  <si>
    <t>El area del taller de la regional del Hula tiene un area de 12 m2, en este mismo espacio se tiene material para dar debaja y repuestos. No se tiene polipasto y el espacio es reducido.</t>
  </si>
  <si>
    <t>Se tienen areas delimitadas pero no estandarizadas.</t>
  </si>
  <si>
    <t>Se tienen verificaciones periodicas de las herramientas de trabajo del personal técnico por parte de Integridad.</t>
  </si>
  <si>
    <t>El area de Metrologia tiene sistematizada la trazabilidad de la información de los equipos y sistemas de medición.</t>
  </si>
  <si>
    <t>Se tiene el documento FOR-18-010 Inspección de Herramientas Manuales / PGR-00-020 Mantenimiento de Equipos y Herramientas.</t>
  </si>
  <si>
    <t>La infraestructura se encuentra codificada de acuerdo a la politica de activos fijos.</t>
  </si>
  <si>
    <t>Se identifican Estaciones incumpliendo la Resolución Creg 202 frente a las areas que deben cumplir las estaciones.</t>
  </si>
  <si>
    <t>04. Tácticas de Mantenimiento</t>
  </si>
  <si>
    <t>PUNTAJE VALIDADO</t>
  </si>
  <si>
    <t>06. Tecnología de la Información</t>
  </si>
  <si>
    <t>ASPECTOS EVALUADOS</t>
  </si>
  <si>
    <t>Politicas, Estrategia, Organización y Recurso</t>
  </si>
  <si>
    <t>Eficiencia y Efectividad en la ejecución del Mantenimiento</t>
  </si>
  <si>
    <t>Gestión de Mantenimiento y Confiabilidad</t>
  </si>
  <si>
    <t>Enfoque en lo critico, Trabajo en equipo (Multidisciplinario)</t>
  </si>
  <si>
    <t>Gestión documental e Información de Activos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</si>
</sst>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numFmt numFmtId="165" formatCode="[$-F800]dddd\,\ mmmm\ dd\,\ yyyy"/>
  </numFmts>
  <fonts count="82" x14ac:knownFonts="1">
    <font>
      <sz val="10"/>
      <name val="Arial"/>
    </font>
    <font>
      <sz val="12"/>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b/>
      <sz val="12"/>
      <name val="Arial"/>
      <family val="2"/>
    </font>
    <font>
      <sz val="8"/>
      <name val="Arial"/>
      <family val="2"/>
    </font>
    <font>
      <b/>
      <sz val="26"/>
      <name val="Calibri"/>
      <family val="2"/>
      <scheme val="minor"/>
    </font>
    <font>
      <sz val="10"/>
      <name val="Calibri"/>
      <family val="2"/>
      <scheme val="minor"/>
    </font>
    <font>
      <b/>
      <sz val="10"/>
      <name val="Calibri"/>
      <family val="2"/>
      <scheme val="minor"/>
    </font>
    <font>
      <b/>
      <sz val="18"/>
      <name val="Calibri"/>
      <family val="2"/>
      <scheme val="minor"/>
    </font>
    <font>
      <b/>
      <sz val="11"/>
      <name val="Calibri"/>
      <family val="2"/>
      <scheme val="minor"/>
    </font>
    <font>
      <b/>
      <sz val="10"/>
      <color indexed="10"/>
      <name val="Calibri"/>
      <family val="2"/>
      <scheme val="minor"/>
    </font>
    <font>
      <b/>
      <sz val="12"/>
      <name val="Calibri"/>
      <family val="2"/>
      <scheme val="minor"/>
    </font>
    <font>
      <sz val="10"/>
      <color indexed="32"/>
      <name val="Calibri"/>
      <family val="2"/>
      <scheme val="minor"/>
    </font>
    <font>
      <b/>
      <sz val="12"/>
      <color indexed="9"/>
      <name val="Calibri"/>
      <family val="2"/>
      <scheme val="minor"/>
    </font>
    <font>
      <b/>
      <sz val="16"/>
      <name val="Calibri"/>
      <family val="2"/>
      <scheme val="minor"/>
    </font>
    <font>
      <b/>
      <sz val="16"/>
      <color theme="0"/>
      <name val="Calibri"/>
      <family val="2"/>
      <scheme val="minor"/>
    </font>
    <font>
      <sz val="16"/>
      <name val="Calibri"/>
      <family val="2"/>
      <scheme val="minor"/>
    </font>
    <font>
      <b/>
      <sz val="22"/>
      <color theme="0"/>
      <name val="Calibri"/>
      <family val="2"/>
      <scheme val="minor"/>
    </font>
    <font>
      <sz val="10"/>
      <color rgb="FFFF0000"/>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b/>
      <sz val="11"/>
      <color rgb="FFFFFFFF"/>
      <name val="Calibri"/>
      <family val="2"/>
    </font>
    <font>
      <sz val="11"/>
      <name val="Calibri"/>
      <family val="2"/>
      <scheme val="minor"/>
    </font>
    <font>
      <sz val="10"/>
      <color rgb="FFFF0000"/>
      <name val="Arial"/>
      <family val="2"/>
    </font>
    <font>
      <sz val="9"/>
      <color indexed="81"/>
      <name val="Tahoma"/>
      <family val="2"/>
    </font>
    <font>
      <b/>
      <sz val="9"/>
      <color indexed="81"/>
      <name val="Tahoma"/>
      <family val="2"/>
    </font>
    <font>
      <sz val="10"/>
      <color theme="5" tint="-0.249977111117893"/>
      <name val="Calibri"/>
      <family val="2"/>
      <scheme val="minor"/>
    </font>
    <font>
      <sz val="18"/>
      <name val="Calibri"/>
      <family val="2"/>
      <scheme val="minor"/>
    </font>
    <font>
      <sz val="8"/>
      <color theme="0"/>
      <name val="Calibri"/>
      <family val="2"/>
      <scheme val="minor"/>
    </font>
    <font>
      <sz val="10"/>
      <color theme="0"/>
      <name val="Calibri"/>
      <family val="2"/>
      <scheme val="minor"/>
    </font>
    <font>
      <sz val="18"/>
      <name val="Arial"/>
      <family val="2"/>
    </font>
    <font>
      <b/>
      <sz val="20"/>
      <name val="Arial"/>
      <family val="2"/>
    </font>
    <font>
      <b/>
      <sz val="18"/>
      <color theme="0"/>
      <name val="Calibri"/>
      <family val="2"/>
      <scheme val="minor"/>
    </font>
    <font>
      <b/>
      <sz val="14"/>
      <name val="Calibri"/>
      <family val="2"/>
      <scheme val="minor"/>
    </font>
    <font>
      <sz val="11"/>
      <name val="Arial"/>
      <family val="2"/>
    </font>
    <font>
      <b/>
      <sz val="8"/>
      <name val="Arial"/>
      <family val="2"/>
    </font>
    <font>
      <b/>
      <sz val="6"/>
      <name val="Arial"/>
      <family val="2"/>
    </font>
    <font>
      <sz val="6"/>
      <name val="Arial"/>
      <family val="2"/>
    </font>
    <font>
      <b/>
      <sz val="9"/>
      <color rgb="FF000000"/>
      <name val="Arial"/>
      <family val="2"/>
    </font>
    <font>
      <b/>
      <sz val="12"/>
      <color theme="1"/>
      <name val="Calibri"/>
      <family val="2"/>
      <scheme val="minor"/>
    </font>
    <font>
      <sz val="14"/>
      <name val="Calibri"/>
      <family val="2"/>
      <scheme val="minor"/>
    </font>
    <font>
      <sz val="16"/>
      <color theme="0"/>
      <name val="Calibri"/>
      <family val="2"/>
      <scheme val="minor"/>
    </font>
    <font>
      <b/>
      <sz val="20"/>
      <name val="Calibri"/>
      <family val="2"/>
      <scheme val="minor"/>
    </font>
    <font>
      <b/>
      <sz val="24"/>
      <name val="Calibri"/>
      <family val="2"/>
      <scheme val="minor"/>
    </font>
    <font>
      <sz val="10"/>
      <name val="Arial"/>
      <family val="2"/>
    </font>
    <font>
      <b/>
      <sz val="11"/>
      <name val="Calibri"/>
      <family val="2"/>
    </font>
    <font>
      <b/>
      <sz val="14"/>
      <name val="Calibri"/>
      <family val="2"/>
    </font>
    <font>
      <sz val="12"/>
      <color theme="1"/>
      <name val="Calibri"/>
      <family val="2"/>
      <scheme val="minor"/>
    </font>
    <font>
      <sz val="12"/>
      <color rgb="FFFF0000"/>
      <name val="Calibri"/>
      <family val="2"/>
      <scheme val="minor"/>
    </font>
    <font>
      <sz val="11"/>
      <name val="Calibri"/>
      <family val="2"/>
    </font>
    <font>
      <sz val="14"/>
      <color rgb="FFFF0000"/>
      <name val="Calibri"/>
      <family val="2"/>
      <scheme val="minor"/>
    </font>
    <font>
      <sz val="14"/>
      <color theme="5" tint="-0.249977111117893"/>
      <name val="Calibri"/>
      <family val="2"/>
      <scheme val="minor"/>
    </font>
    <font>
      <sz val="10"/>
      <color rgb="FF0070C0"/>
      <name val="Calibri"/>
      <family val="2"/>
      <scheme val="minor"/>
    </font>
    <font>
      <b/>
      <sz val="10"/>
      <color rgb="FFFF0000"/>
      <name val="Calibri"/>
      <family val="2"/>
      <scheme val="minor"/>
    </font>
    <font>
      <sz val="14"/>
      <color theme="1"/>
      <name val="Calibri"/>
      <family val="2"/>
      <scheme val="minor"/>
    </font>
    <font>
      <u/>
      <sz val="10"/>
      <color theme="10"/>
      <name val="Arial"/>
      <family val="2"/>
    </font>
    <font>
      <b/>
      <sz val="16"/>
      <name val="Calibri"/>
      <family val="2"/>
    </font>
    <font>
      <b/>
      <sz val="12"/>
      <name val="Calibri"/>
      <family val="2"/>
    </font>
    <font>
      <b/>
      <sz val="11"/>
      <color rgb="FFFF0000"/>
      <name val="Calibri"/>
      <family val="2"/>
    </font>
    <font>
      <sz val="8"/>
      <color rgb="FF000000"/>
      <name val="Calibri"/>
      <family val="2"/>
    </font>
    <font>
      <sz val="11"/>
      <color theme="1"/>
      <name val="Calibri"/>
      <family val="2"/>
    </font>
    <font>
      <sz val="12"/>
      <name val="Calibri"/>
      <family val="2"/>
      <scheme val="minor"/>
    </font>
    <font>
      <b/>
      <sz val="9"/>
      <color rgb="FF000000"/>
      <name val="Tahoma"/>
      <family val="2"/>
    </font>
    <font>
      <sz val="9"/>
      <color rgb="FF000000"/>
      <name val="Tahoma"/>
      <family val="2"/>
    </font>
    <font>
      <sz val="11"/>
      <color theme="0"/>
      <name val="Arial"/>
      <family val="2"/>
    </font>
    <font>
      <sz val="8"/>
      <color theme="0"/>
      <name val="Arial"/>
      <family val="2"/>
    </font>
    <font>
      <b/>
      <sz val="8"/>
      <color theme="0"/>
      <name val="Arial"/>
      <family val="2"/>
    </font>
    <font>
      <b/>
      <sz val="6"/>
      <color theme="0"/>
      <name val="Arial"/>
      <family val="2"/>
    </font>
    <font>
      <b/>
      <sz val="12"/>
      <color rgb="FF000000"/>
      <name val="Times New Roman"/>
      <family val="1"/>
    </font>
    <font>
      <sz val="12"/>
      <color theme="1"/>
      <name val="Times New Roman"/>
      <family val="1"/>
    </font>
    <font>
      <b/>
      <sz val="12"/>
      <color theme="0"/>
      <name val="Times New Roman"/>
      <family val="1"/>
    </font>
    <font>
      <b/>
      <sz val="12"/>
      <color theme="1"/>
      <name val="Times New Roman"/>
      <family val="1"/>
    </font>
  </fonts>
  <fills count="34">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tint="0.249977111117893"/>
        <bgColor indexed="64"/>
      </patternFill>
    </fill>
    <fill>
      <patternFill patternType="solid">
        <fgColor theme="6"/>
        <bgColor indexed="64"/>
      </patternFill>
    </fill>
    <fill>
      <patternFill patternType="solid">
        <fgColor rgb="FFFF0000"/>
        <bgColor indexed="64"/>
      </patternFill>
    </fill>
    <fill>
      <patternFill patternType="solid">
        <fgColor rgb="FFFFC000"/>
        <bgColor indexed="64"/>
      </patternFill>
    </fill>
    <fill>
      <patternFill patternType="solid">
        <fgColor rgb="FF00B0F0"/>
        <bgColor indexed="64"/>
      </patternFill>
    </fill>
    <fill>
      <patternFill patternType="solid">
        <fgColor theme="4"/>
        <bgColor indexed="64"/>
      </patternFill>
    </fill>
    <fill>
      <patternFill patternType="solid">
        <fgColor rgb="FF92D050"/>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theme="3" tint="0.59999389629810485"/>
        <bgColor indexed="64"/>
      </patternFill>
    </fill>
    <fill>
      <patternFill patternType="solid">
        <fgColor rgb="FFC3D69B"/>
        <bgColor indexed="64"/>
      </patternFill>
    </fill>
    <fill>
      <patternFill patternType="solid">
        <fgColor rgb="FFF8696B"/>
        <bgColor indexed="64"/>
      </patternFill>
    </fill>
    <fill>
      <patternFill patternType="solid">
        <fgColor rgb="FFFCBF7B"/>
        <bgColor indexed="64"/>
      </patternFill>
    </fill>
    <fill>
      <patternFill patternType="solid">
        <fgColor rgb="FFE0E383"/>
        <bgColor indexed="64"/>
      </patternFill>
    </fill>
    <fill>
      <patternFill patternType="solid">
        <fgColor rgb="FFA2D07F"/>
        <bgColor indexed="64"/>
      </patternFill>
    </fill>
    <fill>
      <patternFill patternType="solid">
        <fgColor rgb="FF5ABE7B"/>
        <bgColor indexed="64"/>
      </patternFill>
    </fill>
    <fill>
      <patternFill patternType="solid">
        <fgColor rgb="FF33CC33"/>
        <bgColor indexed="64"/>
      </patternFill>
    </fill>
    <fill>
      <patternFill patternType="solid">
        <fgColor rgb="FFFF9799"/>
        <bgColor indexed="64"/>
      </patternFill>
    </fill>
    <fill>
      <patternFill patternType="solid">
        <fgColor theme="4" tint="0.79998168889431442"/>
        <bgColor indexed="65"/>
      </patternFill>
    </fill>
    <fill>
      <patternFill patternType="solid">
        <fgColor theme="9" tint="0.59999389629810485"/>
        <bgColor indexed="64"/>
      </patternFill>
    </fill>
    <fill>
      <patternFill patternType="solid">
        <fgColor theme="4" tint="-0.249977111117893"/>
        <bgColor indexed="64"/>
      </patternFill>
    </fill>
    <fill>
      <patternFill patternType="solid">
        <fgColor theme="0" tint="-0.249977111117893"/>
        <bgColor indexed="64"/>
      </patternFill>
    </fill>
    <fill>
      <patternFill patternType="solid">
        <fgColor theme="9"/>
        <bgColor indexed="64"/>
      </patternFill>
    </fill>
  </fills>
  <borders count="48">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theme="0" tint="-0.14996795556505021"/>
      </right>
      <top style="medium">
        <color indexed="64"/>
      </top>
      <bottom/>
      <diagonal/>
    </border>
    <border>
      <left style="thin">
        <color theme="0" tint="-0.14996795556505021"/>
      </left>
      <right style="thin">
        <color theme="0" tint="-0.14996795556505021"/>
      </right>
      <top style="medium">
        <color indexed="64"/>
      </top>
      <bottom/>
      <diagonal/>
    </border>
    <border>
      <left style="thin">
        <color indexed="64"/>
      </left>
      <right style="medium">
        <color indexed="64"/>
      </right>
      <top/>
      <bottom/>
      <diagonal/>
    </border>
    <border>
      <left/>
      <right/>
      <top style="thin">
        <color theme="0"/>
      </top>
      <bottom/>
      <diagonal/>
    </border>
    <border>
      <left style="thin">
        <color theme="0"/>
      </left>
      <right style="thin">
        <color theme="0"/>
      </right>
      <top style="thin">
        <color theme="0"/>
      </top>
      <bottom style="thin">
        <color theme="0"/>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thin">
        <color theme="0" tint="-0.14996795556505021"/>
      </left>
      <right style="thin">
        <color indexed="64"/>
      </right>
      <top style="medium">
        <color indexed="64"/>
      </top>
      <bottom style="medium">
        <color indexed="64"/>
      </bottom>
      <diagonal/>
    </border>
  </borders>
  <cellStyleXfs count="14">
    <xf numFmtId="0" fontId="0" fillId="0" borderId="0"/>
    <xf numFmtId="9" fontId="10" fillId="0" borderId="0" applyFont="0" applyFill="0" applyBorder="0" applyAlignment="0" applyProtection="0"/>
    <xf numFmtId="0" fontId="9" fillId="0" borderId="0"/>
    <xf numFmtId="0" fontId="8" fillId="0" borderId="0"/>
    <xf numFmtId="0" fontId="54" fillId="0" borderId="0"/>
    <xf numFmtId="0" fontId="10" fillId="0" borderId="0"/>
    <xf numFmtId="0" fontId="7" fillId="0" borderId="0"/>
    <xf numFmtId="0" fontId="6" fillId="0" borderId="0"/>
    <xf numFmtId="0" fontId="5" fillId="0" borderId="0"/>
    <xf numFmtId="0" fontId="5" fillId="0" borderId="0"/>
    <xf numFmtId="0" fontId="5" fillId="0" borderId="0"/>
    <xf numFmtId="9" fontId="10" fillId="0" borderId="0" applyFont="0" applyFill="0" applyBorder="0" applyAlignment="0" applyProtection="0"/>
    <xf numFmtId="0" fontId="3" fillId="29" borderId="0" applyNumberFormat="0" applyBorder="0" applyAlignment="0" applyProtection="0"/>
    <xf numFmtId="0" fontId="65" fillId="0" borderId="0" applyNumberFormat="0" applyFill="0" applyBorder="0" applyAlignment="0" applyProtection="0"/>
  </cellStyleXfs>
  <cellXfs count="456">
    <xf numFmtId="0" fontId="0" fillId="0" borderId="0" xfId="0"/>
    <xf numFmtId="0" fontId="15" fillId="0" borderId="0" xfId="0" applyFont="1" applyAlignment="1">
      <alignment vertical="center"/>
    </xf>
    <xf numFmtId="0" fontId="15" fillId="0" borderId="0" xfId="0" applyFont="1" applyAlignment="1">
      <alignment horizontal="center" vertical="center"/>
    </xf>
    <xf numFmtId="0" fontId="15" fillId="0" borderId="0" xfId="0" applyFont="1" applyAlignment="1" applyProtection="1">
      <alignment vertical="center" wrapText="1"/>
      <protection locked="0"/>
    </xf>
    <xf numFmtId="0" fontId="14" fillId="0" borderId="0" xfId="0" applyFont="1" applyAlignment="1">
      <alignment horizontal="center" vertical="center"/>
    </xf>
    <xf numFmtId="0" fontId="17" fillId="0" borderId="0" xfId="0" applyFont="1" applyAlignment="1">
      <alignment horizontal="center" vertical="center"/>
    </xf>
    <xf numFmtId="0" fontId="16" fillId="0" borderId="0" xfId="0" applyFont="1" applyAlignment="1">
      <alignment vertical="center"/>
    </xf>
    <xf numFmtId="0" fontId="16" fillId="2" borderId="0" xfId="0" applyFont="1" applyFill="1" applyAlignment="1">
      <alignment vertical="center" wrapText="1"/>
    </xf>
    <xf numFmtId="0" fontId="16" fillId="2" borderId="0" xfId="0" applyFont="1" applyFill="1" applyAlignment="1">
      <alignment horizontal="center" vertical="center" wrapText="1"/>
    </xf>
    <xf numFmtId="0" fontId="16" fillId="0" borderId="0" xfId="0" applyFont="1" applyAlignment="1">
      <alignment horizontal="center" vertical="center" wrapText="1"/>
    </xf>
    <xf numFmtId="0" fontId="15" fillId="0" borderId="0" xfId="0" applyFont="1" applyAlignment="1" applyProtection="1">
      <alignment horizontal="center" vertical="center" wrapText="1"/>
      <protection locked="0"/>
    </xf>
    <xf numFmtId="0" fontId="19" fillId="0" borderId="0" xfId="0" applyFont="1" applyAlignment="1">
      <alignment horizontal="center" vertical="center" wrapText="1"/>
    </xf>
    <xf numFmtId="0" fontId="19" fillId="0" borderId="0" xfId="0" applyFont="1" applyAlignment="1">
      <alignment vertical="center" wrapText="1"/>
    </xf>
    <xf numFmtId="0" fontId="15" fillId="0" borderId="0" xfId="0" applyFont="1" applyAlignment="1">
      <alignment vertical="center" wrapText="1"/>
    </xf>
    <xf numFmtId="0" fontId="15" fillId="0" borderId="0" xfId="0" applyFont="1" applyAlignment="1">
      <alignment horizontal="center" vertical="center" wrapText="1"/>
    </xf>
    <xf numFmtId="0" fontId="21" fillId="0" borderId="0" xfId="0" applyFont="1" applyAlignment="1">
      <alignment horizontal="center" vertical="center"/>
    </xf>
    <xf numFmtId="0" fontId="20" fillId="0" borderId="0" xfId="0" applyFont="1" applyAlignment="1">
      <alignment vertical="center" wrapText="1"/>
    </xf>
    <xf numFmtId="0" fontId="20" fillId="0" borderId="0" xfId="0" applyFont="1" applyAlignment="1">
      <alignment horizontal="center" vertical="center" wrapText="1"/>
    </xf>
    <xf numFmtId="0" fontId="22" fillId="0" borderId="0" xfId="0" applyFont="1" applyAlignment="1">
      <alignment horizontal="center" vertical="center"/>
    </xf>
    <xf numFmtId="0" fontId="15" fillId="0" borderId="0" xfId="0" applyFont="1" applyAlignment="1">
      <alignment vertical="top" wrapText="1"/>
    </xf>
    <xf numFmtId="0" fontId="15" fillId="3" borderId="7" xfId="0" applyFont="1" applyFill="1" applyBorder="1" applyAlignment="1">
      <alignment horizontal="center" vertical="center"/>
    </xf>
    <xf numFmtId="0" fontId="18" fillId="3" borderId="0" xfId="0" applyFont="1" applyFill="1" applyAlignment="1">
      <alignment vertical="center"/>
    </xf>
    <xf numFmtId="0" fontId="17" fillId="3" borderId="0" xfId="0" applyFont="1" applyFill="1" applyAlignment="1">
      <alignment vertical="center"/>
    </xf>
    <xf numFmtId="165" fontId="17" fillId="3" borderId="0" xfId="0" applyNumberFormat="1" applyFont="1" applyFill="1" applyAlignment="1">
      <alignment horizontal="right" vertical="center"/>
    </xf>
    <xf numFmtId="0" fontId="15" fillId="3" borderId="0" xfId="0" applyFont="1" applyFill="1" applyAlignment="1">
      <alignment vertical="center"/>
    </xf>
    <xf numFmtId="0" fontId="15" fillId="3" borderId="11" xfId="0" applyFont="1" applyFill="1" applyBorder="1" applyAlignment="1">
      <alignment horizontal="center" vertical="center"/>
    </xf>
    <xf numFmtId="0" fontId="15" fillId="3" borderId="0" xfId="0" applyFont="1" applyFill="1" applyAlignment="1">
      <alignment vertical="center" wrapText="1"/>
    </xf>
    <xf numFmtId="0" fontId="15" fillId="3" borderId="2" xfId="0" applyFont="1" applyFill="1" applyBorder="1" applyAlignment="1">
      <alignment vertical="center" wrapText="1"/>
    </xf>
    <xf numFmtId="0" fontId="15" fillId="3" borderId="2" xfId="0" applyFont="1" applyFill="1" applyBorder="1" applyAlignment="1">
      <alignment horizontal="center" vertical="center" wrapText="1"/>
    </xf>
    <xf numFmtId="0" fontId="15" fillId="3" borderId="0" xfId="0" applyFont="1" applyFill="1" applyAlignment="1">
      <alignment horizontal="center" vertical="center"/>
    </xf>
    <xf numFmtId="0" fontId="0" fillId="3" borderId="0" xfId="0" applyFill="1" applyAlignment="1">
      <alignment vertical="center"/>
    </xf>
    <xf numFmtId="0" fontId="17" fillId="3" borderId="0" xfId="0" applyFont="1" applyFill="1" applyAlignment="1">
      <alignment horizontal="left" vertical="center"/>
    </xf>
    <xf numFmtId="164" fontId="25" fillId="0" borderId="0" xfId="0" applyNumberFormat="1" applyFont="1" applyAlignment="1">
      <alignment horizontal="center" vertical="center"/>
    </xf>
    <xf numFmtId="0" fontId="25" fillId="0" borderId="0" xfId="0" applyFont="1" applyAlignment="1">
      <alignment vertical="center"/>
    </xf>
    <xf numFmtId="0" fontId="16" fillId="0" borderId="1" xfId="0" applyFont="1" applyBorder="1" applyAlignment="1">
      <alignment horizontal="left" vertical="center"/>
    </xf>
    <xf numFmtId="0" fontId="16" fillId="0" borderId="1" xfId="0" applyFont="1" applyBorder="1" applyAlignment="1">
      <alignment vertical="center"/>
    </xf>
    <xf numFmtId="0" fontId="16" fillId="0" borderId="1" xfId="0" applyFont="1" applyBorder="1" applyAlignment="1">
      <alignment horizontal="center" vertical="center"/>
    </xf>
    <xf numFmtId="164" fontId="15" fillId="0" borderId="1" xfId="0" applyNumberFormat="1" applyFont="1" applyBorder="1" applyAlignment="1">
      <alignment horizontal="center" vertical="center"/>
    </xf>
    <xf numFmtId="0" fontId="15" fillId="0" borderId="0" xfId="0" applyFont="1" applyAlignment="1" applyProtection="1">
      <alignment horizontal="left" vertical="center" wrapText="1"/>
      <protection locked="0"/>
    </xf>
    <xf numFmtId="0" fontId="15" fillId="3" borderId="4" xfId="0" applyFont="1" applyFill="1" applyBorder="1" applyAlignment="1">
      <alignment vertical="center"/>
    </xf>
    <xf numFmtId="0" fontId="15" fillId="3" borderId="6" xfId="0" applyFont="1" applyFill="1" applyBorder="1" applyAlignment="1">
      <alignment vertical="center"/>
    </xf>
    <xf numFmtId="0" fontId="15" fillId="3" borderId="7" xfId="0" applyFont="1" applyFill="1" applyBorder="1" applyAlignment="1">
      <alignment vertical="center"/>
    </xf>
    <xf numFmtId="0" fontId="15" fillId="3" borderId="8" xfId="0" applyFont="1" applyFill="1" applyBorder="1" applyAlignment="1">
      <alignment vertical="center"/>
    </xf>
    <xf numFmtId="0" fontId="15" fillId="3" borderId="11" xfId="0" applyFont="1" applyFill="1" applyBorder="1" applyAlignment="1">
      <alignment vertical="center"/>
    </xf>
    <xf numFmtId="0" fontId="15" fillId="3" borderId="10" xfId="0" applyFont="1" applyFill="1" applyBorder="1" applyAlignment="1">
      <alignment vertical="center"/>
    </xf>
    <xf numFmtId="0" fontId="15" fillId="3" borderId="9" xfId="0" applyFont="1" applyFill="1" applyBorder="1" applyAlignment="1">
      <alignment horizontal="center" vertical="center"/>
    </xf>
    <xf numFmtId="0" fontId="17" fillId="3" borderId="0" xfId="0" applyFont="1" applyFill="1" applyAlignment="1">
      <alignment horizontal="center" vertical="center"/>
    </xf>
    <xf numFmtId="0" fontId="10" fillId="0" borderId="2" xfId="0" applyFont="1" applyBorder="1" applyAlignment="1">
      <alignment horizontal="left" vertical="center" wrapText="1"/>
    </xf>
    <xf numFmtId="0" fontId="15" fillId="3" borderId="24" xfId="0" applyFont="1" applyFill="1" applyBorder="1" applyAlignment="1">
      <alignment horizontal="center" vertical="center"/>
    </xf>
    <xf numFmtId="0" fontId="15" fillId="3" borderId="19" xfId="0" applyFont="1" applyFill="1" applyBorder="1" applyAlignment="1">
      <alignment horizontal="center" vertical="center"/>
    </xf>
    <xf numFmtId="0" fontId="15" fillId="3" borderId="0" xfId="0" applyFont="1" applyFill="1" applyAlignment="1">
      <alignment horizontal="center" vertical="center" wrapText="1"/>
    </xf>
    <xf numFmtId="0" fontId="23" fillId="3" borderId="0" xfId="0" applyFont="1" applyFill="1" applyAlignment="1">
      <alignment horizontal="center" vertical="center" wrapText="1"/>
    </xf>
    <xf numFmtId="0" fontId="15" fillId="3" borderId="5" xfId="0" applyFont="1" applyFill="1" applyBorder="1" applyAlignment="1">
      <alignment horizontal="center" vertical="center" wrapText="1"/>
    </xf>
    <xf numFmtId="0" fontId="15" fillId="3" borderId="17" xfId="0" applyFont="1" applyFill="1" applyBorder="1" applyAlignment="1">
      <alignment vertical="center"/>
    </xf>
    <xf numFmtId="0" fontId="10" fillId="0" borderId="9" xfId="0" applyFont="1" applyBorder="1" applyAlignment="1">
      <alignment vertical="center" wrapText="1"/>
    </xf>
    <xf numFmtId="0" fontId="10" fillId="0" borderId="9" xfId="0" applyFont="1" applyBorder="1" applyAlignment="1">
      <alignment horizontal="left" vertical="center" wrapText="1"/>
    </xf>
    <xf numFmtId="0" fontId="10" fillId="0" borderId="5" xfId="0" applyFont="1" applyBorder="1" applyAlignment="1">
      <alignment horizontal="left" vertical="center" wrapText="1"/>
    </xf>
    <xf numFmtId="0" fontId="10" fillId="0" borderId="2" xfId="0" applyFont="1" applyBorder="1" applyAlignment="1">
      <alignment vertical="center" wrapText="1"/>
    </xf>
    <xf numFmtId="0" fontId="10" fillId="0" borderId="24" xfId="0" applyFont="1" applyBorder="1" applyAlignment="1">
      <alignment vertical="center" wrapText="1"/>
    </xf>
    <xf numFmtId="0" fontId="15" fillId="3" borderId="24" xfId="0" applyFont="1" applyFill="1" applyBorder="1" applyAlignment="1">
      <alignment horizontal="center" vertical="center" wrapText="1"/>
    </xf>
    <xf numFmtId="0" fontId="17" fillId="3" borderId="0" xfId="0" applyFont="1" applyFill="1" applyAlignment="1">
      <alignment horizontal="right" vertical="center"/>
    </xf>
    <xf numFmtId="0" fontId="27" fillId="3" borderId="8" xfId="0" applyFont="1" applyFill="1" applyBorder="1" applyAlignment="1">
      <alignment vertical="center" wrapText="1"/>
    </xf>
    <xf numFmtId="165" fontId="17" fillId="3" borderId="0" xfId="0" applyNumberFormat="1" applyFont="1" applyFill="1" applyAlignment="1">
      <alignment horizontal="right" vertical="center" wrapText="1"/>
    </xf>
    <xf numFmtId="0" fontId="15" fillId="3" borderId="0" xfId="0" applyFont="1" applyFill="1" applyAlignment="1">
      <alignment horizontal="right" vertical="center" wrapText="1"/>
    </xf>
    <xf numFmtId="0" fontId="15" fillId="3" borderId="6" xfId="0" applyFont="1" applyFill="1" applyBorder="1" applyAlignment="1">
      <alignment vertical="center" wrapText="1"/>
    </xf>
    <xf numFmtId="0" fontId="15" fillId="3" borderId="8" xfId="0" applyFont="1" applyFill="1" applyBorder="1" applyAlignment="1">
      <alignment vertical="center" wrapText="1"/>
    </xf>
    <xf numFmtId="0" fontId="15" fillId="3" borderId="10" xfId="0" applyFont="1" applyFill="1" applyBorder="1" applyAlignment="1">
      <alignment vertical="center" wrapText="1"/>
    </xf>
    <xf numFmtId="0" fontId="17" fillId="3" borderId="0" xfId="0" applyFont="1" applyFill="1" applyAlignment="1">
      <alignment vertical="center" wrapText="1"/>
    </xf>
    <xf numFmtId="0" fontId="15" fillId="3" borderId="18" xfId="0" applyFont="1" applyFill="1" applyBorder="1" applyAlignment="1">
      <alignment vertical="center" wrapText="1"/>
    </xf>
    <xf numFmtId="0" fontId="17" fillId="3" borderId="0" xfId="0" applyFont="1" applyFill="1" applyAlignment="1">
      <alignment horizontal="right" vertical="center" wrapText="1"/>
    </xf>
    <xf numFmtId="0" fontId="15" fillId="8" borderId="8" xfId="0" applyFont="1" applyFill="1" applyBorder="1" applyAlignment="1">
      <alignment vertical="center" wrapText="1"/>
    </xf>
    <xf numFmtId="0" fontId="15" fillId="3" borderId="6" xfId="0" applyFont="1" applyFill="1" applyBorder="1" applyAlignment="1">
      <alignment horizontal="left" vertical="center" wrapText="1"/>
    </xf>
    <xf numFmtId="0" fontId="15" fillId="3" borderId="0" xfId="0" applyFont="1" applyFill="1" applyAlignment="1">
      <alignment horizontal="left" vertical="center" wrapText="1"/>
    </xf>
    <xf numFmtId="0" fontId="17" fillId="3" borderId="0" xfId="0" applyFont="1" applyFill="1" applyAlignment="1">
      <alignment horizontal="left" vertical="center" wrapText="1"/>
    </xf>
    <xf numFmtId="0" fontId="15" fillId="0" borderId="8" xfId="0" applyFont="1" applyBorder="1" applyAlignment="1">
      <alignment vertical="center" wrapText="1"/>
    </xf>
    <xf numFmtId="0" fontId="16" fillId="13" borderId="14" xfId="0" applyFont="1" applyFill="1" applyBorder="1" applyAlignment="1">
      <alignment horizontal="center" vertical="center"/>
    </xf>
    <xf numFmtId="0" fontId="16" fillId="13" borderId="14" xfId="0" applyFont="1" applyFill="1" applyBorder="1" applyAlignment="1">
      <alignment horizontal="center" vertical="center" wrapText="1"/>
    </xf>
    <xf numFmtId="0" fontId="16" fillId="13" borderId="25" xfId="0" applyFont="1" applyFill="1" applyBorder="1" applyAlignment="1">
      <alignment horizontal="center" vertical="center" wrapText="1"/>
    </xf>
    <xf numFmtId="0" fontId="16" fillId="13" borderId="20" xfId="0" applyFont="1" applyFill="1" applyBorder="1" applyAlignment="1">
      <alignment horizontal="center" vertical="center" wrapText="1"/>
    </xf>
    <xf numFmtId="0" fontId="16" fillId="13" borderId="21" xfId="0" applyFont="1" applyFill="1" applyBorder="1" applyAlignment="1">
      <alignment horizontal="center" vertical="center" wrapText="1"/>
    </xf>
    <xf numFmtId="0" fontId="16" fillId="13" borderId="13" xfId="0" applyFont="1" applyFill="1" applyBorder="1" applyAlignment="1">
      <alignment horizontal="center" vertical="center" wrapText="1"/>
    </xf>
    <xf numFmtId="0" fontId="16" fillId="13" borderId="15" xfId="0" applyFont="1" applyFill="1" applyBorder="1" applyAlignment="1">
      <alignment horizontal="center" vertical="center" wrapText="1"/>
    </xf>
    <xf numFmtId="0" fontId="17" fillId="0" borderId="0" xfId="0" applyFont="1" applyAlignment="1">
      <alignment horizontal="right" vertical="center" wrapText="1"/>
    </xf>
    <xf numFmtId="0" fontId="15" fillId="3" borderId="2" xfId="0" applyFont="1" applyFill="1" applyBorder="1" applyAlignment="1">
      <alignment horizontal="center" vertical="center"/>
    </xf>
    <xf numFmtId="0" fontId="15" fillId="3" borderId="5" xfId="0" applyFont="1" applyFill="1" applyBorder="1" applyAlignment="1">
      <alignment horizontal="center" vertical="center"/>
    </xf>
    <xf numFmtId="0" fontId="39" fillId="3" borderId="0" xfId="0" applyFont="1" applyFill="1" applyAlignment="1">
      <alignment vertical="center" wrapText="1"/>
    </xf>
    <xf numFmtId="0" fontId="18" fillId="0" borderId="0" xfId="0" applyFont="1" applyAlignment="1">
      <alignment horizontal="center" vertical="center" wrapText="1"/>
    </xf>
    <xf numFmtId="0" fontId="15" fillId="0" borderId="2" xfId="0" applyFont="1" applyBorder="1" applyAlignment="1">
      <alignment vertical="center"/>
    </xf>
    <xf numFmtId="0" fontId="15" fillId="0" borderId="2" xfId="0" applyFont="1" applyBorder="1" applyAlignment="1">
      <alignment vertical="center" wrapText="1"/>
    </xf>
    <xf numFmtId="0" fontId="15" fillId="0" borderId="2" xfId="0" applyFont="1" applyBorder="1" applyAlignment="1">
      <alignment horizontal="left" vertical="center" wrapText="1"/>
    </xf>
    <xf numFmtId="0" fontId="15" fillId="0" borderId="2" xfId="0" applyFont="1" applyBorder="1" applyAlignment="1">
      <alignment horizontal="justify" vertical="center" wrapText="1"/>
    </xf>
    <xf numFmtId="0" fontId="18" fillId="2" borderId="2" xfId="0" applyFont="1" applyFill="1" applyBorder="1" applyAlignment="1">
      <alignment horizontal="center" vertical="center" wrapText="1"/>
    </xf>
    <xf numFmtId="0" fontId="18" fillId="6" borderId="2" xfId="0" applyFont="1" applyFill="1" applyBorder="1" applyAlignment="1">
      <alignment horizontal="center" vertical="center" wrapText="1"/>
    </xf>
    <xf numFmtId="0" fontId="18" fillId="7" borderId="2" xfId="0" applyFont="1" applyFill="1" applyBorder="1" applyAlignment="1">
      <alignment horizontal="center" vertical="center" wrapText="1"/>
    </xf>
    <xf numFmtId="0" fontId="18" fillId="15" borderId="2" xfId="0" applyFont="1" applyFill="1" applyBorder="1" applyAlignment="1">
      <alignment horizontal="center" vertical="center" wrapText="1"/>
    </xf>
    <xf numFmtId="0" fontId="16" fillId="5" borderId="2" xfId="0" applyFont="1" applyFill="1" applyBorder="1" applyAlignment="1">
      <alignment horizontal="center" vertical="center"/>
    </xf>
    <xf numFmtId="0" fontId="16" fillId="8" borderId="2" xfId="0" applyFont="1" applyFill="1" applyBorder="1" applyAlignment="1">
      <alignment vertical="center" wrapText="1"/>
    </xf>
    <xf numFmtId="0" fontId="16" fillId="5" borderId="2" xfId="0" applyFont="1" applyFill="1" applyBorder="1" applyAlignment="1">
      <alignment vertical="center" wrapText="1"/>
    </xf>
    <xf numFmtId="0" fontId="15" fillId="2" borderId="2" xfId="0" applyFont="1" applyFill="1" applyBorder="1" applyAlignment="1">
      <alignment horizontal="center" vertical="center"/>
    </xf>
    <xf numFmtId="0" fontId="15" fillId="0" borderId="2" xfId="0" applyFont="1" applyBorder="1" applyAlignment="1">
      <alignment horizontal="center" vertical="center" wrapText="1"/>
    </xf>
    <xf numFmtId="0" fontId="15" fillId="7" borderId="2" xfId="0" applyFont="1" applyFill="1" applyBorder="1" applyAlignment="1">
      <alignment horizontal="center" vertical="center" wrapText="1"/>
    </xf>
    <xf numFmtId="0" fontId="16" fillId="0" borderId="2" xfId="0" applyFont="1" applyBorder="1" applyAlignment="1">
      <alignment vertical="center" wrapText="1"/>
    </xf>
    <xf numFmtId="0" fontId="16" fillId="0" borderId="2" xfId="0" applyFont="1" applyBorder="1" applyAlignment="1">
      <alignment horizontal="center" vertical="center" wrapText="1"/>
    </xf>
    <xf numFmtId="0" fontId="16" fillId="7" borderId="2" xfId="0" applyFont="1" applyFill="1" applyBorder="1" applyAlignment="1">
      <alignment horizontal="center" vertical="center" wrapText="1"/>
    </xf>
    <xf numFmtId="0" fontId="16" fillId="0" borderId="2" xfId="0" applyFont="1" applyBorder="1" applyAlignment="1">
      <alignment horizontal="center" vertical="center"/>
    </xf>
    <xf numFmtId="0" fontId="20" fillId="5" borderId="2" xfId="0" applyFont="1" applyFill="1" applyBorder="1" applyAlignment="1">
      <alignment vertical="center" wrapText="1"/>
    </xf>
    <xf numFmtId="0" fontId="20" fillId="3" borderId="2" xfId="0" applyFont="1" applyFill="1" applyBorder="1" applyAlignment="1">
      <alignment horizontal="center" vertical="center" wrapText="1"/>
    </xf>
    <xf numFmtId="0" fontId="19" fillId="3" borderId="2" xfId="0" applyFont="1" applyFill="1" applyBorder="1" applyAlignment="1">
      <alignment vertical="center" wrapText="1"/>
    </xf>
    <xf numFmtId="0" fontId="20" fillId="7" borderId="2" xfId="0" applyFont="1" applyFill="1" applyBorder="1" applyAlignment="1">
      <alignment horizontal="center" vertical="center"/>
    </xf>
    <xf numFmtId="0" fontId="16" fillId="0" borderId="2" xfId="0" applyFont="1" applyBorder="1" applyAlignment="1">
      <alignment vertical="center"/>
    </xf>
    <xf numFmtId="0" fontId="10" fillId="0" borderId="0" xfId="0" applyFont="1" applyAlignment="1">
      <alignment horizontal="left" vertical="center" wrapText="1"/>
    </xf>
    <xf numFmtId="0" fontId="0" fillId="0" borderId="0" xfId="0" applyAlignment="1">
      <alignment horizontal="center" vertical="center"/>
    </xf>
    <xf numFmtId="0" fontId="12" fillId="11" borderId="2" xfId="0" applyFont="1" applyFill="1" applyBorder="1" applyAlignment="1">
      <alignment horizontal="center" vertical="center"/>
    </xf>
    <xf numFmtId="0" fontId="12" fillId="11" borderId="2" xfId="0" applyFont="1" applyFill="1" applyBorder="1" applyAlignment="1">
      <alignment horizontal="center" vertical="center" wrapText="1"/>
    </xf>
    <xf numFmtId="0" fontId="16" fillId="0" borderId="1" xfId="0" applyFont="1" applyBorder="1" applyAlignment="1">
      <alignment horizontal="center" vertical="center" wrapText="1"/>
    </xf>
    <xf numFmtId="0" fontId="42" fillId="3" borderId="0" xfId="0" applyFont="1" applyFill="1" applyAlignment="1">
      <alignment vertical="center"/>
    </xf>
    <xf numFmtId="0" fontId="15" fillId="0" borderId="10" xfId="0" applyFont="1" applyBorder="1" applyAlignment="1">
      <alignment vertical="top" wrapText="1"/>
    </xf>
    <xf numFmtId="0" fontId="15" fillId="0" borderId="9" xfId="0" applyFont="1" applyBorder="1" applyAlignment="1">
      <alignment vertical="top" wrapText="1"/>
    </xf>
    <xf numFmtId="0" fontId="15" fillId="0" borderId="11" xfId="0" applyFont="1" applyBorder="1" applyAlignment="1">
      <alignment vertical="top" wrapText="1"/>
    </xf>
    <xf numFmtId="164" fontId="16" fillId="0" borderId="30" xfId="0" applyNumberFormat="1" applyFont="1" applyBorder="1" applyAlignment="1">
      <alignment vertical="center" wrapText="1"/>
    </xf>
    <xf numFmtId="0" fontId="16" fillId="0" borderId="31" xfId="0" applyFont="1" applyBorder="1" applyAlignment="1">
      <alignment vertical="center" wrapText="1"/>
    </xf>
    <xf numFmtId="0" fontId="15" fillId="0" borderId="8" xfId="0" applyFont="1" applyBorder="1" applyAlignment="1">
      <alignment vertical="top" wrapText="1"/>
    </xf>
    <xf numFmtId="0" fontId="15" fillId="0" borderId="2" xfId="0" applyFont="1" applyBorder="1" applyAlignment="1">
      <alignment vertical="top" wrapText="1"/>
    </xf>
    <xf numFmtId="0" fontId="15" fillId="0" borderId="7" xfId="0" applyFont="1" applyBorder="1" applyAlignment="1">
      <alignment vertical="top" wrapText="1"/>
    </xf>
    <xf numFmtId="164" fontId="16" fillId="0" borderId="32" xfId="0" applyNumberFormat="1" applyFont="1" applyBorder="1" applyAlignment="1">
      <alignment vertical="center" wrapText="1"/>
    </xf>
    <xf numFmtId="0" fontId="16" fillId="0" borderId="12" xfId="0" applyFont="1" applyBorder="1" applyAlignment="1">
      <alignment vertical="center" wrapText="1"/>
    </xf>
    <xf numFmtId="0" fontId="15" fillId="0" borderId="6" xfId="0" applyFont="1" applyBorder="1" applyAlignment="1">
      <alignment vertical="top" wrapText="1"/>
    </xf>
    <xf numFmtId="0" fontId="15" fillId="0" borderId="5" xfId="0" applyFont="1" applyBorder="1" applyAlignment="1">
      <alignment vertical="top" wrapText="1"/>
    </xf>
    <xf numFmtId="0" fontId="15" fillId="0" borderId="4" xfId="0" applyFont="1" applyBorder="1" applyAlignment="1">
      <alignment vertical="top" wrapText="1"/>
    </xf>
    <xf numFmtId="164" fontId="16" fillId="0" borderId="33" xfId="0" applyNumberFormat="1" applyFont="1" applyBorder="1" applyAlignment="1">
      <alignment vertical="center" wrapText="1"/>
    </xf>
    <xf numFmtId="0" fontId="16" fillId="0" borderId="3" xfId="0" applyFont="1" applyBorder="1" applyAlignment="1">
      <alignment vertical="center" wrapText="1"/>
    </xf>
    <xf numFmtId="0" fontId="16" fillId="0" borderId="15"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13" xfId="0" applyFont="1" applyBorder="1" applyAlignment="1">
      <alignment horizontal="center" vertical="center" wrapText="1"/>
    </xf>
    <xf numFmtId="0" fontId="13" fillId="0" borderId="0" xfId="0" applyFont="1" applyAlignment="1">
      <alignment horizontal="center" vertical="center"/>
    </xf>
    <xf numFmtId="0" fontId="13" fillId="0" borderId="0" xfId="0" applyFont="1"/>
    <xf numFmtId="0" fontId="44" fillId="0" borderId="0" xfId="0" applyFont="1" applyAlignment="1">
      <alignment horizontal="left" vertical="center"/>
    </xf>
    <xf numFmtId="0" fontId="47" fillId="0" borderId="0" xfId="0" applyFont="1"/>
    <xf numFmtId="0" fontId="0" fillId="0" borderId="0" xfId="0" applyAlignment="1">
      <alignment wrapText="1"/>
    </xf>
    <xf numFmtId="0" fontId="15" fillId="0" borderId="5" xfId="0" applyFont="1" applyBorder="1" applyAlignment="1">
      <alignment horizontal="center" vertical="center" wrapText="1"/>
    </xf>
    <xf numFmtId="0" fontId="44" fillId="0" borderId="0" xfId="0" applyFont="1" applyAlignment="1">
      <alignment horizontal="left"/>
    </xf>
    <xf numFmtId="0" fontId="44" fillId="0" borderId="0" xfId="0" applyFont="1" applyAlignment="1">
      <alignment horizontal="left" wrapText="1"/>
    </xf>
    <xf numFmtId="0" fontId="45" fillId="8" borderId="28" xfId="0" applyFont="1" applyFill="1" applyBorder="1" applyAlignment="1">
      <alignment horizontal="center" vertical="center" wrapText="1"/>
    </xf>
    <xf numFmtId="0" fontId="45" fillId="8" borderId="34" xfId="0" applyFont="1" applyFill="1" applyBorder="1" applyAlignment="1">
      <alignment horizontal="center" vertical="center" wrapText="1"/>
    </xf>
    <xf numFmtId="0" fontId="45" fillId="8" borderId="35" xfId="0" applyFont="1" applyFill="1" applyBorder="1" applyAlignment="1">
      <alignment horizontal="center" vertical="center" wrapText="1"/>
    </xf>
    <xf numFmtId="0" fontId="46" fillId="8" borderId="27" xfId="0" applyFont="1" applyFill="1" applyBorder="1" applyAlignment="1">
      <alignment horizontal="center" vertical="center" wrapText="1"/>
    </xf>
    <xf numFmtId="0" fontId="46" fillId="8" borderId="36" xfId="0" applyFont="1" applyFill="1" applyBorder="1" applyAlignment="1">
      <alignment horizontal="center" vertical="center" wrapText="1"/>
    </xf>
    <xf numFmtId="0" fontId="46" fillId="8" borderId="37" xfId="0" applyFont="1" applyFill="1" applyBorder="1" applyAlignment="1">
      <alignment horizontal="center" vertical="center" wrapText="1"/>
    </xf>
    <xf numFmtId="0" fontId="13" fillId="0" borderId="2" xfId="0" applyFont="1" applyBorder="1" applyAlignment="1">
      <alignment horizontal="center" vertical="center"/>
    </xf>
    <xf numFmtId="9" fontId="13" fillId="0" borderId="2" xfId="1" applyFont="1" applyBorder="1" applyAlignment="1">
      <alignment horizontal="center"/>
    </xf>
    <xf numFmtId="0" fontId="45" fillId="8" borderId="24" xfId="0" applyFont="1" applyFill="1" applyBorder="1" applyAlignment="1">
      <alignment horizontal="center" vertical="center" wrapText="1"/>
    </xf>
    <xf numFmtId="0" fontId="46" fillId="8" borderId="16" xfId="0" applyFont="1" applyFill="1" applyBorder="1" applyAlignment="1">
      <alignment horizontal="center" vertical="center" wrapText="1"/>
    </xf>
    <xf numFmtId="0" fontId="15" fillId="3" borderId="4" xfId="0" applyFont="1" applyFill="1" applyBorder="1" applyAlignment="1">
      <alignment horizontal="center" vertical="center"/>
    </xf>
    <xf numFmtId="0" fontId="25" fillId="3" borderId="0" xfId="0" applyFont="1" applyFill="1" applyAlignment="1">
      <alignment horizontal="right" vertical="center"/>
    </xf>
    <xf numFmtId="0" fontId="10" fillId="0" borderId="0" xfId="0" applyFont="1"/>
    <xf numFmtId="0" fontId="11" fillId="8" borderId="0" xfId="0" applyFont="1" applyFill="1"/>
    <xf numFmtId="0" fontId="17" fillId="19" borderId="0" xfId="0" applyFont="1" applyFill="1" applyAlignment="1">
      <alignment horizontal="center" vertical="center"/>
    </xf>
    <xf numFmtId="0" fontId="11" fillId="18" borderId="0" xfId="0" applyFont="1" applyFill="1"/>
    <xf numFmtId="0" fontId="15" fillId="3" borderId="8" xfId="0" applyFont="1" applyFill="1" applyBorder="1" applyAlignment="1">
      <alignment horizontal="left" vertical="center" wrapText="1"/>
    </xf>
    <xf numFmtId="0" fontId="15" fillId="0" borderId="9" xfId="0" applyFont="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left" vertical="center" wrapText="1"/>
    </xf>
    <xf numFmtId="0" fontId="15" fillId="0" borderId="19" xfId="0" applyFont="1" applyBorder="1" applyAlignment="1">
      <alignment horizontal="center" vertical="center" wrapText="1"/>
    </xf>
    <xf numFmtId="0" fontId="15" fillId="3" borderId="19" xfId="0" applyFont="1" applyFill="1" applyBorder="1" applyAlignment="1">
      <alignment horizontal="center" vertical="center" wrapText="1"/>
    </xf>
    <xf numFmtId="0" fontId="15" fillId="3" borderId="21" xfId="0" applyFont="1" applyFill="1" applyBorder="1" applyAlignment="1">
      <alignment horizontal="left" vertical="center" wrapText="1"/>
    </xf>
    <xf numFmtId="0" fontId="37" fillId="3" borderId="0" xfId="0" applyFont="1" applyFill="1" applyAlignment="1">
      <alignment vertical="center"/>
    </xf>
    <xf numFmtId="0" fontId="25" fillId="3" borderId="0" xfId="0" applyFont="1" applyFill="1" applyAlignment="1">
      <alignment horizontal="left" vertical="center"/>
    </xf>
    <xf numFmtId="0" fontId="38" fillId="3" borderId="0" xfId="0" applyFont="1" applyFill="1" applyAlignment="1">
      <alignment horizontal="center" vertical="center" wrapText="1"/>
    </xf>
    <xf numFmtId="0" fontId="51" fillId="3" borderId="0" xfId="0" applyFont="1" applyFill="1" applyAlignment="1">
      <alignment horizontal="right" vertical="center"/>
    </xf>
    <xf numFmtId="0" fontId="53" fillId="3" borderId="20" xfId="0" applyFont="1" applyFill="1" applyBorder="1" applyAlignment="1">
      <alignment horizontal="center" vertical="center" textRotation="90" wrapText="1"/>
    </xf>
    <xf numFmtId="0" fontId="50" fillId="3" borderId="19" xfId="0" applyFont="1" applyFill="1" applyBorder="1" applyAlignment="1">
      <alignment vertical="center" wrapText="1"/>
    </xf>
    <xf numFmtId="0" fontId="15" fillId="14" borderId="7" xfId="0" applyFont="1" applyFill="1" applyBorder="1" applyAlignment="1">
      <alignment horizontal="center" vertical="center"/>
    </xf>
    <xf numFmtId="0" fontId="27" fillId="3" borderId="8" xfId="0" applyFont="1" applyFill="1" applyBorder="1" applyAlignment="1">
      <alignment horizontal="left" vertical="center" wrapText="1"/>
    </xf>
    <xf numFmtId="0" fontId="15" fillId="3" borderId="8" xfId="0" applyFont="1" applyFill="1" applyBorder="1" applyAlignment="1">
      <alignment horizontal="left" vertical="center"/>
    </xf>
    <xf numFmtId="0" fontId="15" fillId="3" borderId="0" xfId="0" applyFont="1" applyFill="1" applyAlignment="1">
      <alignment horizontal="left" vertical="center"/>
    </xf>
    <xf numFmtId="0" fontId="27" fillId="3" borderId="7" xfId="0" applyFont="1" applyFill="1" applyBorder="1" applyAlignment="1">
      <alignment horizontal="center" vertical="center"/>
    </xf>
    <xf numFmtId="0" fontId="50" fillId="3" borderId="19" xfId="0" applyFont="1" applyFill="1" applyBorder="1" applyAlignment="1">
      <alignment horizontal="left" vertical="center" wrapText="1"/>
    </xf>
    <xf numFmtId="0" fontId="36" fillId="3" borderId="7" xfId="0" applyFont="1" applyFill="1" applyBorder="1" applyAlignment="1">
      <alignment horizontal="center" vertical="center"/>
    </xf>
    <xf numFmtId="0" fontId="16" fillId="13" borderId="40" xfId="0" applyFont="1" applyFill="1" applyBorder="1" applyAlignment="1">
      <alignment horizontal="center" vertical="center"/>
    </xf>
    <xf numFmtId="0" fontId="16" fillId="13" borderId="41" xfId="0" applyFont="1" applyFill="1" applyBorder="1" applyAlignment="1">
      <alignment horizontal="center" vertical="center"/>
    </xf>
    <xf numFmtId="0" fontId="15" fillId="0" borderId="24" xfId="0" applyFont="1" applyBorder="1" applyAlignment="1">
      <alignment horizontal="center" vertical="center" wrapText="1"/>
    </xf>
    <xf numFmtId="0" fontId="15" fillId="3" borderId="23" xfId="0" applyFont="1" applyFill="1" applyBorder="1" applyAlignment="1">
      <alignment horizontal="left" vertical="center" wrapText="1"/>
    </xf>
    <xf numFmtId="0" fontId="15" fillId="3" borderId="7" xfId="0" applyFont="1" applyFill="1" applyBorder="1" applyAlignment="1">
      <alignment horizontal="center" vertical="center" wrapText="1"/>
    </xf>
    <xf numFmtId="2" fontId="19" fillId="0" borderId="0" xfId="0" applyNumberFormat="1" applyFont="1" applyAlignment="1">
      <alignment horizontal="center" vertical="center" wrapText="1"/>
    </xf>
    <xf numFmtId="0" fontId="15" fillId="0" borderId="2" xfId="5" applyFont="1" applyBorder="1" applyAlignment="1">
      <alignment vertical="center" wrapText="1"/>
    </xf>
    <xf numFmtId="0" fontId="15" fillId="0" borderId="24" xfId="5" applyFont="1" applyBorder="1" applyAlignment="1">
      <alignment vertical="center" wrapText="1"/>
    </xf>
    <xf numFmtId="0" fontId="15" fillId="0" borderId="9" xfId="5" applyFont="1" applyBorder="1" applyAlignment="1">
      <alignment vertical="center" wrapText="1"/>
    </xf>
    <xf numFmtId="0" fontId="15" fillId="0" borderId="2" xfId="5" applyFont="1" applyBorder="1" applyAlignment="1">
      <alignment horizontal="left" vertical="center" wrapText="1"/>
    </xf>
    <xf numFmtId="0" fontId="15" fillId="0" borderId="24" xfId="5" applyFont="1" applyBorder="1" applyAlignment="1">
      <alignment horizontal="left" vertical="center" wrapText="1"/>
    </xf>
    <xf numFmtId="0" fontId="15" fillId="0" borderId="19" xfId="5" applyFont="1" applyBorder="1" applyAlignment="1">
      <alignment vertical="center" wrapText="1"/>
    </xf>
    <xf numFmtId="0" fontId="15" fillId="0" borderId="9" xfId="4" applyFont="1" applyBorder="1" applyAlignment="1">
      <alignment horizontal="left" vertical="center" wrapText="1"/>
    </xf>
    <xf numFmtId="0" fontId="15" fillId="0" borderId="9" xfId="5" applyFont="1" applyBorder="1" applyAlignment="1">
      <alignment horizontal="left" vertical="center" wrapText="1"/>
    </xf>
    <xf numFmtId="0" fontId="15" fillId="0" borderId="5" xfId="5" applyFont="1" applyBorder="1" applyAlignment="1">
      <alignment horizontal="left" vertical="center" wrapText="1"/>
    </xf>
    <xf numFmtId="0" fontId="50" fillId="3" borderId="29" xfId="0" applyFont="1" applyFill="1" applyBorder="1" applyAlignment="1">
      <alignment vertical="center" wrapText="1"/>
    </xf>
    <xf numFmtId="0" fontId="53" fillId="3" borderId="38" xfId="0" applyFont="1" applyFill="1" applyBorder="1" applyAlignment="1">
      <alignment vertical="center" textRotation="90" wrapText="1"/>
    </xf>
    <xf numFmtId="0" fontId="53" fillId="3" borderId="20" xfId="0" applyFont="1" applyFill="1" applyBorder="1" applyAlignment="1">
      <alignment vertical="center" textRotation="90" wrapText="1"/>
    </xf>
    <xf numFmtId="0" fontId="15" fillId="3" borderId="7" xfId="0" quotePrefix="1" applyFont="1" applyFill="1" applyBorder="1" applyAlignment="1">
      <alignment horizontal="center" vertical="center"/>
    </xf>
    <xf numFmtId="0" fontId="10" fillId="0" borderId="5" xfId="0" applyFont="1" applyBorder="1" applyAlignment="1">
      <alignment vertical="center" wrapText="1"/>
    </xf>
    <xf numFmtId="0" fontId="15" fillId="0" borderId="29" xfId="0" applyFont="1" applyBorder="1" applyAlignment="1">
      <alignment horizontal="center" vertical="center" wrapText="1"/>
    </xf>
    <xf numFmtId="0" fontId="15" fillId="3" borderId="29" xfId="0" applyFont="1" applyFill="1" applyBorder="1" applyAlignment="1">
      <alignment horizontal="center" vertical="center" wrapText="1"/>
    </xf>
    <xf numFmtId="0" fontId="15" fillId="3" borderId="29" xfId="0" applyFont="1" applyFill="1" applyBorder="1" applyAlignment="1">
      <alignment horizontal="center" vertical="center"/>
    </xf>
    <xf numFmtId="0" fontId="15" fillId="3" borderId="42" xfId="0" applyFont="1" applyFill="1" applyBorder="1" applyAlignment="1">
      <alignment horizontal="left" vertical="center" wrapText="1"/>
    </xf>
    <xf numFmtId="0" fontId="15" fillId="3" borderId="6" xfId="0" applyFont="1" applyFill="1" applyBorder="1" applyAlignment="1">
      <alignment horizontal="left" vertical="top" wrapText="1"/>
    </xf>
    <xf numFmtId="0" fontId="15" fillId="3" borderId="8" xfId="0" applyFont="1" applyFill="1" applyBorder="1" applyAlignment="1">
      <alignment horizontal="left" vertical="top" wrapText="1"/>
    </xf>
    <xf numFmtId="0" fontId="15" fillId="3" borderId="10" xfId="0" applyFont="1" applyFill="1" applyBorder="1" applyAlignment="1">
      <alignment horizontal="left" vertical="top" wrapText="1"/>
    </xf>
    <xf numFmtId="0" fontId="15" fillId="3" borderId="23" xfId="0" applyFont="1" applyFill="1" applyBorder="1" applyAlignment="1">
      <alignment horizontal="left" vertical="top" wrapText="1"/>
    </xf>
    <xf numFmtId="0" fontId="15" fillId="3" borderId="21" xfId="0" applyFont="1" applyFill="1" applyBorder="1" applyAlignment="1">
      <alignment horizontal="left" vertical="top" wrapText="1"/>
    </xf>
    <xf numFmtId="0" fontId="15" fillId="0" borderId="7" xfId="0" applyFont="1" applyBorder="1" applyAlignment="1">
      <alignment horizontal="center" vertical="center"/>
    </xf>
    <xf numFmtId="2" fontId="15" fillId="0" borderId="2" xfId="0" applyNumberFormat="1" applyFont="1" applyBorder="1" applyAlignment="1">
      <alignment horizontal="center" vertical="center" wrapText="1"/>
    </xf>
    <xf numFmtId="2" fontId="16" fillId="0" borderId="2" xfId="0" applyNumberFormat="1" applyFont="1" applyBorder="1" applyAlignment="1">
      <alignment horizontal="center" vertical="center" wrapText="1"/>
    </xf>
    <xf numFmtId="2" fontId="16" fillId="5" borderId="2" xfId="0" applyNumberFormat="1" applyFont="1" applyFill="1" applyBorder="1" applyAlignment="1">
      <alignment vertical="center" wrapText="1"/>
    </xf>
    <xf numFmtId="2" fontId="19" fillId="3" borderId="2" xfId="0" applyNumberFormat="1" applyFont="1" applyFill="1" applyBorder="1" applyAlignment="1">
      <alignment vertical="center" wrapText="1"/>
    </xf>
    <xf numFmtId="2" fontId="19" fillId="0" borderId="0" xfId="0" applyNumberFormat="1" applyFont="1" applyAlignment="1">
      <alignment vertical="center" wrapText="1"/>
    </xf>
    <xf numFmtId="2" fontId="25" fillId="0" borderId="0" xfId="0" applyNumberFormat="1" applyFont="1" applyAlignment="1">
      <alignment vertical="center"/>
    </xf>
    <xf numFmtId="2" fontId="15" fillId="0" borderId="0" xfId="0" applyNumberFormat="1" applyFont="1" applyAlignment="1">
      <alignment vertical="center" wrapText="1"/>
    </xf>
    <xf numFmtId="2" fontId="20" fillId="0" borderId="0" xfId="0" applyNumberFormat="1" applyFont="1" applyAlignment="1">
      <alignment vertical="center" wrapText="1"/>
    </xf>
    <xf numFmtId="2" fontId="15" fillId="6" borderId="2" xfId="0" applyNumberFormat="1" applyFont="1" applyFill="1" applyBorder="1" applyAlignment="1">
      <alignment horizontal="center" vertical="center" wrapText="1"/>
    </xf>
    <xf numFmtId="2" fontId="16" fillId="6" borderId="2" xfId="0" applyNumberFormat="1" applyFont="1" applyFill="1" applyBorder="1" applyAlignment="1">
      <alignment horizontal="center" vertical="center" wrapText="1"/>
    </xf>
    <xf numFmtId="2" fontId="20" fillId="6" borderId="2" xfId="0" applyNumberFormat="1" applyFont="1" applyFill="1" applyBorder="1" applyAlignment="1">
      <alignment horizontal="center" vertical="center"/>
    </xf>
    <xf numFmtId="2" fontId="15" fillId="3" borderId="0" xfId="0" applyNumberFormat="1" applyFont="1" applyFill="1" applyAlignment="1">
      <alignment horizontal="center" vertical="center" wrapText="1"/>
    </xf>
    <xf numFmtId="2" fontId="16" fillId="8" borderId="2" xfId="0" applyNumberFormat="1" applyFont="1" applyFill="1" applyBorder="1" applyAlignment="1">
      <alignment horizontal="center" vertical="center" wrapText="1"/>
    </xf>
    <xf numFmtId="0" fontId="16" fillId="8" borderId="2" xfId="0" applyFont="1" applyFill="1" applyBorder="1" applyAlignment="1">
      <alignment horizontal="center" vertical="center" wrapText="1"/>
    </xf>
    <xf numFmtId="0" fontId="16" fillId="8" borderId="2" xfId="0" applyFont="1" applyFill="1" applyBorder="1" applyAlignment="1">
      <alignment horizontal="left" vertical="center" wrapText="1"/>
    </xf>
    <xf numFmtId="0" fontId="15" fillId="0" borderId="0" xfId="0" applyFont="1" applyAlignment="1">
      <alignment horizontal="right" vertical="center" wrapText="1"/>
    </xf>
    <xf numFmtId="164" fontId="15" fillId="8" borderId="1" xfId="0" applyNumberFormat="1" applyFont="1" applyFill="1" applyBorder="1" applyAlignment="1">
      <alignment horizontal="center" vertical="center"/>
    </xf>
    <xf numFmtId="0" fontId="16" fillId="0" borderId="36" xfId="0" applyFont="1" applyBorder="1" applyAlignment="1">
      <alignment horizontal="center" vertical="center"/>
    </xf>
    <xf numFmtId="0" fontId="17" fillId="26" borderId="36" xfId="0" applyFont="1" applyFill="1" applyBorder="1" applyAlignment="1">
      <alignment vertical="center"/>
    </xf>
    <xf numFmtId="164" fontId="15" fillId="0" borderId="36" xfId="0" applyNumberFormat="1" applyFont="1" applyBorder="1" applyAlignment="1">
      <alignment horizontal="center" vertical="center"/>
    </xf>
    <xf numFmtId="0" fontId="15" fillId="22" borderId="1" xfId="0" applyFont="1" applyFill="1" applyBorder="1" applyAlignment="1">
      <alignment vertical="top" wrapText="1"/>
    </xf>
    <xf numFmtId="0" fontId="15" fillId="23" borderId="1" xfId="0" applyFont="1" applyFill="1" applyBorder="1" applyAlignment="1">
      <alignment vertical="top" wrapText="1"/>
    </xf>
    <xf numFmtId="0" fontId="15" fillId="24" borderId="1" xfId="0" applyFont="1" applyFill="1" applyBorder="1" applyAlignment="1">
      <alignment vertical="top" wrapText="1"/>
    </xf>
    <xf numFmtId="0" fontId="17" fillId="25" borderId="1" xfId="0" applyFont="1" applyFill="1" applyBorder="1" applyAlignment="1">
      <alignment vertical="center"/>
    </xf>
    <xf numFmtId="0" fontId="50" fillId="3" borderId="0" xfId="0" applyFont="1" applyFill="1" applyAlignment="1">
      <alignment vertical="center" wrapText="1"/>
    </xf>
    <xf numFmtId="0" fontId="50" fillId="3" borderId="0" xfId="0" applyFont="1" applyFill="1" applyAlignment="1">
      <alignment horizontal="right" vertical="center"/>
    </xf>
    <xf numFmtId="0" fontId="43" fillId="3" borderId="0" xfId="0" applyFont="1" applyFill="1" applyAlignment="1">
      <alignment vertical="center"/>
    </xf>
    <xf numFmtId="0" fontId="43" fillId="3" borderId="0" xfId="0" applyFont="1" applyFill="1" applyAlignment="1">
      <alignment horizontal="center" vertical="center" wrapText="1"/>
    </xf>
    <xf numFmtId="0" fontId="50" fillId="3" borderId="0" xfId="0" applyFont="1" applyFill="1" applyAlignment="1">
      <alignment horizontal="left" vertical="center"/>
    </xf>
    <xf numFmtId="0" fontId="16" fillId="13" borderId="45" xfId="0" applyFont="1" applyFill="1" applyBorder="1" applyAlignment="1">
      <alignment horizontal="center" vertical="center" wrapText="1"/>
    </xf>
    <xf numFmtId="0" fontId="59" fillId="0" borderId="0" xfId="6" applyFont="1" applyAlignment="1">
      <alignment horizontal="right" vertical="center" wrapText="1"/>
    </xf>
    <xf numFmtId="14" fontId="0" fillId="0" borderId="0" xfId="0" applyNumberFormat="1"/>
    <xf numFmtId="0" fontId="10" fillId="25" borderId="0" xfId="0" applyFont="1" applyFill="1" applyAlignment="1">
      <alignment horizontal="center" vertical="center"/>
    </xf>
    <xf numFmtId="0" fontId="15" fillId="0" borderId="24" xfId="0" applyFont="1" applyBorder="1" applyAlignment="1">
      <alignment horizontal="left" vertical="center" wrapText="1"/>
    </xf>
    <xf numFmtId="0" fontId="15" fillId="0" borderId="5" xfId="0" applyFont="1" applyBorder="1" applyAlignment="1">
      <alignment vertical="center" wrapText="1"/>
    </xf>
    <xf numFmtId="0" fontId="15" fillId="0" borderId="16" xfId="0" applyFont="1" applyBorder="1" applyAlignment="1">
      <alignment vertical="center" wrapText="1"/>
    </xf>
    <xf numFmtId="0" fontId="15" fillId="0" borderId="19" xfId="0" applyFont="1" applyBorder="1" applyAlignment="1">
      <alignment vertical="center" wrapText="1"/>
    </xf>
    <xf numFmtId="0" fontId="25" fillId="3" borderId="0" xfId="0" applyFont="1" applyFill="1" applyAlignment="1">
      <alignment vertical="center" wrapText="1"/>
    </xf>
    <xf numFmtId="0" fontId="23" fillId="3" borderId="0" xfId="0" applyFont="1" applyFill="1" applyAlignment="1">
      <alignment vertical="center"/>
    </xf>
    <xf numFmtId="0" fontId="6" fillId="0" borderId="0" xfId="7"/>
    <xf numFmtId="0" fontId="56" fillId="9" borderId="24" xfId="7" applyFont="1" applyFill="1" applyBorder="1" applyAlignment="1">
      <alignment horizontal="center" vertical="center" wrapText="1" readingOrder="1"/>
    </xf>
    <xf numFmtId="0" fontId="56" fillId="9" borderId="24" xfId="7" applyFont="1" applyFill="1" applyBorder="1" applyAlignment="1">
      <alignment horizontal="center" textRotation="90" wrapText="1" readingOrder="1"/>
    </xf>
    <xf numFmtId="0" fontId="6" fillId="3" borderId="0" xfId="7" applyFill="1"/>
    <xf numFmtId="0" fontId="31" fillId="10" borderId="24" xfId="7" applyFont="1" applyFill="1" applyBorder="1" applyAlignment="1">
      <alignment horizontal="left" vertical="center" textRotation="90" wrapText="1" readingOrder="1"/>
    </xf>
    <xf numFmtId="0" fontId="55" fillId="8" borderId="24" xfId="7" applyFont="1" applyFill="1" applyBorder="1" applyAlignment="1">
      <alignment horizontal="center" vertical="center" wrapText="1"/>
    </xf>
    <xf numFmtId="0" fontId="31" fillId="10" borderId="0" xfId="7" applyFont="1" applyFill="1" applyAlignment="1">
      <alignment horizontal="left" vertical="center" textRotation="90" wrapText="1" readingOrder="1"/>
    </xf>
    <xf numFmtId="2" fontId="6" fillId="3" borderId="2" xfId="7" applyNumberFormat="1" applyFill="1" applyBorder="1" applyAlignment="1">
      <alignment horizontal="center" vertical="center"/>
    </xf>
    <xf numFmtId="0" fontId="6" fillId="27" borderId="0" xfId="7" applyFill="1" applyAlignment="1">
      <alignment horizontal="center" vertical="center"/>
    </xf>
    <xf numFmtId="0" fontId="30" fillId="17" borderId="2" xfId="7" applyFont="1" applyFill="1" applyBorder="1"/>
    <xf numFmtId="0" fontId="6" fillId="8" borderId="0" xfId="7" applyFill="1" applyAlignment="1">
      <alignment horizontal="center" vertical="center"/>
    </xf>
    <xf numFmtId="0" fontId="6" fillId="12" borderId="0" xfId="7" applyFill="1" applyAlignment="1">
      <alignment horizontal="center" vertical="center"/>
    </xf>
    <xf numFmtId="0" fontId="6" fillId="3" borderId="0" xfId="7" applyFill="1" applyAlignment="1">
      <alignment horizontal="center" vertical="center"/>
    </xf>
    <xf numFmtId="0" fontId="6" fillId="3" borderId="2" xfId="7" applyFill="1" applyBorder="1" applyAlignment="1">
      <alignment horizontal="center" vertical="center"/>
    </xf>
    <xf numFmtId="0" fontId="32" fillId="0" borderId="0" xfId="7" applyFont="1" applyAlignment="1">
      <alignment horizontal="center"/>
    </xf>
    <xf numFmtId="0" fontId="6" fillId="0" borderId="0" xfId="7" applyAlignment="1">
      <alignment horizontal="center"/>
    </xf>
    <xf numFmtId="0" fontId="17" fillId="3" borderId="0" xfId="5" applyFont="1" applyFill="1" applyAlignment="1">
      <alignment vertical="center"/>
    </xf>
    <xf numFmtId="0" fontId="15" fillId="0" borderId="0" xfId="5" applyFont="1" applyAlignment="1">
      <alignment horizontal="center" vertical="center"/>
    </xf>
    <xf numFmtId="0" fontId="16" fillId="2" borderId="0" xfId="5" applyFont="1" applyFill="1" applyAlignment="1">
      <alignment horizontal="center" vertical="center" wrapText="1"/>
    </xf>
    <xf numFmtId="0" fontId="16" fillId="2" borderId="0" xfId="5" applyFont="1" applyFill="1" applyAlignment="1">
      <alignment vertical="center" wrapText="1"/>
    </xf>
    <xf numFmtId="0" fontId="16" fillId="0" borderId="1" xfId="5" applyFont="1" applyBorder="1" applyAlignment="1">
      <alignment horizontal="left" vertical="center"/>
    </xf>
    <xf numFmtId="0" fontId="16" fillId="0" borderId="1" xfId="5" applyFont="1" applyBorder="1" applyAlignment="1">
      <alignment vertical="center"/>
    </xf>
    <xf numFmtId="0" fontId="16" fillId="0" borderId="1" xfId="5" applyFont="1" applyBorder="1" applyAlignment="1">
      <alignment horizontal="center" vertical="center"/>
    </xf>
    <xf numFmtId="164" fontId="15" fillId="0" borderId="1" xfId="5" applyNumberFormat="1" applyFont="1" applyBorder="1" applyAlignment="1">
      <alignment horizontal="center" vertical="center"/>
    </xf>
    <xf numFmtId="2" fontId="6" fillId="3" borderId="8" xfId="7" applyNumberFormat="1" applyFill="1" applyBorder="1" applyAlignment="1">
      <alignment horizontal="center" vertical="center"/>
    </xf>
    <xf numFmtId="0" fontId="15" fillId="3" borderId="0" xfId="5" applyFont="1" applyFill="1" applyAlignment="1">
      <alignment horizontal="center" vertical="center" wrapText="1"/>
    </xf>
    <xf numFmtId="2" fontId="6" fillId="0" borderId="5" xfId="7" applyNumberFormat="1" applyBorder="1" applyAlignment="1">
      <alignment horizontal="center" vertical="center"/>
    </xf>
    <xf numFmtId="0" fontId="49" fillId="3" borderId="0" xfId="7" applyFont="1" applyFill="1"/>
    <xf numFmtId="0" fontId="15" fillId="3" borderId="0" xfId="5" applyFont="1" applyFill="1" applyAlignment="1">
      <alignment horizontal="center" vertical="center"/>
    </xf>
    <xf numFmtId="0" fontId="15" fillId="3" borderId="0" xfId="5" applyFont="1" applyFill="1" applyAlignment="1" applyProtection="1">
      <alignment vertical="center" wrapText="1"/>
      <protection locked="0"/>
    </xf>
    <xf numFmtId="0" fontId="14" fillId="3" borderId="0" xfId="5" applyFont="1" applyFill="1" applyAlignment="1">
      <alignment horizontal="center" vertical="center"/>
    </xf>
    <xf numFmtId="0" fontId="17" fillId="3" borderId="0" xfId="5" applyFont="1" applyFill="1" applyAlignment="1">
      <alignment horizontal="center" vertical="center"/>
    </xf>
    <xf numFmtId="0" fontId="16" fillId="3" borderId="0" xfId="5" applyFont="1" applyFill="1" applyAlignment="1">
      <alignment vertical="center"/>
    </xf>
    <xf numFmtId="0" fontId="15" fillId="3" borderId="0" xfId="5" applyFont="1" applyFill="1" applyAlignment="1">
      <alignment vertical="center"/>
    </xf>
    <xf numFmtId="2" fontId="6" fillId="3" borderId="0" xfId="7" applyNumberFormat="1" applyFill="1"/>
    <xf numFmtId="2" fontId="6" fillId="0" borderId="0" xfId="7" applyNumberFormat="1" applyAlignment="1">
      <alignment horizontal="center"/>
    </xf>
    <xf numFmtId="14" fontId="6" fillId="3" borderId="0" xfId="7" applyNumberFormat="1" applyFill="1"/>
    <xf numFmtId="0" fontId="30" fillId="3" borderId="46" xfId="7" applyFont="1" applyFill="1" applyBorder="1"/>
    <xf numFmtId="0" fontId="30" fillId="17" borderId="46" xfId="7" applyFont="1" applyFill="1" applyBorder="1"/>
    <xf numFmtId="0" fontId="28" fillId="4" borderId="46" xfId="7" applyFont="1" applyFill="1" applyBorder="1"/>
    <xf numFmtId="2" fontId="6" fillId="0" borderId="4" xfId="7" applyNumberFormat="1" applyBorder="1" applyAlignment="1">
      <alignment horizontal="center" vertical="center"/>
    </xf>
    <xf numFmtId="2" fontId="6" fillId="0" borderId="6" xfId="7" applyNumberFormat="1" applyBorder="1" applyAlignment="1">
      <alignment horizontal="center" vertical="center"/>
    </xf>
    <xf numFmtId="2" fontId="6" fillId="3" borderId="7" xfId="7" applyNumberFormat="1" applyFill="1" applyBorder="1" applyAlignment="1">
      <alignment horizontal="center" vertical="center"/>
    </xf>
    <xf numFmtId="0" fontId="6" fillId="3" borderId="7" xfId="7" applyFill="1" applyBorder="1" applyAlignment="1">
      <alignment horizontal="center" vertical="center"/>
    </xf>
    <xf numFmtId="0" fontId="6" fillId="3" borderId="8" xfId="7" applyFill="1" applyBorder="1" applyAlignment="1">
      <alignment horizontal="center" vertical="center"/>
    </xf>
    <xf numFmtId="2" fontId="29" fillId="3" borderId="11" xfId="7" applyNumberFormat="1" applyFont="1" applyFill="1" applyBorder="1" applyAlignment="1">
      <alignment horizontal="center" vertical="center"/>
    </xf>
    <xf numFmtId="2" fontId="29" fillId="3" borderId="9" xfId="7" applyNumberFormat="1" applyFont="1" applyFill="1" applyBorder="1" applyAlignment="1">
      <alignment horizontal="center" vertical="center"/>
    </xf>
    <xf numFmtId="2" fontId="29" fillId="3" borderId="10" xfId="7" applyNumberFormat="1" applyFont="1" applyFill="1" applyBorder="1" applyAlignment="1">
      <alignment horizontal="center" vertical="center"/>
    </xf>
    <xf numFmtId="2" fontId="52" fillId="23" borderId="29" xfId="0" applyNumberFormat="1" applyFont="1" applyFill="1" applyBorder="1" applyAlignment="1">
      <alignment horizontal="center" vertical="center" wrapText="1"/>
    </xf>
    <xf numFmtId="2" fontId="52" fillId="28" borderId="19" xfId="0" applyNumberFormat="1" applyFont="1" applyFill="1" applyBorder="1" applyAlignment="1">
      <alignment horizontal="center" vertical="center" wrapText="1"/>
    </xf>
    <xf numFmtId="0" fontId="15" fillId="0" borderId="24" xfId="0" applyFont="1" applyBorder="1" applyAlignment="1">
      <alignment vertical="center" wrapText="1"/>
    </xf>
    <xf numFmtId="0" fontId="15" fillId="0" borderId="9" xfId="0" applyFont="1" applyBorder="1" applyAlignment="1">
      <alignment vertical="center" wrapText="1"/>
    </xf>
    <xf numFmtId="0" fontId="15" fillId="0" borderId="5" xfId="5" applyFont="1" applyBorder="1" applyAlignment="1">
      <alignment vertical="center" wrapText="1"/>
    </xf>
    <xf numFmtId="0" fontId="16" fillId="0" borderId="5" xfId="5" applyFont="1" applyBorder="1" applyAlignment="1">
      <alignment vertical="center" wrapText="1"/>
    </xf>
    <xf numFmtId="0" fontId="10" fillId="0" borderId="5" xfId="0" applyFont="1" applyBorder="1" applyAlignment="1">
      <alignment horizontal="justify" vertical="center"/>
    </xf>
    <xf numFmtId="0" fontId="10" fillId="0" borderId="19" xfId="0" applyFont="1" applyBorder="1" applyAlignment="1">
      <alignment horizontal="left" vertical="center" wrapText="1"/>
    </xf>
    <xf numFmtId="0" fontId="10" fillId="0" borderId="19" xfId="0" applyFont="1" applyBorder="1" applyAlignment="1">
      <alignment vertical="center" wrapText="1"/>
    </xf>
    <xf numFmtId="0" fontId="10" fillId="0" borderId="29" xfId="0" applyFont="1" applyBorder="1" applyAlignment="1">
      <alignment vertical="center" wrapText="1"/>
    </xf>
    <xf numFmtId="2" fontId="52" fillId="26" borderId="19" xfId="0" applyNumberFormat="1" applyFont="1" applyFill="1" applyBorder="1" applyAlignment="1">
      <alignment horizontal="center" vertical="center" wrapText="1"/>
    </xf>
    <xf numFmtId="2" fontId="52" fillId="25" borderId="19" xfId="0" applyNumberFormat="1" applyFont="1" applyFill="1" applyBorder="1" applyAlignment="1">
      <alignment horizontal="center" vertical="center" wrapText="1"/>
    </xf>
    <xf numFmtId="2" fontId="52" fillId="24" borderId="19" xfId="0" applyNumberFormat="1" applyFont="1" applyFill="1" applyBorder="1" applyAlignment="1">
      <alignment horizontal="center" vertical="center" wrapText="1"/>
    </xf>
    <xf numFmtId="0" fontId="33" fillId="0" borderId="2" xfId="0" applyFont="1" applyBorder="1" applyAlignment="1">
      <alignment horizontal="center" vertical="center"/>
    </xf>
    <xf numFmtId="0" fontId="41" fillId="0" borderId="2" xfId="0" applyFont="1" applyBorder="1" applyAlignment="1">
      <alignment vertical="center" textRotation="90"/>
    </xf>
    <xf numFmtId="0" fontId="33" fillId="0" borderId="2" xfId="0" applyFont="1" applyBorder="1" applyAlignment="1">
      <alignment vertical="center"/>
    </xf>
    <xf numFmtId="0" fontId="50" fillId="0" borderId="2" xfId="0" applyFont="1" applyBorder="1" applyAlignment="1">
      <alignment horizontal="left" vertical="center" wrapText="1"/>
    </xf>
    <xf numFmtId="0" fontId="50" fillId="0" borderId="24" xfId="0" applyFont="1" applyBorder="1" applyAlignment="1">
      <alignment horizontal="left" vertical="center" wrapText="1"/>
    </xf>
    <xf numFmtId="0" fontId="50" fillId="0" borderId="5" xfId="0" applyFont="1" applyBorder="1" applyAlignment="1">
      <alignment horizontal="left" vertical="center" wrapText="1"/>
    </xf>
    <xf numFmtId="0" fontId="61" fillId="0" borderId="2" xfId="0" applyFont="1" applyBorder="1" applyAlignment="1">
      <alignment horizontal="left" vertical="center" wrapText="1"/>
    </xf>
    <xf numFmtId="0" fontId="60" fillId="0" borderId="5" xfId="0" applyFont="1" applyBorder="1" applyAlignment="1">
      <alignment horizontal="left" vertical="center" wrapText="1"/>
    </xf>
    <xf numFmtId="0" fontId="36" fillId="0" borderId="2" xfId="0" applyFont="1" applyBorder="1" applyAlignment="1">
      <alignment vertical="center" wrapText="1"/>
    </xf>
    <xf numFmtId="0" fontId="16" fillId="13" borderId="47" xfId="0" applyFont="1" applyFill="1" applyBorder="1" applyAlignment="1">
      <alignment horizontal="center" vertical="center"/>
    </xf>
    <xf numFmtId="0" fontId="50" fillId="0" borderId="19" xfId="0" applyFont="1" applyBorder="1" applyAlignment="1">
      <alignment horizontal="left" vertical="center" wrapText="1"/>
    </xf>
    <xf numFmtId="2" fontId="6" fillId="0" borderId="2" xfId="7" applyNumberFormat="1" applyBorder="1" applyAlignment="1">
      <alignment horizontal="center" vertical="center"/>
    </xf>
    <xf numFmtId="0" fontId="4" fillId="3" borderId="0" xfId="7" applyFont="1" applyFill="1"/>
    <xf numFmtId="1" fontId="6" fillId="0" borderId="0" xfId="7" applyNumberFormat="1" applyAlignment="1">
      <alignment horizontal="center"/>
    </xf>
    <xf numFmtId="0" fontId="67" fillId="20" borderId="2" xfId="0" applyFont="1" applyFill="1" applyBorder="1" applyAlignment="1">
      <alignment horizontal="center" vertical="center" wrapText="1" readingOrder="1"/>
    </xf>
    <xf numFmtId="0" fontId="31" fillId="9" borderId="2" xfId="0" applyFont="1" applyFill="1" applyBorder="1" applyAlignment="1">
      <alignment horizontal="center" vertical="center" textRotation="90" wrapText="1" readingOrder="1"/>
    </xf>
    <xf numFmtId="0" fontId="31" fillId="9" borderId="2" xfId="0" applyFont="1" applyFill="1" applyBorder="1" applyAlignment="1">
      <alignment horizontal="center" vertical="center" textRotation="90" readingOrder="1"/>
    </xf>
    <xf numFmtId="0" fontId="0" fillId="30" borderId="2" xfId="0" applyFill="1" applyBorder="1" applyAlignment="1">
      <alignment horizontal="center" vertical="center"/>
    </xf>
    <xf numFmtId="0" fontId="69" fillId="21" borderId="2" xfId="0" applyFont="1" applyFill="1" applyBorder="1" applyAlignment="1">
      <alignment horizontal="center" vertical="center" wrapText="1" readingOrder="1"/>
    </xf>
    <xf numFmtId="0" fontId="70" fillId="0" borderId="2" xfId="0" applyFont="1" applyBorder="1" applyAlignment="1">
      <alignment vertical="center" wrapText="1"/>
    </xf>
    <xf numFmtId="0" fontId="70" fillId="0" borderId="2" xfId="0" applyFont="1" applyBorder="1" applyAlignment="1">
      <alignment horizontal="center" vertical="center" wrapText="1"/>
    </xf>
    <xf numFmtId="0" fontId="57" fillId="6" borderId="2" xfId="0" applyFont="1" applyFill="1" applyBorder="1" applyAlignment="1">
      <alignment horizontal="center" vertical="center"/>
    </xf>
    <xf numFmtId="0" fontId="0" fillId="0" borderId="2" xfId="0" applyBorder="1" applyAlignment="1">
      <alignment horizontal="left"/>
    </xf>
    <xf numFmtId="0" fontId="58" fillId="6" borderId="2" xfId="0" applyFont="1" applyFill="1" applyBorder="1" applyAlignment="1">
      <alignment horizontal="center" vertical="center"/>
    </xf>
    <xf numFmtId="0" fontId="71" fillId="6" borderId="2" xfId="0" applyFont="1" applyFill="1" applyBorder="1" applyAlignment="1">
      <alignment horizontal="center" vertical="center"/>
    </xf>
    <xf numFmtId="0" fontId="57" fillId="0" borderId="0" xfId="0" applyFont="1"/>
    <xf numFmtId="0" fontId="0" fillId="0" borderId="0" xfId="0" applyAlignment="1">
      <alignment horizontal="center"/>
    </xf>
    <xf numFmtId="0" fontId="0" fillId="0" borderId="44" xfId="0" applyBorder="1" applyAlignment="1">
      <alignment horizontal="center"/>
    </xf>
    <xf numFmtId="0" fontId="57" fillId="0" borderId="43" xfId="0" applyFont="1" applyBorder="1"/>
    <xf numFmtId="0" fontId="11" fillId="0" borderId="0" xfId="0" applyFont="1"/>
    <xf numFmtId="0" fontId="2" fillId="6" borderId="2" xfId="0" applyFont="1" applyFill="1" applyBorder="1" applyAlignment="1">
      <alignment horizontal="center" vertical="center"/>
    </xf>
    <xf numFmtId="0" fontId="45" fillId="0" borderId="2" xfId="0" applyFont="1" applyBorder="1" applyAlignment="1">
      <alignment horizontal="center" vertical="center" textRotation="90" wrapText="1" shrinkToFit="1"/>
    </xf>
    <xf numFmtId="165" fontId="23" fillId="3" borderId="0" xfId="0" applyNumberFormat="1" applyFont="1" applyFill="1" applyAlignment="1">
      <alignment horizontal="right" vertical="center" wrapText="1"/>
    </xf>
    <xf numFmtId="165" fontId="20" fillId="3" borderId="0" xfId="0" applyNumberFormat="1" applyFont="1" applyFill="1" applyAlignment="1">
      <alignment horizontal="right" vertical="center" wrapText="1"/>
    </xf>
    <xf numFmtId="0" fontId="10" fillId="0" borderId="2" xfId="12" applyFont="1" applyFill="1" applyBorder="1" applyAlignment="1">
      <alignment horizontal="left" vertical="center" wrapText="1"/>
    </xf>
    <xf numFmtId="0" fontId="1" fillId="6" borderId="2" xfId="0" applyFont="1" applyFill="1" applyBorder="1" applyAlignment="1">
      <alignment horizontal="center" vertical="center"/>
    </xf>
    <xf numFmtId="0" fontId="17" fillId="3" borderId="0" xfId="0" applyFont="1" applyFill="1" applyAlignment="1">
      <alignment horizontal="center" vertical="center" wrapText="1"/>
    </xf>
    <xf numFmtId="0" fontId="10" fillId="0" borderId="16" xfId="0" applyFont="1" applyBorder="1" applyAlignment="1">
      <alignment horizontal="left" vertical="center" wrapText="1"/>
    </xf>
    <xf numFmtId="0" fontId="15" fillId="0" borderId="26" xfId="0" applyFont="1" applyBorder="1" applyAlignment="1">
      <alignment horizontal="center" vertical="center" wrapText="1"/>
    </xf>
    <xf numFmtId="0" fontId="70" fillId="0" borderId="2" xfId="0" applyFont="1" applyBorder="1" applyAlignment="1">
      <alignment vertical="center"/>
    </xf>
    <xf numFmtId="0" fontId="67" fillId="20" borderId="2" xfId="0" applyFont="1" applyFill="1" applyBorder="1" applyAlignment="1">
      <alignment horizontal="center" vertical="center" readingOrder="1"/>
    </xf>
    <xf numFmtId="0" fontId="65" fillId="0" borderId="2" xfId="13" applyBorder="1" applyAlignment="1">
      <alignment horizontal="center" vertical="center" wrapText="1"/>
    </xf>
    <xf numFmtId="0" fontId="0" fillId="0" borderId="2" xfId="0" applyBorder="1" applyAlignment="1">
      <alignment horizontal="center"/>
    </xf>
    <xf numFmtId="0" fontId="75" fillId="0" borderId="0" xfId="0" applyFont="1" applyAlignment="1">
      <alignment horizontal="center" vertical="center"/>
    </xf>
    <xf numFmtId="0" fontId="75" fillId="0" borderId="0" xfId="0" applyFont="1"/>
    <xf numFmtId="0" fontId="76" fillId="0" borderId="0" xfId="0" applyFont="1" applyAlignment="1">
      <alignment horizontal="center" vertical="center" wrapText="1"/>
    </xf>
    <xf numFmtId="0" fontId="77" fillId="0" borderId="0" xfId="0" applyFont="1" applyAlignment="1">
      <alignment horizontal="center" vertical="center" wrapText="1"/>
    </xf>
    <xf numFmtId="9" fontId="75" fillId="0" borderId="0" xfId="1" applyFont="1" applyFill="1" applyBorder="1" applyAlignment="1">
      <alignment horizontal="center"/>
    </xf>
    <xf numFmtId="0" fontId="74" fillId="0" borderId="0" xfId="0" applyFont="1" applyAlignment="1">
      <alignment horizontal="left"/>
    </xf>
    <xf numFmtId="0" fontId="74" fillId="0" borderId="0" xfId="0" applyFont="1" applyAlignment="1">
      <alignment horizontal="left" vertical="center"/>
    </xf>
    <xf numFmtId="0" fontId="74" fillId="0" borderId="0" xfId="0" applyFont="1" applyAlignment="1">
      <alignment horizontal="left" wrapText="1"/>
    </xf>
    <xf numFmtId="0" fontId="36" fillId="0" borderId="19" xfId="0" applyFont="1" applyBorder="1" applyAlignment="1">
      <alignment vertical="center"/>
    </xf>
    <xf numFmtId="2" fontId="79" fillId="3" borderId="2" xfId="7" applyNumberFormat="1" applyFont="1" applyFill="1" applyBorder="1" applyAlignment="1">
      <alignment horizontal="center" vertical="center"/>
    </xf>
    <xf numFmtId="2" fontId="79" fillId="0" borderId="2" xfId="7" applyNumberFormat="1" applyFont="1" applyBorder="1" applyAlignment="1">
      <alignment horizontal="center"/>
    </xf>
    <xf numFmtId="0" fontId="80" fillId="31" borderId="2" xfId="5" applyFont="1" applyFill="1" applyBorder="1" applyAlignment="1">
      <alignment horizontal="center" vertical="center" wrapText="1"/>
    </xf>
    <xf numFmtId="0" fontId="81" fillId="32" borderId="2" xfId="5" applyFont="1" applyFill="1" applyBorder="1" applyAlignment="1">
      <alignment horizontal="center" vertical="center"/>
    </xf>
    <xf numFmtId="2" fontId="81" fillId="32" borderId="2" xfId="5" applyNumberFormat="1" applyFont="1" applyFill="1" applyBorder="1" applyAlignment="1">
      <alignment horizontal="center" vertical="center" wrapText="1"/>
    </xf>
    <xf numFmtId="0" fontId="78" fillId="0" borderId="2" xfId="5" applyFont="1" applyBorder="1" applyAlignment="1">
      <alignment vertical="center"/>
    </xf>
    <xf numFmtId="2" fontId="81" fillId="3" borderId="2" xfId="7" applyNumberFormat="1" applyFont="1" applyFill="1" applyBorder="1" applyAlignment="1">
      <alignment horizontal="center" vertical="center"/>
    </xf>
    <xf numFmtId="2" fontId="6" fillId="0" borderId="0" xfId="7" applyNumberFormat="1"/>
    <xf numFmtId="0" fontId="68" fillId="30" borderId="2" xfId="0" applyFont="1" applyFill="1" applyBorder="1" applyAlignment="1">
      <alignment horizontal="center" vertical="center" textRotation="90" wrapText="1" readingOrder="1"/>
    </xf>
    <xf numFmtId="0" fontId="66" fillId="20" borderId="2" xfId="0" applyFont="1" applyFill="1" applyBorder="1" applyAlignment="1">
      <alignment horizontal="center" vertical="center" wrapText="1" readingOrder="1"/>
    </xf>
    <xf numFmtId="0" fontId="66" fillId="20" borderId="24" xfId="0" applyFont="1" applyFill="1" applyBorder="1" applyAlignment="1">
      <alignment horizontal="center" vertical="center" wrapText="1" readingOrder="1"/>
    </xf>
    <xf numFmtId="0" fontId="66" fillId="20" borderId="16" xfId="0" applyFont="1" applyFill="1" applyBorder="1" applyAlignment="1">
      <alignment horizontal="center" vertical="center" wrapText="1" readingOrder="1"/>
    </xf>
    <xf numFmtId="0" fontId="67" fillId="20" borderId="24" xfId="0" applyFont="1" applyFill="1" applyBorder="1" applyAlignment="1">
      <alignment horizontal="center" vertical="center" textRotation="90" wrapText="1" readingOrder="1"/>
    </xf>
    <xf numFmtId="0" fontId="67" fillId="20" borderId="29" xfId="0" applyFont="1" applyFill="1" applyBorder="1" applyAlignment="1">
      <alignment horizontal="center" vertical="center" textRotation="90" wrapText="1" readingOrder="1"/>
    </xf>
    <xf numFmtId="0" fontId="67" fillId="20" borderId="16" xfId="0" applyFont="1" applyFill="1" applyBorder="1" applyAlignment="1">
      <alignment horizontal="center" vertical="center" textRotation="90" wrapText="1" readingOrder="1"/>
    </xf>
    <xf numFmtId="0" fontId="31" fillId="9" borderId="2" xfId="0" applyFont="1" applyFill="1" applyBorder="1" applyAlignment="1">
      <alignment horizontal="center" vertical="center" textRotation="90" wrapText="1" readingOrder="1"/>
    </xf>
    <xf numFmtId="0" fontId="31" fillId="9" borderId="2" xfId="0" applyFont="1" applyFill="1" applyBorder="1" applyAlignment="1">
      <alignment horizontal="center" vertical="center" textRotation="90" readingOrder="1"/>
    </xf>
    <xf numFmtId="165" fontId="17" fillId="3" borderId="0" xfId="0" applyNumberFormat="1" applyFont="1" applyFill="1" applyAlignment="1">
      <alignment horizontal="right" vertical="center"/>
    </xf>
    <xf numFmtId="0" fontId="43" fillId="2" borderId="0" xfId="0" applyFont="1" applyFill="1" applyAlignment="1">
      <alignment horizontal="left" vertical="center" wrapText="1"/>
    </xf>
    <xf numFmtId="2" fontId="19" fillId="0" borderId="0" xfId="0" applyNumberFormat="1" applyFont="1" applyAlignment="1">
      <alignment horizontal="center" vertical="center" wrapText="1"/>
    </xf>
    <xf numFmtId="0" fontId="16" fillId="8" borderId="0" xfId="0" applyFont="1" applyFill="1" applyAlignment="1">
      <alignment horizontal="center" vertical="center"/>
    </xf>
    <xf numFmtId="0" fontId="18" fillId="0" borderId="0" xfId="0" applyFont="1" applyAlignment="1" applyProtection="1">
      <alignment horizontal="left" vertical="center" wrapText="1"/>
      <protection locked="0"/>
    </xf>
    <xf numFmtId="0" fontId="24" fillId="4" borderId="0" xfId="0" applyFont="1" applyFill="1" applyAlignment="1">
      <alignment horizontal="center" vertical="center" wrapText="1"/>
    </xf>
    <xf numFmtId="0" fontId="26" fillId="4" borderId="0" xfId="0" applyFont="1" applyFill="1" applyAlignment="1">
      <alignment horizontal="center" vertical="center" wrapText="1"/>
    </xf>
    <xf numFmtId="0" fontId="16" fillId="2" borderId="0" xfId="0" applyFont="1" applyFill="1" applyAlignment="1">
      <alignment horizontal="left" vertical="center" wrapText="1"/>
    </xf>
    <xf numFmtId="0" fontId="16" fillId="0" borderId="1" xfId="0" applyFont="1" applyBorder="1" applyAlignment="1">
      <alignment horizontal="center" vertical="center" wrapText="1"/>
    </xf>
    <xf numFmtId="0" fontId="40" fillId="16" borderId="0" xfId="0" applyFont="1" applyFill="1" applyAlignment="1">
      <alignment horizontal="center"/>
    </xf>
    <xf numFmtId="0" fontId="44" fillId="5" borderId="0" xfId="0" applyFont="1" applyFill="1" applyAlignment="1">
      <alignment horizontal="center" vertical="center"/>
    </xf>
    <xf numFmtId="0" fontId="74" fillId="0" borderId="0" xfId="0" applyFont="1" applyAlignment="1">
      <alignment horizontal="center" vertical="center"/>
    </xf>
    <xf numFmtId="0" fontId="17" fillId="3" borderId="0" xfId="0" applyFont="1" applyFill="1" applyAlignment="1">
      <alignment horizontal="center" vertical="center"/>
    </xf>
    <xf numFmtId="0" fontId="50" fillId="3" borderId="5" xfId="0" applyFont="1" applyFill="1" applyBorder="1" applyAlignment="1">
      <alignment horizontal="center" vertical="center" wrapText="1"/>
    </xf>
    <xf numFmtId="0" fontId="50" fillId="3" borderId="2" xfId="0" applyFont="1" applyFill="1" applyBorder="1" applyAlignment="1">
      <alignment horizontal="center" vertical="center" wrapText="1"/>
    </xf>
    <xf numFmtId="0" fontId="50" fillId="3" borderId="9" xfId="0" applyFont="1" applyFill="1" applyBorder="1" applyAlignment="1">
      <alignment horizontal="center" vertical="center" wrapText="1"/>
    </xf>
    <xf numFmtId="2" fontId="52" fillId="22" borderId="14" xfId="0" applyNumberFormat="1" applyFont="1" applyFill="1" applyBorder="1" applyAlignment="1">
      <alignment horizontal="center" vertical="center" wrapText="1"/>
    </xf>
    <xf numFmtId="2" fontId="52" fillId="22" borderId="29" xfId="0" applyNumberFormat="1" applyFont="1" applyFill="1" applyBorder="1" applyAlignment="1">
      <alignment horizontal="center" vertical="center" wrapText="1"/>
    </xf>
    <xf numFmtId="2" fontId="52" fillId="22" borderId="26" xfId="0" applyNumberFormat="1" applyFont="1" applyFill="1" applyBorder="1" applyAlignment="1">
      <alignment horizontal="center" vertical="center" wrapText="1"/>
    </xf>
    <xf numFmtId="0" fontId="53" fillId="3" borderId="4" xfId="0" applyFont="1" applyFill="1" applyBorder="1" applyAlignment="1">
      <alignment horizontal="center" vertical="center" textRotation="90" wrapText="1"/>
    </xf>
    <xf numFmtId="0" fontId="53" fillId="3" borderId="7" xfId="0" applyFont="1" applyFill="1" applyBorder="1" applyAlignment="1">
      <alignment horizontal="center" vertical="center" textRotation="90" wrapText="1"/>
    </xf>
    <xf numFmtId="0" fontId="53" fillId="3" borderId="11" xfId="0" applyFont="1" applyFill="1" applyBorder="1" applyAlignment="1">
      <alignment horizontal="center" vertical="center" textRotation="90" wrapText="1"/>
    </xf>
    <xf numFmtId="2" fontId="52" fillId="23" borderId="14" xfId="0" applyNumberFormat="1" applyFont="1" applyFill="1" applyBorder="1" applyAlignment="1">
      <alignment horizontal="center" vertical="center" wrapText="1"/>
    </xf>
    <xf numFmtId="2" fontId="52" fillId="23" borderId="29" xfId="0" applyNumberFormat="1" applyFont="1" applyFill="1" applyBorder="1" applyAlignment="1">
      <alignment horizontal="center" vertical="center" wrapText="1"/>
    </xf>
    <xf numFmtId="2" fontId="52" fillId="23" borderId="26" xfId="0" applyNumberFormat="1" applyFont="1" applyFill="1" applyBorder="1" applyAlignment="1">
      <alignment horizontal="center" vertical="center" wrapText="1"/>
    </xf>
    <xf numFmtId="0" fontId="50" fillId="3" borderId="5" xfId="0" applyFont="1" applyFill="1" applyBorder="1" applyAlignment="1">
      <alignment horizontal="left" vertical="center" wrapText="1"/>
    </xf>
    <xf numFmtId="0" fontId="50" fillId="3" borderId="2" xfId="0" applyFont="1" applyFill="1" applyBorder="1" applyAlignment="1">
      <alignment horizontal="left" vertical="center" wrapText="1"/>
    </xf>
    <xf numFmtId="0" fontId="50" fillId="3" borderId="9" xfId="0" applyFont="1" applyFill="1" applyBorder="1" applyAlignment="1">
      <alignment horizontal="left" vertical="center" wrapText="1"/>
    </xf>
    <xf numFmtId="2" fontId="52" fillId="25" borderId="14" xfId="0" applyNumberFormat="1" applyFont="1" applyFill="1" applyBorder="1" applyAlignment="1">
      <alignment horizontal="center" vertical="center"/>
    </xf>
    <xf numFmtId="2" fontId="52" fillId="25" borderId="29" xfId="0" applyNumberFormat="1" applyFont="1" applyFill="1" applyBorder="1" applyAlignment="1">
      <alignment horizontal="center" vertical="center"/>
    </xf>
    <xf numFmtId="2" fontId="52" fillId="25" borderId="26" xfId="0" applyNumberFormat="1" applyFont="1" applyFill="1" applyBorder="1" applyAlignment="1">
      <alignment horizontal="center" vertical="center"/>
    </xf>
    <xf numFmtId="2" fontId="52" fillId="24" borderId="14" xfId="0" applyNumberFormat="1" applyFont="1" applyFill="1" applyBorder="1" applyAlignment="1">
      <alignment horizontal="center" vertical="center" wrapText="1"/>
    </xf>
    <xf numFmtId="2" fontId="52" fillId="24" borderId="29" xfId="0" applyNumberFormat="1" applyFont="1" applyFill="1" applyBorder="1" applyAlignment="1">
      <alignment horizontal="center" vertical="center" wrapText="1"/>
    </xf>
    <xf numFmtId="2" fontId="52" fillId="24" borderId="26" xfId="0" applyNumberFormat="1" applyFont="1" applyFill="1" applyBorder="1" applyAlignment="1">
      <alignment horizontal="center" vertical="center" wrapText="1"/>
    </xf>
    <xf numFmtId="0" fontId="53" fillId="3" borderId="4" xfId="0" applyFont="1" applyFill="1" applyBorder="1" applyAlignment="1">
      <alignment horizontal="center" vertical="center" textRotation="90"/>
    </xf>
    <xf numFmtId="0" fontId="53" fillId="3" borderId="7" xfId="0" applyFont="1" applyFill="1" applyBorder="1" applyAlignment="1">
      <alignment horizontal="center" vertical="center" textRotation="90"/>
    </xf>
    <xf numFmtId="0" fontId="53" fillId="3" borderId="11" xfId="0" applyFont="1" applyFill="1" applyBorder="1" applyAlignment="1">
      <alignment horizontal="center" vertical="center" textRotation="90"/>
    </xf>
    <xf numFmtId="2" fontId="52" fillId="26" borderId="14" xfId="0" applyNumberFormat="1" applyFont="1" applyFill="1" applyBorder="1" applyAlignment="1">
      <alignment horizontal="center" vertical="center"/>
    </xf>
    <xf numFmtId="2" fontId="52" fillId="26" borderId="29" xfId="0" applyNumberFormat="1" applyFont="1" applyFill="1" applyBorder="1" applyAlignment="1">
      <alignment horizontal="center" vertical="center"/>
    </xf>
    <xf numFmtId="2" fontId="52" fillId="26" borderId="26" xfId="0" applyNumberFormat="1" applyFont="1" applyFill="1" applyBorder="1" applyAlignment="1">
      <alignment horizontal="center" vertical="center"/>
    </xf>
    <xf numFmtId="0" fontId="53" fillId="3" borderId="22" xfId="0" applyFont="1" applyFill="1" applyBorder="1" applyAlignment="1">
      <alignment horizontal="center" vertical="center" textRotation="90" wrapText="1"/>
    </xf>
    <xf numFmtId="0" fontId="50" fillId="3" borderId="24" xfId="0" applyFont="1" applyFill="1" applyBorder="1" applyAlignment="1">
      <alignment horizontal="left" vertical="center" wrapText="1"/>
    </xf>
    <xf numFmtId="0" fontId="53" fillId="3" borderId="22" xfId="0" applyFont="1" applyFill="1" applyBorder="1" applyAlignment="1">
      <alignment horizontal="center" vertical="center" textRotation="90"/>
    </xf>
    <xf numFmtId="2" fontId="52" fillId="26" borderId="5" xfId="0" applyNumberFormat="1" applyFont="1" applyFill="1" applyBorder="1" applyAlignment="1">
      <alignment horizontal="center" vertical="center" wrapText="1"/>
    </xf>
    <xf numFmtId="2" fontId="52" fillId="26" borderId="2" xfId="0" applyNumberFormat="1" applyFont="1" applyFill="1" applyBorder="1" applyAlignment="1">
      <alignment horizontal="center" vertical="center" wrapText="1"/>
    </xf>
    <xf numFmtId="2" fontId="52" fillId="26" borderId="24" xfId="0" applyNumberFormat="1" applyFont="1" applyFill="1" applyBorder="1" applyAlignment="1">
      <alignment horizontal="center" vertical="center" wrapText="1"/>
    </xf>
    <xf numFmtId="2" fontId="52" fillId="25" borderId="5" xfId="0" applyNumberFormat="1" applyFont="1" applyFill="1" applyBorder="1" applyAlignment="1">
      <alignment horizontal="center" vertical="center" wrapText="1"/>
    </xf>
    <xf numFmtId="2" fontId="52" fillId="25" borderId="2" xfId="0" applyNumberFormat="1" applyFont="1" applyFill="1" applyBorder="1" applyAlignment="1">
      <alignment horizontal="center" vertical="center" wrapText="1"/>
    </xf>
    <xf numFmtId="2" fontId="52" fillId="25" borderId="24" xfId="0" applyNumberFormat="1" applyFont="1" applyFill="1" applyBorder="1" applyAlignment="1">
      <alignment horizontal="center" vertical="center" wrapText="1"/>
    </xf>
    <xf numFmtId="2" fontId="52" fillId="24" borderId="5" xfId="0" applyNumberFormat="1" applyFont="1" applyFill="1" applyBorder="1" applyAlignment="1">
      <alignment horizontal="center" vertical="center" wrapText="1"/>
    </xf>
    <xf numFmtId="2" fontId="52" fillId="24" borderId="2" xfId="0" applyNumberFormat="1" applyFont="1" applyFill="1" applyBorder="1" applyAlignment="1">
      <alignment horizontal="center" vertical="center" wrapText="1"/>
    </xf>
    <xf numFmtId="2" fontId="52" fillId="24" borderId="24" xfId="0" applyNumberFormat="1" applyFont="1" applyFill="1" applyBorder="1" applyAlignment="1">
      <alignment horizontal="center" vertical="center" wrapText="1"/>
    </xf>
    <xf numFmtId="2" fontId="52" fillId="23" borderId="5" xfId="0" applyNumberFormat="1" applyFont="1" applyFill="1" applyBorder="1" applyAlignment="1">
      <alignment horizontal="center" vertical="center" wrapText="1"/>
    </xf>
    <xf numFmtId="2" fontId="52" fillId="23" borderId="2" xfId="0" applyNumberFormat="1" applyFont="1" applyFill="1" applyBorder="1" applyAlignment="1">
      <alignment horizontal="center" vertical="center" wrapText="1"/>
    </xf>
    <xf numFmtId="2" fontId="52" fillId="23" borderId="24" xfId="0" applyNumberFormat="1" applyFont="1" applyFill="1" applyBorder="1" applyAlignment="1">
      <alignment horizontal="center" vertical="center" wrapText="1"/>
    </xf>
    <xf numFmtId="2" fontId="52" fillId="26" borderId="9" xfId="0" applyNumberFormat="1" applyFont="1" applyFill="1" applyBorder="1" applyAlignment="1">
      <alignment horizontal="center" vertical="center" wrapText="1"/>
    </xf>
    <xf numFmtId="2" fontId="52" fillId="25" borderId="9" xfId="0" applyNumberFormat="1" applyFont="1" applyFill="1" applyBorder="1" applyAlignment="1">
      <alignment horizontal="center" vertical="center" wrapText="1"/>
    </xf>
    <xf numFmtId="2" fontId="52" fillId="24" borderId="9" xfId="0" applyNumberFormat="1" applyFont="1" applyFill="1" applyBorder="1" applyAlignment="1">
      <alignment horizontal="center" vertical="center" wrapText="1"/>
    </xf>
    <xf numFmtId="2" fontId="52" fillId="23" borderId="9" xfId="0" applyNumberFormat="1" applyFont="1" applyFill="1" applyBorder="1" applyAlignment="1">
      <alignment horizontal="center" vertical="center" wrapText="1"/>
    </xf>
    <xf numFmtId="0" fontId="50" fillId="3" borderId="5" xfId="0" applyFont="1" applyFill="1" applyBorder="1" applyAlignment="1">
      <alignment vertical="center" wrapText="1"/>
    </xf>
    <xf numFmtId="0" fontId="50" fillId="3" borderId="2" xfId="0" applyFont="1" applyFill="1" applyBorder="1" applyAlignment="1">
      <alignment vertical="center" wrapText="1"/>
    </xf>
    <xf numFmtId="0" fontId="50" fillId="3" borderId="24" xfId="0" applyFont="1" applyFill="1" applyBorder="1" applyAlignment="1">
      <alignment vertical="center" wrapText="1"/>
    </xf>
    <xf numFmtId="0" fontId="53" fillId="3" borderId="13" xfId="0" applyFont="1" applyFill="1" applyBorder="1" applyAlignment="1">
      <alignment horizontal="center" vertical="center" textRotation="90" wrapText="1"/>
    </xf>
    <xf numFmtId="0" fontId="53" fillId="3" borderId="38" xfId="0" applyFont="1" applyFill="1" applyBorder="1" applyAlignment="1">
      <alignment horizontal="center" vertical="center" textRotation="90" wrapText="1"/>
    </xf>
    <xf numFmtId="0" fontId="53" fillId="3" borderId="39" xfId="0" applyFont="1" applyFill="1" applyBorder="1" applyAlignment="1">
      <alignment horizontal="center" vertical="center" textRotation="90" wrapText="1"/>
    </xf>
    <xf numFmtId="2" fontId="52" fillId="26" borderId="14" xfId="0" applyNumberFormat="1" applyFont="1" applyFill="1" applyBorder="1" applyAlignment="1">
      <alignment horizontal="center" vertical="center" wrapText="1"/>
    </xf>
    <xf numFmtId="2" fontId="52" fillId="26" borderId="29" xfId="0" applyNumberFormat="1" applyFont="1" applyFill="1" applyBorder="1" applyAlignment="1">
      <alignment horizontal="center" vertical="center" wrapText="1"/>
    </xf>
    <xf numFmtId="2" fontId="52" fillId="26" borderId="26" xfId="0" applyNumberFormat="1" applyFont="1" applyFill="1" applyBorder="1" applyAlignment="1">
      <alignment horizontal="center" vertical="center" wrapText="1"/>
    </xf>
    <xf numFmtId="0" fontId="50" fillId="3" borderId="14" xfId="0" applyFont="1" applyFill="1" applyBorder="1" applyAlignment="1">
      <alignment horizontal="left" vertical="center" wrapText="1"/>
    </xf>
    <xf numFmtId="0" fontId="50" fillId="3" borderId="29" xfId="0" applyFont="1" applyFill="1" applyBorder="1" applyAlignment="1">
      <alignment horizontal="left" vertical="center" wrapText="1"/>
    </xf>
    <xf numFmtId="0" fontId="50" fillId="3" borderId="26" xfId="0" applyFont="1" applyFill="1" applyBorder="1" applyAlignment="1">
      <alignment horizontal="left" vertical="center" wrapText="1"/>
    </xf>
    <xf numFmtId="2" fontId="52" fillId="25" borderId="14" xfId="0" applyNumberFormat="1" applyFont="1" applyFill="1" applyBorder="1" applyAlignment="1">
      <alignment horizontal="center" vertical="center" wrapText="1"/>
    </xf>
    <xf numFmtId="2" fontId="52" fillId="25" borderId="29" xfId="0" applyNumberFormat="1" applyFont="1" applyFill="1" applyBorder="1" applyAlignment="1">
      <alignment horizontal="center" vertical="center" wrapText="1"/>
    </xf>
    <xf numFmtId="2" fontId="52" fillId="25" borderId="26" xfId="0" applyNumberFormat="1" applyFont="1" applyFill="1" applyBorder="1" applyAlignment="1">
      <alignment horizontal="center" vertical="center" wrapText="1"/>
    </xf>
    <xf numFmtId="0" fontId="48" fillId="17" borderId="0" xfId="0" applyFont="1" applyFill="1" applyAlignment="1">
      <alignment horizontal="center" vertical="center" wrapText="1"/>
    </xf>
    <xf numFmtId="0" fontId="16" fillId="2" borderId="0" xfId="5" applyFont="1" applyFill="1" applyAlignment="1">
      <alignment horizontal="left" vertical="center" wrapText="1"/>
    </xf>
    <xf numFmtId="0" fontId="16" fillId="0" borderId="1" xfId="5" applyFont="1" applyBorder="1" applyAlignment="1">
      <alignment horizontal="left" vertical="center" wrapText="1"/>
    </xf>
    <xf numFmtId="0" fontId="30" fillId="33" borderId="2" xfId="7" applyFont="1" applyFill="1" applyBorder="1" applyAlignment="1">
      <alignment horizontal="center" vertical="center" wrapText="1"/>
    </xf>
    <xf numFmtId="0" fontId="30" fillId="0" borderId="2" xfId="7" applyFont="1" applyBorder="1" applyAlignment="1">
      <alignment horizontal="center" vertical="center" wrapText="1"/>
    </xf>
  </cellXfs>
  <cellStyles count="14">
    <cellStyle name="20% - Énfasis1" xfId="12" builtinId="30"/>
    <cellStyle name="Hipervínculo" xfId="13" builtinId="8"/>
    <cellStyle name="Normal" xfId="0" builtinId="0"/>
    <cellStyle name="Normal 2" xfId="2" xr:uid="{00000000-0005-0000-0000-000003000000}"/>
    <cellStyle name="Normal 2 2" xfId="3" xr:uid="{00000000-0005-0000-0000-000004000000}"/>
    <cellStyle name="Normal 2 2 2" xfId="7" xr:uid="{00000000-0005-0000-0000-000005000000}"/>
    <cellStyle name="Normal 2 2 2 2" xfId="8" xr:uid="{00000000-0005-0000-0000-000006000000}"/>
    <cellStyle name="Normal 2 2 3" xfId="9" xr:uid="{00000000-0005-0000-0000-000007000000}"/>
    <cellStyle name="Normal 3" xfId="4" xr:uid="{00000000-0005-0000-0000-000008000000}"/>
    <cellStyle name="Normal 4" xfId="5" xr:uid="{00000000-0005-0000-0000-000009000000}"/>
    <cellStyle name="Normal 5" xfId="6" xr:uid="{00000000-0005-0000-0000-00000A000000}"/>
    <cellStyle name="Normal 6" xfId="10" xr:uid="{00000000-0005-0000-0000-00000B000000}"/>
    <cellStyle name="Percent 2" xfId="11" xr:uid="{00000000-0005-0000-0000-00000D000000}"/>
    <cellStyle name="Porcentaje" xfId="1" builtinId="5"/>
  </cellStyles>
  <dxfs count="79">
    <dxf>
      <fill>
        <patternFill>
          <bgColor rgb="FFFF0000"/>
        </patternFill>
      </fill>
    </dxf>
    <dxf>
      <fill>
        <patternFill>
          <bgColor rgb="FFFFFF00"/>
        </patternFill>
      </fill>
    </dxf>
    <dxf>
      <fill>
        <patternFill>
          <bgColor rgb="FF0BE315"/>
        </patternFill>
      </fill>
    </dxf>
    <dxf>
      <fill>
        <patternFill>
          <bgColor rgb="FF92D050"/>
        </patternFill>
      </fill>
    </dxf>
    <dxf>
      <fill>
        <patternFill>
          <bgColor theme="5"/>
        </patternFill>
      </fill>
    </dxf>
    <dxf>
      <fill>
        <patternFill>
          <bgColor theme="7" tint="0.59996337778862885"/>
        </patternFill>
      </fill>
    </dxf>
    <dxf>
      <fill>
        <patternFill>
          <bgColor rgb="FFFFFF00"/>
        </patternFill>
      </fill>
    </dxf>
    <dxf>
      <fill>
        <patternFill>
          <bgColor theme="3" tint="0.59996337778862885"/>
        </patternFill>
      </fill>
    </dxf>
    <dxf>
      <fill>
        <patternFill>
          <bgColor rgb="FFFFFF00"/>
        </patternFill>
      </fill>
    </dxf>
    <dxf>
      <fill>
        <patternFill>
          <bgColor theme="3" tint="0.59996337778862885"/>
        </patternFill>
      </fill>
    </dxf>
    <dxf>
      <fill>
        <patternFill>
          <bgColor rgb="FF92D050"/>
        </patternFill>
      </fill>
    </dxf>
    <dxf>
      <fill>
        <patternFill>
          <bgColor theme="5"/>
        </patternFill>
      </fill>
    </dxf>
    <dxf>
      <fill>
        <patternFill>
          <bgColor rgb="FFFFFF00"/>
        </patternFill>
      </fill>
    </dxf>
    <dxf>
      <fill>
        <patternFill>
          <bgColor theme="3" tint="0.59996337778862885"/>
        </patternFill>
      </fill>
    </dxf>
    <dxf>
      <fill>
        <patternFill>
          <bgColor theme="7" tint="0.59996337778862885"/>
        </patternFill>
      </fill>
    </dxf>
    <dxf>
      <fill>
        <patternFill>
          <bgColor rgb="FFFFFF00"/>
        </patternFill>
      </fill>
    </dxf>
    <dxf>
      <fill>
        <patternFill>
          <bgColor theme="3" tint="0.59996337778862885"/>
        </patternFill>
      </fill>
    </dxf>
    <dxf>
      <fill>
        <patternFill>
          <bgColor rgb="FF92D050"/>
        </patternFill>
      </fill>
    </dxf>
    <dxf>
      <fill>
        <patternFill>
          <bgColor theme="5"/>
        </patternFill>
      </fill>
    </dxf>
    <dxf>
      <fill>
        <patternFill>
          <bgColor rgb="FFFFFF00"/>
        </patternFill>
      </fill>
    </dxf>
    <dxf>
      <fill>
        <patternFill>
          <bgColor theme="3" tint="0.59996337778862885"/>
        </patternFill>
      </fill>
    </dxf>
    <dxf>
      <fill>
        <patternFill>
          <bgColor theme="7" tint="0.59996337778862885"/>
        </patternFill>
      </fill>
    </dxf>
    <dxf>
      <fill>
        <patternFill>
          <bgColor rgb="FF92D050"/>
        </patternFill>
      </fill>
    </dxf>
    <dxf>
      <fill>
        <patternFill>
          <bgColor theme="5"/>
        </patternFill>
      </fill>
    </dxf>
    <dxf>
      <fill>
        <patternFill>
          <bgColor theme="7" tint="0.59996337778862885"/>
        </patternFill>
      </fill>
    </dxf>
    <dxf>
      <fill>
        <patternFill>
          <bgColor rgb="FFFFFF00"/>
        </patternFill>
      </fill>
    </dxf>
    <dxf>
      <fill>
        <patternFill>
          <bgColor theme="3" tint="0.59996337778862885"/>
        </patternFill>
      </fill>
    </dxf>
    <dxf>
      <fill>
        <patternFill>
          <bgColor rgb="FFFFFF00"/>
        </patternFill>
      </fill>
    </dxf>
    <dxf>
      <fill>
        <patternFill>
          <bgColor theme="3" tint="0.59996337778862885"/>
        </patternFill>
      </fill>
    </dxf>
    <dxf>
      <fill>
        <patternFill>
          <bgColor rgb="FF92D050"/>
        </patternFill>
      </fill>
    </dxf>
    <dxf>
      <fill>
        <patternFill>
          <bgColor theme="5"/>
        </patternFill>
      </fill>
    </dxf>
    <dxf>
      <fill>
        <patternFill>
          <bgColor rgb="FFFFFF00"/>
        </patternFill>
      </fill>
    </dxf>
    <dxf>
      <fill>
        <patternFill>
          <bgColor theme="3" tint="0.59996337778862885"/>
        </patternFill>
      </fill>
    </dxf>
    <dxf>
      <fill>
        <patternFill>
          <bgColor theme="7" tint="0.59996337778862885"/>
        </patternFill>
      </fill>
    </dxf>
    <dxf>
      <fill>
        <patternFill>
          <bgColor rgb="FF92D050"/>
        </patternFill>
      </fill>
    </dxf>
    <dxf>
      <fill>
        <patternFill>
          <bgColor theme="5"/>
        </patternFill>
      </fill>
    </dxf>
    <dxf>
      <fill>
        <patternFill>
          <bgColor rgb="FFFFFF00"/>
        </patternFill>
      </fill>
    </dxf>
    <dxf>
      <fill>
        <patternFill>
          <bgColor theme="3" tint="0.59996337778862885"/>
        </patternFill>
      </fill>
    </dxf>
    <dxf>
      <fill>
        <patternFill>
          <bgColor rgb="FFFFFF00"/>
        </patternFill>
      </fill>
    </dxf>
    <dxf>
      <fill>
        <patternFill>
          <bgColor theme="3" tint="0.59996337778862885"/>
        </patternFill>
      </fill>
    </dxf>
    <dxf>
      <fill>
        <patternFill>
          <bgColor rgb="FF92D050"/>
        </patternFill>
      </fill>
    </dxf>
    <dxf>
      <fill>
        <patternFill>
          <bgColor theme="5"/>
        </patternFill>
      </fill>
    </dxf>
    <dxf>
      <fill>
        <patternFill>
          <bgColor rgb="FFFFFF00"/>
        </patternFill>
      </fill>
    </dxf>
    <dxf>
      <fill>
        <patternFill>
          <bgColor theme="3" tint="0.59996337778862885"/>
        </patternFill>
      </fill>
    </dxf>
    <dxf>
      <fill>
        <patternFill>
          <bgColor theme="7" tint="0.59996337778862885"/>
        </patternFill>
      </fill>
    </dxf>
    <dxf>
      <fill>
        <patternFill>
          <bgColor rgb="FF92D050"/>
        </patternFill>
      </fill>
    </dxf>
    <dxf>
      <fill>
        <patternFill>
          <bgColor theme="5"/>
        </patternFill>
      </fill>
    </dxf>
    <dxf>
      <fill>
        <patternFill>
          <bgColor theme="7" tint="0.59996337778862885"/>
        </patternFill>
      </fill>
    </dxf>
    <dxf>
      <fill>
        <patternFill>
          <bgColor rgb="FFFFFF00"/>
        </patternFill>
      </fill>
    </dxf>
    <dxf>
      <fill>
        <patternFill>
          <bgColor theme="3" tint="0.59996337778862885"/>
        </patternFill>
      </fill>
    </dxf>
    <dxf>
      <fill>
        <patternFill>
          <bgColor rgb="FFFFFF00"/>
        </patternFill>
      </fill>
    </dxf>
    <dxf>
      <fill>
        <patternFill>
          <bgColor theme="3" tint="0.59996337778862885"/>
        </patternFill>
      </fill>
    </dxf>
    <dxf>
      <fill>
        <patternFill>
          <bgColor rgb="FF92D050"/>
        </patternFill>
      </fill>
    </dxf>
    <dxf>
      <fill>
        <patternFill>
          <bgColor theme="5"/>
        </patternFill>
      </fill>
    </dxf>
    <dxf>
      <fill>
        <patternFill>
          <bgColor rgb="FFFFFF00"/>
        </patternFill>
      </fill>
    </dxf>
    <dxf>
      <fill>
        <patternFill>
          <bgColor theme="3" tint="0.59996337778862885"/>
        </patternFill>
      </fill>
    </dxf>
    <dxf>
      <fill>
        <patternFill>
          <bgColor theme="7" tint="0.59996337778862885"/>
        </patternFill>
      </fill>
    </dxf>
    <dxf>
      <fill>
        <patternFill>
          <bgColor rgb="FFFFFF00"/>
        </patternFill>
      </fill>
    </dxf>
    <dxf>
      <fill>
        <patternFill>
          <bgColor theme="3" tint="0.59996337778862885"/>
        </patternFill>
      </fill>
    </dxf>
    <dxf>
      <fill>
        <patternFill>
          <bgColor rgb="FF92D050"/>
        </patternFill>
      </fill>
    </dxf>
    <dxf>
      <fill>
        <patternFill>
          <bgColor theme="5"/>
        </patternFill>
      </fill>
    </dxf>
    <dxf>
      <fill>
        <patternFill>
          <bgColor rgb="FFFFFF00"/>
        </patternFill>
      </fill>
    </dxf>
    <dxf>
      <fill>
        <patternFill>
          <bgColor theme="3" tint="0.59996337778862885"/>
        </patternFill>
      </fill>
    </dxf>
    <dxf>
      <fill>
        <patternFill>
          <bgColor theme="7" tint="0.59996337778862885"/>
        </patternFill>
      </fill>
    </dxf>
    <dxf>
      <fill>
        <patternFill>
          <bgColor rgb="FF92D050"/>
        </patternFill>
      </fill>
    </dxf>
    <dxf>
      <fill>
        <patternFill>
          <bgColor theme="5"/>
        </patternFill>
      </fill>
    </dxf>
    <dxf>
      <fill>
        <patternFill>
          <bgColor rgb="FF92D050"/>
        </patternFill>
      </fill>
    </dxf>
    <dxf>
      <fill>
        <patternFill>
          <bgColor theme="5"/>
        </patternFill>
      </fill>
    </dxf>
    <dxf>
      <fill>
        <patternFill>
          <bgColor rgb="FFFFFF00"/>
        </patternFill>
      </fill>
    </dxf>
    <dxf>
      <fill>
        <patternFill>
          <bgColor theme="3" tint="0.59996337778862885"/>
        </patternFill>
      </fill>
    </dxf>
    <dxf>
      <fill>
        <patternFill>
          <bgColor rgb="FFFFFF00"/>
        </patternFill>
      </fill>
    </dxf>
    <dxf>
      <fill>
        <patternFill>
          <bgColor theme="3" tint="0.59996337778862885"/>
        </patternFill>
      </fill>
    </dxf>
    <dxf>
      <fill>
        <patternFill>
          <bgColor rgb="FFFFFF00"/>
        </patternFill>
      </fill>
    </dxf>
    <dxf>
      <fill>
        <patternFill>
          <bgColor theme="3" tint="0.59996337778862885"/>
        </patternFill>
      </fill>
    </dxf>
    <dxf>
      <fill>
        <patternFill>
          <bgColor rgb="FF92D050"/>
        </patternFill>
      </fill>
    </dxf>
    <dxf>
      <fill>
        <patternFill>
          <bgColor theme="5"/>
        </patternFill>
      </fill>
    </dxf>
    <dxf>
      <fill>
        <patternFill>
          <bgColor rgb="FFFFFF00"/>
        </patternFill>
      </fill>
    </dxf>
    <dxf>
      <fill>
        <patternFill>
          <bgColor theme="3" tint="0.59996337778862885"/>
        </patternFill>
      </fill>
    </dxf>
    <dxf>
      <fill>
        <patternFill>
          <bgColor theme="7" tint="0.59996337778862885"/>
        </patternFill>
      </fill>
    </dxf>
  </dxfs>
  <tableStyles count="0" defaultTableStyle="TableStyleMedium9" defaultPivotStyle="PivotStyleLight16"/>
  <colors>
    <mruColors>
      <color rgb="FFFF9799"/>
      <color rgb="FFFCBF7B"/>
      <color rgb="FFE0E383"/>
      <color rgb="FFA2D07F"/>
      <color rgb="FF5ABE7B"/>
      <color rgb="FF0BE315"/>
      <color rgb="FF33CC33"/>
      <color rgb="FF00CC00"/>
      <color rgb="FFF8696B"/>
      <color rgb="FF38944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sz="2000">
                <a:latin typeface="Times New Roman" panose="02020603050405020304" pitchFamily="18" charset="0"/>
                <a:cs typeface="Times New Roman" panose="02020603050405020304" pitchFamily="18" charset="0"/>
              </a:defRPr>
            </a:pPr>
            <a:r>
              <a:rPr lang="en-US" sz="2000">
                <a:latin typeface="Times New Roman" panose="02020603050405020304" pitchFamily="18" charset="0"/>
                <a:cs typeface="Times New Roman" panose="02020603050405020304" pitchFamily="18" charset="0"/>
              </a:rPr>
              <a:t>Resultados</a:t>
            </a:r>
            <a:r>
              <a:rPr lang="en-US" sz="2000" baseline="0">
                <a:latin typeface="Times New Roman" panose="02020603050405020304" pitchFamily="18" charset="0"/>
                <a:cs typeface="Times New Roman" panose="02020603050405020304" pitchFamily="18" charset="0"/>
              </a:rPr>
              <a:t> </a:t>
            </a:r>
            <a:r>
              <a:rPr lang="en-US" sz="2000">
                <a:latin typeface="Times New Roman" panose="02020603050405020304" pitchFamily="18" charset="0"/>
                <a:cs typeface="Times New Roman" panose="02020603050405020304" pitchFamily="18" charset="0"/>
              </a:rPr>
              <a:t>del Diagnóstico de la Gestión</a:t>
            </a:r>
            <a:r>
              <a:rPr lang="en-US" sz="2000" baseline="0">
                <a:latin typeface="Times New Roman" panose="02020603050405020304" pitchFamily="18" charset="0"/>
                <a:cs typeface="Times New Roman" panose="02020603050405020304" pitchFamily="18" charset="0"/>
              </a:rPr>
              <a:t> de Mantenimiento</a:t>
            </a:r>
            <a:endParaRPr lang="en-US" sz="2000">
              <a:latin typeface="Times New Roman" panose="02020603050405020304" pitchFamily="18" charset="0"/>
              <a:cs typeface="Times New Roman" panose="02020603050405020304" pitchFamily="18" charset="0"/>
            </a:endParaRPr>
          </a:p>
        </c:rich>
      </c:tx>
      <c:overlay val="0"/>
    </c:title>
    <c:autoTitleDeleted val="0"/>
    <c:plotArea>
      <c:layout/>
      <c:radarChart>
        <c:radarStyle val="marker"/>
        <c:varyColors val="0"/>
        <c:ser>
          <c:idx val="0"/>
          <c:order val="0"/>
          <c:tx>
            <c:strRef>
              <c:f>TORNADO!$C$3</c:f>
              <c:strCache>
                <c:ptCount val="1"/>
              </c:strCache>
            </c:strRef>
          </c:tx>
          <c:dLbls>
            <c:dLbl>
              <c:idx val="3"/>
              <c:layout>
                <c:manualLayout>
                  <c:x val="-1.0215576824154127E-2"/>
                  <c:y val="-4.75323594314680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0F4-4D25-97B2-A9CA2158346D}"/>
                </c:ext>
              </c:extLst>
            </c:dLbl>
            <c:dLbl>
              <c:idx val="5"/>
              <c:layout>
                <c:manualLayout>
                  <c:x val="6.3847355150963301E-3"/>
                  <c:y val="-2.85194156588808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0F4-4D25-97B2-A9CA2158346D}"/>
                </c:ext>
              </c:extLst>
            </c:dLbl>
            <c:dLbl>
              <c:idx val="6"/>
              <c:layout>
                <c:manualLayout>
                  <c:x val="-4.6677169048222745E-17"/>
                  <c:y val="-3.78212362146526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0F4-4D25-97B2-A9CA2158346D}"/>
                </c:ext>
              </c:extLst>
            </c:dLbl>
            <c:dLbl>
              <c:idx val="8"/>
              <c:layout>
                <c:manualLayout>
                  <c:x val="2.8092836266423851E-2"/>
                  <c:y val="5.22855953746148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0F4-4D25-97B2-A9CA2158346D}"/>
                </c:ext>
              </c:extLst>
            </c:dLbl>
            <c:spPr>
              <a:noFill/>
              <a:ln>
                <a:noFill/>
              </a:ln>
              <a:effectLst/>
            </c:spPr>
            <c:txPr>
              <a:bodyPr wrap="square" lIns="38100" tIns="19050" rIns="38100" bIns="19050" anchor="ctr">
                <a:spAutoFit/>
              </a:bodyPr>
              <a:lstStyle/>
              <a:p>
                <a:pPr>
                  <a:defRPr b="1"/>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TORNADO!$D$1:$M$1</c:f>
              <c:strCache>
                <c:ptCount val="10"/>
                <c:pt idx="0">
                  <c:v>01. Estrategia</c:v>
                </c:pt>
                <c:pt idx="1">
                  <c:v>02. Administración - Organización</c:v>
                </c:pt>
                <c:pt idx="2">
                  <c:v>03. Planeación y Programación</c:v>
                </c:pt>
                <c:pt idx="3">
                  <c:v>04. Tácticas de Mantenimiento</c:v>
                </c:pt>
                <c:pt idx="4">
                  <c:v>05. Medidas de Desempeño</c:v>
                </c:pt>
                <c:pt idx="5">
                  <c:v>06. Tecnologia de la Información</c:v>
                </c:pt>
                <c:pt idx="6">
                  <c:v>07. Involucramiento del Empleado</c:v>
                </c:pt>
                <c:pt idx="7">
                  <c:v>08. Análisis de Confiabilidad</c:v>
                </c:pt>
                <c:pt idx="8">
                  <c:v>09. Análisis de Procesos</c:v>
                </c:pt>
                <c:pt idx="9">
                  <c:v>10. Infraestructura e Instalaciones</c:v>
                </c:pt>
              </c:strCache>
            </c:strRef>
          </c:cat>
          <c:val>
            <c:numRef>
              <c:f>TORNADO!$D$3:$M$3</c:f>
              <c:numCache>
                <c:formatCode>0.00</c:formatCode>
                <c:ptCount val="10"/>
                <c:pt idx="0">
                  <c:v>35.421428571428571</c:v>
                </c:pt>
                <c:pt idx="1">
                  <c:v>47.75</c:v>
                </c:pt>
                <c:pt idx="2">
                  <c:v>41.076190476190483</c:v>
                </c:pt>
                <c:pt idx="3">
                  <c:v>46.32261904761905</c:v>
                </c:pt>
                <c:pt idx="4">
                  <c:v>45.912500000000001</c:v>
                </c:pt>
                <c:pt idx="5">
                  <c:v>23.366666666666671</c:v>
                </c:pt>
                <c:pt idx="6">
                  <c:v>52.145054945054952</c:v>
                </c:pt>
                <c:pt idx="7">
                  <c:v>13.824999999999999</c:v>
                </c:pt>
                <c:pt idx="8">
                  <c:v>45.225000000000001</c:v>
                </c:pt>
                <c:pt idx="9">
                  <c:v>43.689285714285717</c:v>
                </c:pt>
              </c:numCache>
            </c:numRef>
          </c:val>
          <c:extLst>
            <c:ext xmlns:c16="http://schemas.microsoft.com/office/drawing/2014/chart" uri="{C3380CC4-5D6E-409C-BE32-E72D297353CC}">
              <c16:uniqueId val="{00000004-40F4-4D25-97B2-A9CA2158346D}"/>
            </c:ext>
          </c:extLst>
        </c:ser>
        <c:ser>
          <c:idx val="1"/>
          <c:order val="1"/>
          <c:tx>
            <c:strRef>
              <c:f>TORNADO!$C$4</c:f>
              <c:strCache>
                <c:ptCount val="1"/>
              </c:strCache>
            </c:strRef>
          </c:tx>
          <c:dLbls>
            <c:delete val="1"/>
          </c:dLbls>
          <c:cat>
            <c:strRef>
              <c:f>TORNADO!$D$1:$M$1</c:f>
              <c:strCache>
                <c:ptCount val="10"/>
                <c:pt idx="0">
                  <c:v>01. Estrategia</c:v>
                </c:pt>
                <c:pt idx="1">
                  <c:v>02. Administración - Organización</c:v>
                </c:pt>
                <c:pt idx="2">
                  <c:v>03. Planeación y Programación</c:v>
                </c:pt>
                <c:pt idx="3">
                  <c:v>04. Tácticas de Mantenimiento</c:v>
                </c:pt>
                <c:pt idx="4">
                  <c:v>05. Medidas de Desempeño</c:v>
                </c:pt>
                <c:pt idx="5">
                  <c:v>06. Tecnologia de la Información</c:v>
                </c:pt>
                <c:pt idx="6">
                  <c:v>07. Involucramiento del Empleado</c:v>
                </c:pt>
                <c:pt idx="7">
                  <c:v>08. Análisis de Confiabilidad</c:v>
                </c:pt>
                <c:pt idx="8">
                  <c:v>09. Análisis de Procesos</c:v>
                </c:pt>
                <c:pt idx="9">
                  <c:v>10. Infraestructura e Instalaciones</c:v>
                </c:pt>
              </c:strCache>
            </c:strRef>
          </c:cat>
          <c:val>
            <c:numRef>
              <c:f>TORNADO!$D$4:$M$4</c:f>
              <c:numCache>
                <c:formatCode>0.00</c:formatCode>
                <c:ptCount val="10"/>
              </c:numCache>
            </c:numRef>
          </c:val>
          <c:extLst>
            <c:ext xmlns:c16="http://schemas.microsoft.com/office/drawing/2014/chart" uri="{C3380CC4-5D6E-409C-BE32-E72D297353CC}">
              <c16:uniqueId val="{00000005-40F4-4D25-97B2-A9CA2158346D}"/>
            </c:ext>
          </c:extLst>
        </c:ser>
        <c:ser>
          <c:idx val="2"/>
          <c:order val="2"/>
          <c:tx>
            <c:strRef>
              <c:f>TORNADO!$C$7</c:f>
              <c:strCache>
                <c:ptCount val="1"/>
              </c:strCache>
            </c:strRef>
          </c:tx>
          <c:dLbls>
            <c:dLbl>
              <c:idx val="0"/>
              <c:layout>
                <c:manualLayout>
                  <c:x val="2.4187539738283404E-2"/>
                  <c:y val="0.1088534522067632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0F4-4D25-97B2-A9CA2158346D}"/>
                </c:ext>
              </c:extLst>
            </c:dLbl>
            <c:dLbl>
              <c:idx val="3"/>
              <c:layout>
                <c:manualLayout>
                  <c:x val="-1.4046418133211926E-2"/>
                  <c:y val="-3.56492695736010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0F4-4D25-97B2-A9CA2158346D}"/>
                </c:ext>
              </c:extLst>
            </c:dLbl>
            <c:dLbl>
              <c:idx val="4"/>
              <c:layout>
                <c:manualLayout>
                  <c:x val="6.3847355150963301E-3"/>
                  <c:y val="-4.27791234883212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0F4-4D25-97B2-A9CA2158346D}"/>
                </c:ext>
              </c:extLst>
            </c:dLbl>
            <c:dLbl>
              <c:idx val="5"/>
              <c:layout>
                <c:manualLayout>
                  <c:x val="7.6616826181155964E-3"/>
                  <c:y val="-0.1164542806070967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0F4-4D25-97B2-A9CA2158346D}"/>
                </c:ext>
              </c:extLst>
            </c:dLbl>
            <c:dLbl>
              <c:idx val="6"/>
              <c:layout>
                <c:manualLayout>
                  <c:x val="4.2009937440176434E-2"/>
                  <c:y val="-9.21892632732158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0F4-4D25-97B2-A9CA2158346D}"/>
                </c:ext>
              </c:extLst>
            </c:dLbl>
            <c:dLbl>
              <c:idx val="8"/>
              <c:layout>
                <c:manualLayout>
                  <c:x val="-1.0215576824154081E-2"/>
                  <c:y val="-7.129853914720210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0F4-4D25-97B2-A9CA2158346D}"/>
                </c:ext>
              </c:extLst>
            </c:dLbl>
            <c:dLbl>
              <c:idx val="9"/>
              <c:layout>
                <c:manualLayout>
                  <c:x val="-3.8308413090577514E-3"/>
                  <c:y val="3.08960336304542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0F4-4D25-97B2-A9CA2158346D}"/>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TORNADO!$D$1:$M$1</c:f>
              <c:strCache>
                <c:ptCount val="10"/>
                <c:pt idx="0">
                  <c:v>01. Estrategia</c:v>
                </c:pt>
                <c:pt idx="1">
                  <c:v>02. Administración - Organización</c:v>
                </c:pt>
                <c:pt idx="2">
                  <c:v>03. Planeación y Programación</c:v>
                </c:pt>
                <c:pt idx="3">
                  <c:v>04. Tácticas de Mantenimiento</c:v>
                </c:pt>
                <c:pt idx="4">
                  <c:v>05. Medidas de Desempeño</c:v>
                </c:pt>
                <c:pt idx="5">
                  <c:v>06. Tecnologia de la Información</c:v>
                </c:pt>
                <c:pt idx="6">
                  <c:v>07. Involucramiento del Empleado</c:v>
                </c:pt>
                <c:pt idx="7">
                  <c:v>08. Análisis de Confiabilidad</c:v>
                </c:pt>
                <c:pt idx="8">
                  <c:v>09. Análisis de Procesos</c:v>
                </c:pt>
                <c:pt idx="9">
                  <c:v>10. Infraestructura e Instalaciones</c:v>
                </c:pt>
              </c:strCache>
            </c:strRef>
          </c:cat>
          <c:val>
            <c:numRef>
              <c:f>TORNADO!$D$5:$M$5</c:f>
              <c:numCache>
                <c:formatCode>0.00</c:formatCode>
                <c:ptCount val="10"/>
              </c:numCache>
            </c:numRef>
          </c:val>
          <c:extLst>
            <c:ext xmlns:c16="http://schemas.microsoft.com/office/drawing/2014/chart" uri="{C3380CC4-5D6E-409C-BE32-E72D297353CC}">
              <c16:uniqueId val="{0000000D-40F4-4D25-97B2-A9CA2158346D}"/>
            </c:ext>
          </c:extLst>
        </c:ser>
        <c:ser>
          <c:idx val="3"/>
          <c:order val="3"/>
          <c:tx>
            <c:strRef>
              <c:f>TORNADO!$C$5</c:f>
              <c:strCache>
                <c:ptCount val="1"/>
              </c:strCache>
            </c:strRef>
          </c:tx>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TORNADO!$D$1:$M$1</c:f>
              <c:strCache>
                <c:ptCount val="10"/>
                <c:pt idx="0">
                  <c:v>01. Estrategia</c:v>
                </c:pt>
                <c:pt idx="1">
                  <c:v>02. Administración - Organización</c:v>
                </c:pt>
                <c:pt idx="2">
                  <c:v>03. Planeación y Programación</c:v>
                </c:pt>
                <c:pt idx="3">
                  <c:v>04. Tácticas de Mantenimiento</c:v>
                </c:pt>
                <c:pt idx="4">
                  <c:v>05. Medidas de Desempeño</c:v>
                </c:pt>
                <c:pt idx="5">
                  <c:v>06. Tecnologia de la Información</c:v>
                </c:pt>
                <c:pt idx="6">
                  <c:v>07. Involucramiento del Empleado</c:v>
                </c:pt>
                <c:pt idx="7">
                  <c:v>08. Análisis de Confiabilidad</c:v>
                </c:pt>
                <c:pt idx="8">
                  <c:v>09. Análisis de Procesos</c:v>
                </c:pt>
                <c:pt idx="9">
                  <c:v>10. Infraestructura e Instalaciones</c:v>
                </c:pt>
              </c:strCache>
            </c:strRef>
          </c:cat>
          <c:val>
            <c:numRef>
              <c:f>TORNADO!$D$6:$M$6</c:f>
              <c:numCache>
                <c:formatCode>0.00</c:formatCode>
                <c:ptCount val="10"/>
              </c:numCache>
            </c:numRef>
          </c:val>
          <c:extLst>
            <c:ext xmlns:c16="http://schemas.microsoft.com/office/drawing/2014/chart" uri="{C3380CC4-5D6E-409C-BE32-E72D297353CC}">
              <c16:uniqueId val="{0000000E-40F4-4D25-97B2-A9CA2158346D}"/>
            </c:ext>
          </c:extLst>
        </c:ser>
        <c:ser>
          <c:idx val="4"/>
          <c:order val="4"/>
          <c:tx>
            <c:strRef>
              <c:f>TORNADO!$C$8</c:f>
              <c:strCache>
                <c:ptCount val="1"/>
              </c:strCache>
            </c:strRef>
          </c:tx>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TORNADO!$D$1:$M$1</c:f>
              <c:strCache>
                <c:ptCount val="10"/>
                <c:pt idx="0">
                  <c:v>01. Estrategia</c:v>
                </c:pt>
                <c:pt idx="1">
                  <c:v>02. Administración - Organización</c:v>
                </c:pt>
                <c:pt idx="2">
                  <c:v>03. Planeación y Programación</c:v>
                </c:pt>
                <c:pt idx="3">
                  <c:v>04. Tácticas de Mantenimiento</c:v>
                </c:pt>
                <c:pt idx="4">
                  <c:v>05. Medidas de Desempeño</c:v>
                </c:pt>
                <c:pt idx="5">
                  <c:v>06. Tecnologia de la Información</c:v>
                </c:pt>
                <c:pt idx="6">
                  <c:v>07. Involucramiento del Empleado</c:v>
                </c:pt>
                <c:pt idx="7">
                  <c:v>08. Análisis de Confiabilidad</c:v>
                </c:pt>
                <c:pt idx="8">
                  <c:v>09. Análisis de Procesos</c:v>
                </c:pt>
                <c:pt idx="9">
                  <c:v>10. Infraestructura e Instalaciones</c:v>
                </c:pt>
              </c:strCache>
            </c:strRef>
          </c:cat>
          <c:val>
            <c:numRef>
              <c:f>TORNADO!$D$7:$M$7</c:f>
              <c:numCache>
                <c:formatCode>General</c:formatCode>
                <c:ptCount val="10"/>
              </c:numCache>
            </c:numRef>
          </c:val>
          <c:extLst>
            <c:ext xmlns:c16="http://schemas.microsoft.com/office/drawing/2014/chart" uri="{C3380CC4-5D6E-409C-BE32-E72D297353CC}">
              <c16:uniqueId val="{0000000F-40F4-4D25-97B2-A9CA2158346D}"/>
            </c:ext>
          </c:extLst>
        </c:ser>
        <c:ser>
          <c:idx val="5"/>
          <c:order val="5"/>
          <c:tx>
            <c:strRef>
              <c:f>TORNADO!$C$9</c:f>
              <c:strCache>
                <c:ptCount val="1"/>
              </c:strCache>
            </c:strRef>
          </c:tx>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TORNADO!$D$1:$M$1</c:f>
              <c:strCache>
                <c:ptCount val="10"/>
                <c:pt idx="0">
                  <c:v>01. Estrategia</c:v>
                </c:pt>
                <c:pt idx="1">
                  <c:v>02. Administración - Organización</c:v>
                </c:pt>
                <c:pt idx="2">
                  <c:v>03. Planeación y Programación</c:v>
                </c:pt>
                <c:pt idx="3">
                  <c:v>04. Tácticas de Mantenimiento</c:v>
                </c:pt>
                <c:pt idx="4">
                  <c:v>05. Medidas de Desempeño</c:v>
                </c:pt>
                <c:pt idx="5">
                  <c:v>06. Tecnologia de la Información</c:v>
                </c:pt>
                <c:pt idx="6">
                  <c:v>07. Involucramiento del Empleado</c:v>
                </c:pt>
                <c:pt idx="7">
                  <c:v>08. Análisis de Confiabilidad</c:v>
                </c:pt>
                <c:pt idx="8">
                  <c:v>09. Análisis de Procesos</c:v>
                </c:pt>
                <c:pt idx="9">
                  <c:v>10. Infraestructura e Instalaciones</c:v>
                </c:pt>
              </c:strCache>
            </c:strRef>
          </c:cat>
          <c:val>
            <c:numRef>
              <c:f>TORNADO!$D$8:$M$8</c:f>
              <c:numCache>
                <c:formatCode>General</c:formatCode>
                <c:ptCount val="10"/>
              </c:numCache>
            </c:numRef>
          </c:val>
          <c:extLst>
            <c:ext xmlns:c16="http://schemas.microsoft.com/office/drawing/2014/chart" uri="{C3380CC4-5D6E-409C-BE32-E72D297353CC}">
              <c16:uniqueId val="{00000010-40F4-4D25-97B2-A9CA2158346D}"/>
            </c:ext>
          </c:extLst>
        </c:ser>
        <c:ser>
          <c:idx val="6"/>
          <c:order val="6"/>
          <c:tx>
            <c:strRef>
              <c:f>TORNADO!$C$6</c:f>
              <c:strCache>
                <c:ptCount val="1"/>
              </c:strCache>
            </c:strRef>
          </c:tx>
          <c:dLbls>
            <c:dLbl>
              <c:idx val="0"/>
              <c:layout>
                <c:manualLayout>
                  <c:x val="4.2735042735042736E-2"/>
                  <c:y val="2.14209210996073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0F4-4D25-97B2-A9CA2158346D}"/>
                </c:ext>
              </c:extLst>
            </c:dLbl>
            <c:dLbl>
              <c:idx val="1"/>
              <c:layout>
                <c:manualLayout>
                  <c:x val="2.6709401709401646E-2"/>
                  <c:y val="5.71224562656194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0F4-4D25-97B2-A9CA2158346D}"/>
                </c:ext>
              </c:extLst>
            </c:dLbl>
            <c:dLbl>
              <c:idx val="9"/>
              <c:layout>
                <c:manualLayout>
                  <c:x val="-8.9031339031339033E-3"/>
                  <c:y val="3.33214328216113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0F4-4D25-97B2-A9CA2158346D}"/>
                </c:ext>
              </c:extLst>
            </c:dLbl>
            <c:numFmt formatCode="#,##0.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TORNADO!$D$1:$M$1</c:f>
              <c:strCache>
                <c:ptCount val="10"/>
                <c:pt idx="0">
                  <c:v>01. Estrategia</c:v>
                </c:pt>
                <c:pt idx="1">
                  <c:v>02. Administración - Organización</c:v>
                </c:pt>
                <c:pt idx="2">
                  <c:v>03. Planeación y Programación</c:v>
                </c:pt>
                <c:pt idx="3">
                  <c:v>04. Tácticas de Mantenimiento</c:v>
                </c:pt>
                <c:pt idx="4">
                  <c:v>05. Medidas de Desempeño</c:v>
                </c:pt>
                <c:pt idx="5">
                  <c:v>06. Tecnologia de la Información</c:v>
                </c:pt>
                <c:pt idx="6">
                  <c:v>07. Involucramiento del Empleado</c:v>
                </c:pt>
                <c:pt idx="7">
                  <c:v>08. Análisis de Confiabilidad</c:v>
                </c:pt>
                <c:pt idx="8">
                  <c:v>09. Análisis de Procesos</c:v>
                </c:pt>
                <c:pt idx="9">
                  <c:v>10. Infraestructura e Instalaciones</c:v>
                </c:pt>
              </c:strCache>
            </c:strRef>
          </c:cat>
          <c:val>
            <c:numRef>
              <c:f>TORNADO!$D$9:$M$9</c:f>
              <c:numCache>
                <c:formatCode>General</c:formatCode>
                <c:ptCount val="10"/>
              </c:numCache>
            </c:numRef>
          </c:val>
          <c:extLst>
            <c:ext xmlns:c16="http://schemas.microsoft.com/office/drawing/2014/chart" uri="{C3380CC4-5D6E-409C-BE32-E72D297353CC}">
              <c16:uniqueId val="{00000014-40F4-4D25-97B2-A9CA2158346D}"/>
            </c:ext>
          </c:extLst>
        </c:ser>
        <c:ser>
          <c:idx val="7"/>
          <c:order val="7"/>
          <c:tx>
            <c:strRef>
              <c:f>TORNADO!$C$10</c:f>
              <c:strCache>
                <c:ptCount val="1"/>
              </c:strCache>
            </c:strRef>
          </c:tx>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TORNADO!$D$1:$M$1</c:f>
              <c:strCache>
                <c:ptCount val="10"/>
                <c:pt idx="0">
                  <c:v>01. Estrategia</c:v>
                </c:pt>
                <c:pt idx="1">
                  <c:v>02. Administración - Organización</c:v>
                </c:pt>
                <c:pt idx="2">
                  <c:v>03. Planeación y Programación</c:v>
                </c:pt>
                <c:pt idx="3">
                  <c:v>04. Tácticas de Mantenimiento</c:v>
                </c:pt>
                <c:pt idx="4">
                  <c:v>05. Medidas de Desempeño</c:v>
                </c:pt>
                <c:pt idx="5">
                  <c:v>06. Tecnologia de la Información</c:v>
                </c:pt>
                <c:pt idx="6">
                  <c:v>07. Involucramiento del Empleado</c:v>
                </c:pt>
                <c:pt idx="7">
                  <c:v>08. Análisis de Confiabilidad</c:v>
                </c:pt>
                <c:pt idx="8">
                  <c:v>09. Análisis de Procesos</c:v>
                </c:pt>
                <c:pt idx="9">
                  <c:v>10. Infraestructura e Instalaciones</c:v>
                </c:pt>
              </c:strCache>
            </c:strRef>
          </c:cat>
          <c:val>
            <c:numRef>
              <c:f>TORNADO!$D$10:$M$10</c:f>
              <c:numCache>
                <c:formatCode>General</c:formatCode>
                <c:ptCount val="10"/>
              </c:numCache>
            </c:numRef>
          </c:val>
          <c:extLst>
            <c:ext xmlns:c16="http://schemas.microsoft.com/office/drawing/2014/chart" uri="{C3380CC4-5D6E-409C-BE32-E72D297353CC}">
              <c16:uniqueId val="{00000015-40F4-4D25-97B2-A9CA2158346D}"/>
            </c:ext>
          </c:extLst>
        </c:ser>
        <c:dLbls>
          <c:showLegendKey val="0"/>
          <c:showVal val="1"/>
          <c:showCatName val="0"/>
          <c:showSerName val="0"/>
          <c:showPercent val="0"/>
          <c:showBubbleSize val="0"/>
        </c:dLbls>
        <c:axId val="30223360"/>
        <c:axId val="30249728"/>
      </c:radarChart>
      <c:catAx>
        <c:axId val="30223360"/>
        <c:scaling>
          <c:orientation val="minMax"/>
        </c:scaling>
        <c:delete val="0"/>
        <c:axPos val="b"/>
        <c:majorGridlines/>
        <c:numFmt formatCode="General" sourceLinked="0"/>
        <c:majorTickMark val="none"/>
        <c:minorTickMark val="none"/>
        <c:tickLblPos val="nextTo"/>
        <c:txPr>
          <a:bodyPr/>
          <a:lstStyle/>
          <a:p>
            <a:pPr>
              <a:defRPr sz="1400" b="1">
                <a:latin typeface="Times New Roman" panose="02020603050405020304" pitchFamily="18" charset="0"/>
                <a:cs typeface="Times New Roman" panose="02020603050405020304" pitchFamily="18" charset="0"/>
              </a:defRPr>
            </a:pPr>
            <a:endParaRPr lang="es-ES"/>
          </a:p>
        </c:txPr>
        <c:crossAx val="30249728"/>
        <c:crosses val="autoZero"/>
        <c:auto val="1"/>
        <c:lblAlgn val="ctr"/>
        <c:lblOffset val="100"/>
        <c:noMultiLvlLbl val="0"/>
      </c:catAx>
      <c:valAx>
        <c:axId val="30249728"/>
        <c:scaling>
          <c:orientation val="minMax"/>
          <c:max val="100"/>
          <c:min val="0"/>
        </c:scaling>
        <c:delete val="0"/>
        <c:axPos val="l"/>
        <c:majorGridlines/>
        <c:minorGridlines/>
        <c:numFmt formatCode="0.00" sourceLinked="1"/>
        <c:majorTickMark val="none"/>
        <c:minorTickMark val="none"/>
        <c:tickLblPos val="nextTo"/>
        <c:crossAx val="30223360"/>
        <c:crosses val="autoZero"/>
        <c:crossBetween val="between"/>
      </c:valAx>
    </c:plotArea>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RELACION</a:t>
            </a:r>
            <a:r>
              <a:rPr lang="en-US" baseline="0"/>
              <a:t> ENTRE BEST SCORE</a:t>
            </a:r>
            <a:endParaRPr lang="en-US"/>
          </a:p>
        </c:rich>
      </c:tx>
      <c:overlay val="0"/>
    </c:title>
    <c:autoTitleDeleted val="0"/>
    <c:view3D>
      <c:rotX val="15"/>
      <c:rotY val="20"/>
      <c:rAngAx val="0"/>
    </c:view3D>
    <c:floor>
      <c:thickness val="0"/>
    </c:floor>
    <c:sideWall>
      <c:thickness val="0"/>
    </c:sideWall>
    <c:backWall>
      <c:thickness val="0"/>
    </c:backWall>
    <c:plotArea>
      <c:layout/>
      <c:bar3DChart>
        <c:barDir val="col"/>
        <c:grouping val="standard"/>
        <c:varyColors val="0"/>
        <c:ser>
          <c:idx val="2"/>
          <c:order val="0"/>
          <c:tx>
            <c:strRef>
              <c:f>TORNADO!$O$12</c:f>
              <c:strCache>
                <c:ptCount val="1"/>
                <c:pt idx="0">
                  <c:v>H</c:v>
                </c:pt>
              </c:strCache>
            </c:strRef>
          </c:tx>
          <c:spPr>
            <a:solidFill>
              <a:srgbClr val="FF0000"/>
            </a:solidFill>
          </c:spPr>
          <c:invertIfNegative val="0"/>
          <c:cat>
            <c:numRef>
              <c:f>TORNADO!$N$13:$N$19</c:f>
              <c:numCache>
                <c:formatCode>General</c:formatCode>
                <c:ptCount val="7"/>
                <c:pt idx="0">
                  <c:v>0</c:v>
                </c:pt>
                <c:pt idx="1">
                  <c:v>0</c:v>
                </c:pt>
                <c:pt idx="2">
                  <c:v>0</c:v>
                </c:pt>
                <c:pt idx="3">
                  <c:v>0</c:v>
                </c:pt>
                <c:pt idx="4">
                  <c:v>0</c:v>
                </c:pt>
                <c:pt idx="5">
                  <c:v>0</c:v>
                </c:pt>
                <c:pt idx="6">
                  <c:v>0</c:v>
                </c:pt>
              </c:numCache>
            </c:numRef>
          </c:cat>
          <c:val>
            <c:numRef>
              <c:f>TORNADO!$O$13:$O$19</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CBC4-44A4-B335-52C5FB44E1AC}"/>
            </c:ext>
          </c:extLst>
        </c:ser>
        <c:ser>
          <c:idx val="1"/>
          <c:order val="1"/>
          <c:tx>
            <c:strRef>
              <c:f>TORNADO!$P$12</c:f>
              <c:strCache>
                <c:ptCount val="1"/>
                <c:pt idx="0">
                  <c:v>M</c:v>
                </c:pt>
              </c:strCache>
            </c:strRef>
          </c:tx>
          <c:spPr>
            <a:solidFill>
              <a:srgbClr val="FFFF00"/>
            </a:solidFill>
          </c:spPr>
          <c:invertIfNegative val="0"/>
          <c:cat>
            <c:numRef>
              <c:f>TORNADO!$N$13:$N$19</c:f>
              <c:numCache>
                <c:formatCode>General</c:formatCode>
                <c:ptCount val="7"/>
                <c:pt idx="0">
                  <c:v>0</c:v>
                </c:pt>
                <c:pt idx="1">
                  <c:v>0</c:v>
                </c:pt>
                <c:pt idx="2">
                  <c:v>0</c:v>
                </c:pt>
                <c:pt idx="3">
                  <c:v>0</c:v>
                </c:pt>
                <c:pt idx="4">
                  <c:v>0</c:v>
                </c:pt>
                <c:pt idx="5">
                  <c:v>0</c:v>
                </c:pt>
                <c:pt idx="6">
                  <c:v>0</c:v>
                </c:pt>
              </c:numCache>
            </c:numRef>
          </c:cat>
          <c:val>
            <c:numRef>
              <c:f>TORNADO!$P$13:$P$19</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CBC4-44A4-B335-52C5FB44E1AC}"/>
            </c:ext>
          </c:extLst>
        </c:ser>
        <c:ser>
          <c:idx val="0"/>
          <c:order val="2"/>
          <c:tx>
            <c:strRef>
              <c:f>TORNADO!$Q$12</c:f>
              <c:strCache>
                <c:ptCount val="1"/>
                <c:pt idx="0">
                  <c:v>L</c:v>
                </c:pt>
              </c:strCache>
            </c:strRef>
          </c:tx>
          <c:spPr>
            <a:solidFill>
              <a:schemeClr val="accent3"/>
            </a:solidFill>
          </c:spPr>
          <c:invertIfNegative val="0"/>
          <c:cat>
            <c:numRef>
              <c:f>TORNADO!$N$13:$N$19</c:f>
              <c:numCache>
                <c:formatCode>General</c:formatCode>
                <c:ptCount val="7"/>
                <c:pt idx="0">
                  <c:v>0</c:v>
                </c:pt>
                <c:pt idx="1">
                  <c:v>0</c:v>
                </c:pt>
                <c:pt idx="2">
                  <c:v>0</c:v>
                </c:pt>
                <c:pt idx="3">
                  <c:v>0</c:v>
                </c:pt>
                <c:pt idx="4">
                  <c:v>0</c:v>
                </c:pt>
                <c:pt idx="5">
                  <c:v>0</c:v>
                </c:pt>
                <c:pt idx="6">
                  <c:v>0</c:v>
                </c:pt>
              </c:numCache>
            </c:numRef>
          </c:cat>
          <c:val>
            <c:numRef>
              <c:f>TORNADO!$Q$13:$Q$19</c:f>
              <c:numCache>
                <c:formatCode>General</c:formatCode>
                <c:ptCount val="7"/>
                <c:pt idx="0">
                  <c:v>10</c:v>
                </c:pt>
                <c:pt idx="1">
                  <c:v>10</c:v>
                </c:pt>
                <c:pt idx="2">
                  <c:v>10</c:v>
                </c:pt>
                <c:pt idx="3">
                  <c:v>10</c:v>
                </c:pt>
                <c:pt idx="4">
                  <c:v>10</c:v>
                </c:pt>
                <c:pt idx="5">
                  <c:v>10</c:v>
                </c:pt>
                <c:pt idx="6">
                  <c:v>10</c:v>
                </c:pt>
              </c:numCache>
            </c:numRef>
          </c:val>
          <c:extLst>
            <c:ext xmlns:c16="http://schemas.microsoft.com/office/drawing/2014/chart" uri="{C3380CC4-5D6E-409C-BE32-E72D297353CC}">
              <c16:uniqueId val="{00000002-CBC4-44A4-B335-52C5FB44E1AC}"/>
            </c:ext>
          </c:extLst>
        </c:ser>
        <c:dLbls>
          <c:showLegendKey val="0"/>
          <c:showVal val="0"/>
          <c:showCatName val="0"/>
          <c:showSerName val="0"/>
          <c:showPercent val="0"/>
          <c:showBubbleSize val="0"/>
        </c:dLbls>
        <c:gapWidth val="150"/>
        <c:shape val="box"/>
        <c:axId val="30353664"/>
        <c:axId val="30359552"/>
        <c:axId val="30219328"/>
      </c:bar3DChart>
      <c:catAx>
        <c:axId val="30353664"/>
        <c:scaling>
          <c:orientation val="minMax"/>
        </c:scaling>
        <c:delete val="0"/>
        <c:axPos val="b"/>
        <c:numFmt formatCode="General" sourceLinked="1"/>
        <c:majorTickMark val="none"/>
        <c:minorTickMark val="none"/>
        <c:tickLblPos val="nextTo"/>
        <c:crossAx val="30359552"/>
        <c:crosses val="autoZero"/>
        <c:auto val="1"/>
        <c:lblAlgn val="ctr"/>
        <c:lblOffset val="100"/>
        <c:noMultiLvlLbl val="0"/>
      </c:catAx>
      <c:valAx>
        <c:axId val="30359552"/>
        <c:scaling>
          <c:orientation val="minMax"/>
        </c:scaling>
        <c:delete val="0"/>
        <c:axPos val="l"/>
        <c:majorGridlines/>
        <c:title>
          <c:overlay val="0"/>
        </c:title>
        <c:numFmt formatCode="General" sourceLinked="1"/>
        <c:majorTickMark val="none"/>
        <c:minorTickMark val="none"/>
        <c:tickLblPos val="nextTo"/>
        <c:crossAx val="30353664"/>
        <c:crosses val="autoZero"/>
        <c:crossBetween val="between"/>
      </c:valAx>
      <c:serAx>
        <c:axId val="30219328"/>
        <c:scaling>
          <c:orientation val="minMax"/>
        </c:scaling>
        <c:delete val="0"/>
        <c:axPos val="b"/>
        <c:majorTickMark val="none"/>
        <c:minorTickMark val="none"/>
        <c:tickLblPos val="nextTo"/>
        <c:crossAx val="30359552"/>
        <c:crosses val="autoZero"/>
      </c:serAx>
    </c:plotArea>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TORNADO!$D$41</c:f>
              <c:strCache>
                <c:ptCount val="1"/>
                <c:pt idx="0">
                  <c:v>PUNTAJE VALIDADO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TORNADO!$C$42:$C$51</c:f>
              <c:strCache>
                <c:ptCount val="10"/>
                <c:pt idx="0">
                  <c:v>01. Estrategia de Mantenimiento</c:v>
                </c:pt>
                <c:pt idx="1">
                  <c:v>02. Administración y Organización</c:v>
                </c:pt>
                <c:pt idx="2">
                  <c:v>03. Planeación y Programación</c:v>
                </c:pt>
                <c:pt idx="3">
                  <c:v>04. Tácticas de Mantenimiento</c:v>
                </c:pt>
                <c:pt idx="4">
                  <c:v>05. Medidas de Desempeño</c:v>
                </c:pt>
                <c:pt idx="5">
                  <c:v>06. Tecnología de la Información</c:v>
                </c:pt>
                <c:pt idx="6">
                  <c:v>07. Involucramiento de los empleados</c:v>
                </c:pt>
                <c:pt idx="7">
                  <c:v>08. Análisis de Confiabilidad</c:v>
                </c:pt>
                <c:pt idx="8">
                  <c:v>09. Análisis de Procesos</c:v>
                </c:pt>
                <c:pt idx="9">
                  <c:v>10. Infraestructura e instalaciones</c:v>
                </c:pt>
              </c:strCache>
            </c:strRef>
          </c:cat>
          <c:val>
            <c:numRef>
              <c:f>TORNADO!$D$42:$D$51</c:f>
              <c:numCache>
                <c:formatCode>0.00</c:formatCode>
                <c:ptCount val="10"/>
                <c:pt idx="0">
                  <c:v>35.421428571428571</c:v>
                </c:pt>
                <c:pt idx="1">
                  <c:v>47.75</c:v>
                </c:pt>
                <c:pt idx="2">
                  <c:v>41.076190476190483</c:v>
                </c:pt>
                <c:pt idx="3">
                  <c:v>46.32261904761905</c:v>
                </c:pt>
                <c:pt idx="4">
                  <c:v>45.912500000000001</c:v>
                </c:pt>
                <c:pt idx="5">
                  <c:v>23.366666666666671</c:v>
                </c:pt>
                <c:pt idx="6">
                  <c:v>52.145054945054952</c:v>
                </c:pt>
                <c:pt idx="7">
                  <c:v>13.824999999999999</c:v>
                </c:pt>
                <c:pt idx="8">
                  <c:v>45.225000000000001</c:v>
                </c:pt>
                <c:pt idx="9">
                  <c:v>43.689285714285717</c:v>
                </c:pt>
              </c:numCache>
            </c:numRef>
          </c:val>
          <c:extLst>
            <c:ext xmlns:c16="http://schemas.microsoft.com/office/drawing/2014/chart" uri="{C3380CC4-5D6E-409C-BE32-E72D297353CC}">
              <c16:uniqueId val="{00000000-88DC-844B-A3B5-5CD0D959CBE7}"/>
            </c:ext>
          </c:extLst>
        </c:ser>
        <c:dLbls>
          <c:showLegendKey val="0"/>
          <c:showVal val="0"/>
          <c:showCatName val="0"/>
          <c:showSerName val="0"/>
          <c:showPercent val="0"/>
          <c:showBubbleSize val="0"/>
        </c:dLbls>
        <c:gapWidth val="219"/>
        <c:overlap val="-27"/>
        <c:axId val="2011058527"/>
        <c:axId val="2011110527"/>
      </c:barChart>
      <c:catAx>
        <c:axId val="20110585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ES"/>
          </a:p>
        </c:txPr>
        <c:crossAx val="2011110527"/>
        <c:crosses val="autoZero"/>
        <c:auto val="1"/>
        <c:lblAlgn val="ctr"/>
        <c:lblOffset val="100"/>
        <c:noMultiLvlLbl val="0"/>
      </c:catAx>
      <c:valAx>
        <c:axId val="2011110527"/>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11058527"/>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ustomXml" Target="../ink/ink2.xml"/><Relationship Id="rId2" Type="http://schemas.openxmlformats.org/officeDocument/2006/relationships/image" Target="../media/image2.png"/><Relationship Id="rId1" Type="http://schemas.openxmlformats.org/officeDocument/2006/relationships/customXml" Target="../ink/ink1.xml"/><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8</xdr:col>
      <xdr:colOff>2764531</xdr:colOff>
      <xdr:row>12</xdr:row>
      <xdr:rowOff>55594</xdr:rowOff>
    </xdr:from>
    <xdr:to>
      <xdr:col>8</xdr:col>
      <xdr:colOff>2764891</xdr:colOff>
      <xdr:row>12</xdr:row>
      <xdr:rowOff>60274</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Entrada de lápiz 1">
              <a:extLst>
                <a:ext uri="{FF2B5EF4-FFF2-40B4-BE49-F238E27FC236}">
                  <a16:creationId xmlns:a16="http://schemas.microsoft.com/office/drawing/2014/main" id="{EED5FF78-43CA-5A47-95C3-533D686B2E34}"/>
                </a:ext>
              </a:extLst>
            </xdr14:cNvPr>
            <xdr14:cNvContentPartPr/>
          </xdr14:nvContentPartPr>
          <xdr14:nvPr macro=""/>
          <xdr14:xfrm>
            <a:off x="14502960" y="2504880"/>
            <a:ext cx="360" cy="4680"/>
          </xdr14:xfrm>
        </xdr:contentPart>
      </mc:Choice>
      <mc:Fallback xmlns="">
        <xdr:pic>
          <xdr:nvPicPr>
            <xdr:cNvPr id="2" name="Entrada de lápiz 1">
              <a:extLst>
                <a:ext uri="{FF2B5EF4-FFF2-40B4-BE49-F238E27FC236}">
                  <a16:creationId xmlns:a16="http://schemas.microsoft.com/office/drawing/2014/main" id="{EED5FF78-43CA-5A47-95C3-533D686B2E34}"/>
                </a:ext>
              </a:extLst>
            </xdr:cNvPr>
            <xdr:cNvPicPr/>
          </xdr:nvPicPr>
          <xdr:blipFill>
            <a:blip xmlns:r="http://schemas.openxmlformats.org/officeDocument/2006/relationships" r:embed="rId2"/>
            <a:stretch>
              <a:fillRect/>
            </a:stretch>
          </xdr:blipFill>
          <xdr:spPr>
            <a:xfrm>
              <a:off x="14493960" y="2496240"/>
              <a:ext cx="18000" cy="22320"/>
            </a:xfrm>
            <a:prstGeom prst="rect">
              <a:avLst/>
            </a:prstGeom>
          </xdr:spPr>
        </xdr:pic>
      </mc:Fallback>
    </mc:AlternateContent>
    <xdr:clientData/>
  </xdr:twoCellAnchor>
  <xdr:twoCellAnchor editAs="oneCell">
    <xdr:from>
      <xdr:col>7</xdr:col>
      <xdr:colOff>564720</xdr:colOff>
      <xdr:row>20</xdr:row>
      <xdr:rowOff>53017</xdr:rowOff>
    </xdr:from>
    <xdr:to>
      <xdr:col>7</xdr:col>
      <xdr:colOff>565080</xdr:colOff>
      <xdr:row>20</xdr:row>
      <xdr:rowOff>53377</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5" name="Entrada de lápiz 4">
              <a:extLst>
                <a:ext uri="{FF2B5EF4-FFF2-40B4-BE49-F238E27FC236}">
                  <a16:creationId xmlns:a16="http://schemas.microsoft.com/office/drawing/2014/main" id="{D1B4D533-5429-0341-A10C-071356BD4C3D}"/>
                </a:ext>
              </a:extLst>
            </xdr14:cNvPr>
            <xdr14:cNvContentPartPr/>
          </xdr14:nvContentPartPr>
          <xdr14:nvPr macro=""/>
          <xdr14:xfrm>
            <a:off x="11232720" y="3881160"/>
            <a:ext cx="360" cy="360"/>
          </xdr14:xfrm>
        </xdr:contentPart>
      </mc:Choice>
      <mc:Fallback xmlns="">
        <xdr:pic>
          <xdr:nvPicPr>
            <xdr:cNvPr id="5" name="Entrada de lápiz 4">
              <a:extLst>
                <a:ext uri="{FF2B5EF4-FFF2-40B4-BE49-F238E27FC236}">
                  <a16:creationId xmlns:a16="http://schemas.microsoft.com/office/drawing/2014/main" id="{D1B4D533-5429-0341-A10C-071356BD4C3D}"/>
                </a:ext>
              </a:extLst>
            </xdr:cNvPr>
            <xdr:cNvPicPr/>
          </xdr:nvPicPr>
          <xdr:blipFill>
            <a:blip xmlns:r="http://schemas.openxmlformats.org/officeDocument/2006/relationships" r:embed="rId4"/>
            <a:stretch>
              <a:fillRect/>
            </a:stretch>
          </xdr:blipFill>
          <xdr:spPr>
            <a:xfrm>
              <a:off x="11223720" y="3872520"/>
              <a:ext cx="18000" cy="18000"/>
            </a:xfrm>
            <a:prstGeom prst="rect">
              <a:avLst/>
            </a:prstGeom>
          </xdr:spPr>
        </xdr:pic>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9</xdr:col>
      <xdr:colOff>601435</xdr:colOff>
      <xdr:row>22</xdr:row>
      <xdr:rowOff>113756</xdr:rowOff>
    </xdr:from>
    <xdr:to>
      <xdr:col>20</xdr:col>
      <xdr:colOff>254000</xdr:colOff>
      <xdr:row>47</xdr:row>
      <xdr:rowOff>16327</xdr:rowOff>
    </xdr:to>
    <xdr:graphicFrame macro="">
      <xdr:nvGraphicFramePr>
        <xdr:cNvPr id="2" name="Chart 1">
          <a:extLst>
            <a:ext uri="{FF2B5EF4-FFF2-40B4-BE49-F238E27FC236}">
              <a16:creationId xmlns:a16="http://schemas.microsoft.com/office/drawing/2014/main" id="{00000000-0008-0000-1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417435</xdr:colOff>
      <xdr:row>48</xdr:row>
      <xdr:rowOff>198299</xdr:rowOff>
    </xdr:from>
    <xdr:to>
      <xdr:col>22</xdr:col>
      <xdr:colOff>195940</xdr:colOff>
      <xdr:row>70</xdr:row>
      <xdr:rowOff>56240</xdr:rowOff>
    </xdr:to>
    <xdr:graphicFrame macro="">
      <xdr:nvGraphicFramePr>
        <xdr:cNvPr id="3" name="Chart 2">
          <a:extLst>
            <a:ext uri="{FF2B5EF4-FFF2-40B4-BE49-F238E27FC236}">
              <a16:creationId xmlns:a16="http://schemas.microsoft.com/office/drawing/2014/main" id="{00000000-0008-0000-1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23</xdr:col>
      <xdr:colOff>190500</xdr:colOff>
      <xdr:row>15</xdr:row>
      <xdr:rowOff>151340</xdr:rowOff>
    </xdr:from>
    <xdr:to>
      <xdr:col>38</xdr:col>
      <xdr:colOff>431800</xdr:colOff>
      <xdr:row>30</xdr:row>
      <xdr:rowOff>110065</xdr:rowOff>
    </xdr:to>
    <xdr:graphicFrame macro="">
      <xdr:nvGraphicFramePr>
        <xdr:cNvPr id="4" name="Gráfico 3">
          <a:extLst>
            <a:ext uri="{FF2B5EF4-FFF2-40B4-BE49-F238E27FC236}">
              <a16:creationId xmlns:a16="http://schemas.microsoft.com/office/drawing/2014/main" id="{0D199AA4-85CA-51C1-11B6-944DBBC4B30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natalia.arias/Desktop/Auditorias%20de%20gestion%20de%20activos%20Ecopertol%20VIT/Encuesta/Carpeta%20de%20encuestas1304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Entrevistas"/>
      <sheetName val="Matriz"/>
      <sheetName val="01 Estrategia"/>
      <sheetName val="02 Admin-Organz "/>
      <sheetName val="03 Plan-Progr"/>
      <sheetName val="04 Técnicas Manto."/>
      <sheetName val="05 KPIs"/>
      <sheetName val="06 IT "/>
      <sheetName val="07 Empleados"/>
      <sheetName val="08 Confiabilidad"/>
      <sheetName val="09 Análisis de Procesos"/>
      <sheetName val="10 Infr - Inst"/>
    </sheetNames>
    <sheetDataSet>
      <sheetData sheetId="0" refreshError="1"/>
      <sheetData sheetId="1">
        <row r="27">
          <cell r="C27" t="str">
            <v>Puntaje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2-03-02T17:24:33.631"/>
    </inkml:context>
    <inkml:brush xml:id="br0">
      <inkml:brushProperty name="width" value="0.05" units="cm"/>
      <inkml:brushProperty name="height" value="0.05" units="cm"/>
      <inkml:brushProperty name="color" value="#CC0066"/>
    </inkml:brush>
  </inkml:definitions>
  <inkml:trace contextRef="#ctx0" brushRef="#br0">0 13 24575,'0'-7'0,"0"2"0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2-03-02T17:24:43.268"/>
    </inkml:context>
    <inkml:brush xml:id="br0">
      <inkml:brushProperty name="width" value="0.05" units="cm"/>
      <inkml:brushProperty name="height" value="0.05" units="cm"/>
      <inkml:brushProperty name="color" value="#CC0066"/>
    </inkml:brush>
  </inkml:definitions>
  <inkml:trace contextRef="#ctx0" brushRef="#br0">0 1 24575,'0'0'0</inkml:trace>
</inkm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74"/>
  <sheetViews>
    <sheetView showGridLines="0" zoomScale="120" zoomScaleNormal="120" workbookViewId="0">
      <selection sqref="A1:C2"/>
    </sheetView>
  </sheetViews>
  <sheetFormatPr baseColWidth="10" defaultColWidth="9.1640625" defaultRowHeight="16" x14ac:dyDescent="0.2"/>
  <cols>
    <col min="1" max="1" width="11.33203125" style="335" customWidth="1"/>
    <col min="2" max="2" width="29" style="335" bestFit="1" customWidth="1"/>
    <col min="3" max="3" width="18.5" customWidth="1"/>
    <col min="4" max="4" width="37.6640625" style="334" customWidth="1"/>
    <col min="5" max="5" width="4.5" customWidth="1"/>
    <col min="6" max="6" width="4.33203125" style="333" customWidth="1"/>
    <col min="7" max="7" width="5.83203125" style="333" customWidth="1"/>
    <col min="8" max="11" width="3.5" style="333" customWidth="1"/>
    <col min="12" max="12" width="4.33203125" style="333" customWidth="1"/>
    <col min="13" max="13" width="5.5" style="333" customWidth="1"/>
    <col min="14" max="15" width="5.33203125" style="333" customWidth="1"/>
    <col min="16" max="16" width="6.1640625" style="334" customWidth="1"/>
    <col min="17" max="17" width="9.1640625" customWidth="1"/>
  </cols>
  <sheetData>
    <row r="1" spans="1:17" ht="42" customHeight="1" x14ac:dyDescent="0.15">
      <c r="A1" s="369" t="s">
        <v>615</v>
      </c>
      <c r="B1" s="369"/>
      <c r="C1" s="369"/>
      <c r="D1" s="370"/>
      <c r="E1" s="372" t="s">
        <v>609</v>
      </c>
      <c r="F1" s="375" t="s">
        <v>172</v>
      </c>
      <c r="G1" s="375" t="s">
        <v>173</v>
      </c>
      <c r="H1" s="375" t="s">
        <v>174</v>
      </c>
      <c r="I1" s="376" t="s">
        <v>175</v>
      </c>
      <c r="J1" s="375" t="s">
        <v>176</v>
      </c>
      <c r="K1" s="375" t="s">
        <v>177</v>
      </c>
      <c r="L1" s="375" t="s">
        <v>178</v>
      </c>
      <c r="M1" s="375" t="s">
        <v>179</v>
      </c>
      <c r="N1" s="375" t="s">
        <v>180</v>
      </c>
      <c r="O1" s="375" t="s">
        <v>181</v>
      </c>
      <c r="P1" s="368" t="s">
        <v>610</v>
      </c>
      <c r="Q1" s="368" t="s">
        <v>611</v>
      </c>
    </row>
    <row r="2" spans="1:17" ht="51.75" customHeight="1" x14ac:dyDescent="0.15">
      <c r="A2" s="369"/>
      <c r="B2" s="369"/>
      <c r="C2" s="369"/>
      <c r="D2" s="371"/>
      <c r="E2" s="373"/>
      <c r="F2" s="375"/>
      <c r="G2" s="375"/>
      <c r="H2" s="375"/>
      <c r="I2" s="376"/>
      <c r="J2" s="375"/>
      <c r="K2" s="375"/>
      <c r="L2" s="375"/>
      <c r="M2" s="375"/>
      <c r="N2" s="375"/>
      <c r="O2" s="375"/>
      <c r="P2" s="368"/>
      <c r="Q2" s="368"/>
    </row>
    <row r="3" spans="1:17" ht="26" customHeight="1" x14ac:dyDescent="0.15">
      <c r="A3" s="322" t="s">
        <v>324</v>
      </c>
      <c r="B3" s="348" t="s">
        <v>325</v>
      </c>
      <c r="C3" s="322" t="s">
        <v>326</v>
      </c>
      <c r="D3" s="322" t="s">
        <v>612</v>
      </c>
      <c r="E3" s="374"/>
      <c r="F3" s="323">
        <v>44</v>
      </c>
      <c r="G3" s="323">
        <v>48</v>
      </c>
      <c r="H3" s="323">
        <v>23</v>
      </c>
      <c r="I3" s="324">
        <v>24</v>
      </c>
      <c r="J3" s="323">
        <v>30</v>
      </c>
      <c r="K3" s="323">
        <v>35</v>
      </c>
      <c r="L3" s="323">
        <v>45</v>
      </c>
      <c r="M3" s="323">
        <v>20</v>
      </c>
      <c r="N3" s="323">
        <v>5</v>
      </c>
      <c r="O3" s="323">
        <v>24</v>
      </c>
      <c r="P3" s="325">
        <f>SUM(F3:O3)</f>
        <v>298</v>
      </c>
      <c r="Q3" s="325" t="s">
        <v>613</v>
      </c>
    </row>
    <row r="4" spans="1:17" x14ac:dyDescent="0.15">
      <c r="A4" s="326" t="s">
        <v>731</v>
      </c>
      <c r="B4" s="347" t="s">
        <v>718</v>
      </c>
      <c r="C4" s="327" t="s">
        <v>719</v>
      </c>
      <c r="D4" s="350" t="s">
        <v>756</v>
      </c>
      <c r="E4" s="328">
        <v>1</v>
      </c>
      <c r="F4" s="329" t="s">
        <v>614</v>
      </c>
      <c r="G4" s="343" t="s">
        <v>614</v>
      </c>
      <c r="H4" s="343" t="s">
        <v>614</v>
      </c>
      <c r="I4" s="343" t="s">
        <v>614</v>
      </c>
      <c r="J4" s="343" t="s">
        <v>614</v>
      </c>
      <c r="K4" s="343" t="s">
        <v>614</v>
      </c>
      <c r="L4" s="343" t="s">
        <v>614</v>
      </c>
      <c r="M4" s="343" t="s">
        <v>614</v>
      </c>
      <c r="N4" s="343" t="s">
        <v>614</v>
      </c>
      <c r="O4" s="343" t="s">
        <v>614</v>
      </c>
      <c r="P4" s="325">
        <f>+IF(F4="X",F$3,0)+IF(G4="X",G$3,0)+IF(H4="X",H$3,0)+IF(I4="X",I$3,0)+IF(J4="X",J$3,0)+IF(K4="X",K$3,0)+IF(L4="X",L$3,0)+IF(M4="X",M$3,0)+IF(N4="X",N$3,0)+IF(O4="X",O$3,0)</f>
        <v>298</v>
      </c>
      <c r="Q4">
        <f>P4*2</f>
        <v>596</v>
      </c>
    </row>
    <row r="5" spans="1:17" x14ac:dyDescent="0.15">
      <c r="A5" s="326" t="s">
        <v>731</v>
      </c>
      <c r="B5" s="347" t="s">
        <v>726</v>
      </c>
      <c r="C5" s="327" t="s">
        <v>725</v>
      </c>
      <c r="D5" s="350" t="s">
        <v>757</v>
      </c>
      <c r="E5" s="328">
        <v>2</v>
      </c>
      <c r="F5" s="329"/>
      <c r="G5" s="343"/>
      <c r="H5" s="343"/>
      <c r="I5" s="343"/>
      <c r="J5" s="343"/>
      <c r="K5" s="343"/>
      <c r="L5" s="343"/>
      <c r="M5" s="343"/>
      <c r="N5" s="343"/>
      <c r="O5" s="343"/>
      <c r="P5" s="325">
        <f t="shared" ref="P5:P7" si="0">+IF(F5="X",F$3,0)+IF(G5="X",G$3,0)+IF(H5="X",H$3,0)+IF(I5="X",I$3,0)+IF(J5="X",J$3,0)+IF(K5="X",K$3,0)+IF(L5="X",L$3,0)+IF(M5="X",M$3,0)+IF(N5="X",N$3,0)+IF(O5="X",O$3,0)</f>
        <v>0</v>
      </c>
    </row>
    <row r="6" spans="1:17" x14ac:dyDescent="0.15">
      <c r="A6" s="326" t="s">
        <v>731</v>
      </c>
      <c r="B6" s="347" t="s">
        <v>732</v>
      </c>
      <c r="C6" s="327" t="s">
        <v>733</v>
      </c>
      <c r="D6" s="350" t="s">
        <v>760</v>
      </c>
      <c r="E6" s="328">
        <v>3</v>
      </c>
      <c r="F6" s="329"/>
      <c r="G6" s="343"/>
      <c r="H6" s="343"/>
      <c r="I6" s="343"/>
      <c r="J6" s="343"/>
      <c r="K6" s="343"/>
      <c r="L6" s="343"/>
      <c r="M6" s="343"/>
      <c r="N6" s="343"/>
      <c r="O6" s="343"/>
      <c r="P6" s="325">
        <f t="shared" si="0"/>
        <v>0</v>
      </c>
    </row>
    <row r="7" spans="1:17" x14ac:dyDescent="0.15">
      <c r="A7" s="326" t="s">
        <v>731</v>
      </c>
      <c r="B7" s="347" t="s">
        <v>732</v>
      </c>
      <c r="C7" s="327" t="s">
        <v>759</v>
      </c>
      <c r="D7" s="350" t="s">
        <v>761</v>
      </c>
      <c r="E7" s="328">
        <v>4</v>
      </c>
      <c r="F7" s="329"/>
      <c r="G7" s="343"/>
      <c r="H7" s="343"/>
      <c r="I7" s="343"/>
      <c r="J7" s="343"/>
      <c r="K7" s="343"/>
      <c r="L7" s="343"/>
      <c r="M7" s="343"/>
      <c r="N7" s="343"/>
      <c r="O7" s="343"/>
      <c r="P7" s="325">
        <f t="shared" si="0"/>
        <v>0</v>
      </c>
    </row>
    <row r="8" spans="1:17" x14ac:dyDescent="0.15">
      <c r="A8" s="326" t="s">
        <v>731</v>
      </c>
      <c r="B8" s="347" t="s">
        <v>730</v>
      </c>
      <c r="C8" s="327" t="s">
        <v>758</v>
      </c>
      <c r="D8" s="350" t="s">
        <v>763</v>
      </c>
      <c r="E8" s="328">
        <v>5</v>
      </c>
      <c r="F8" s="329"/>
      <c r="G8" s="343"/>
      <c r="H8" s="343"/>
      <c r="I8" s="343"/>
      <c r="J8" s="343"/>
      <c r="K8" s="343"/>
      <c r="L8" s="343"/>
      <c r="M8" s="343"/>
      <c r="N8" s="343"/>
      <c r="O8" s="343"/>
      <c r="P8" s="325">
        <f t="shared" ref="P8:P42" si="1">+IF(F8="X",F$3,0)+IF(G8="X",G$3,0)+IF(H8="X",H$3,0)+IF(I8="X",I$3,0)+IF(J8="X",J$3,0)+IF(K8="X",K$3,0)+IF(L8="X",L$3,0)+IF(M8="X",M$3,0)+IF(N8="X",N$3,0)+IF(O8="X",O$3,0)</f>
        <v>0</v>
      </c>
      <c r="Q8">
        <f t="shared" ref="Q8:Q31" si="2">P8*2</f>
        <v>0</v>
      </c>
    </row>
    <row r="9" spans="1:17" x14ac:dyDescent="0.15">
      <c r="A9" s="326" t="s">
        <v>731</v>
      </c>
      <c r="B9" s="347" t="s">
        <v>734</v>
      </c>
      <c r="C9" s="327" t="s">
        <v>735</v>
      </c>
      <c r="D9" s="350" t="s">
        <v>762</v>
      </c>
      <c r="E9" s="328">
        <v>6</v>
      </c>
      <c r="F9" s="329"/>
      <c r="G9" s="343"/>
      <c r="H9" s="343"/>
      <c r="I9" s="343"/>
      <c r="J9" s="343"/>
      <c r="K9" s="343"/>
      <c r="L9" s="343"/>
      <c r="M9" s="343"/>
      <c r="N9" s="343"/>
      <c r="O9" s="343"/>
      <c r="P9" s="325">
        <f t="shared" si="1"/>
        <v>0</v>
      </c>
      <c r="Q9">
        <f t="shared" si="2"/>
        <v>0</v>
      </c>
    </row>
    <row r="10" spans="1:17" x14ac:dyDescent="0.15">
      <c r="A10" s="326" t="s">
        <v>731</v>
      </c>
      <c r="B10" s="347" t="s">
        <v>736</v>
      </c>
      <c r="C10" s="327" t="s">
        <v>737</v>
      </c>
      <c r="D10" s="350" t="s">
        <v>764</v>
      </c>
      <c r="E10" s="328">
        <v>7</v>
      </c>
      <c r="F10" s="329"/>
      <c r="G10" s="343"/>
      <c r="H10" s="343"/>
      <c r="I10" s="343"/>
      <c r="J10" s="343"/>
      <c r="K10" s="343"/>
      <c r="L10" s="343"/>
      <c r="M10" s="343"/>
      <c r="N10" s="343"/>
      <c r="O10" s="343"/>
      <c r="P10" s="325">
        <f t="shared" si="1"/>
        <v>0</v>
      </c>
      <c r="Q10">
        <f t="shared" si="2"/>
        <v>0</v>
      </c>
    </row>
    <row r="11" spans="1:17" x14ac:dyDescent="0.15">
      <c r="A11" s="326" t="s">
        <v>731</v>
      </c>
      <c r="B11" s="347" t="s">
        <v>739</v>
      </c>
      <c r="C11" s="327" t="s">
        <v>738</v>
      </c>
      <c r="D11" s="350" t="s">
        <v>765</v>
      </c>
      <c r="E11" s="328">
        <v>8</v>
      </c>
      <c r="F11" s="338"/>
      <c r="G11" s="329"/>
      <c r="H11" s="329"/>
      <c r="I11" s="329"/>
      <c r="J11" s="338"/>
      <c r="K11" s="329"/>
      <c r="L11" s="338"/>
      <c r="M11" s="329"/>
      <c r="N11" s="329"/>
      <c r="O11" s="329"/>
      <c r="P11" s="325">
        <f t="shared" si="1"/>
        <v>0</v>
      </c>
      <c r="Q11">
        <f t="shared" si="2"/>
        <v>0</v>
      </c>
    </row>
    <row r="12" spans="1:17" x14ac:dyDescent="0.15">
      <c r="A12" s="326" t="s">
        <v>746</v>
      </c>
      <c r="B12" s="347" t="s">
        <v>728</v>
      </c>
      <c r="C12" s="342" t="s">
        <v>740</v>
      </c>
      <c r="D12" s="350" t="s">
        <v>766</v>
      </c>
      <c r="E12" s="328">
        <v>9</v>
      </c>
      <c r="F12" s="329"/>
      <c r="G12" s="329"/>
      <c r="H12" s="329"/>
      <c r="I12" s="329"/>
      <c r="J12" s="329"/>
      <c r="K12" s="329"/>
      <c r="L12" s="329"/>
      <c r="M12" s="329"/>
      <c r="N12" s="329"/>
      <c r="O12" s="329"/>
      <c r="P12" s="325">
        <f t="shared" si="1"/>
        <v>0</v>
      </c>
      <c r="Q12">
        <f t="shared" si="2"/>
        <v>0</v>
      </c>
    </row>
    <row r="13" spans="1:17" x14ac:dyDescent="0.15">
      <c r="A13" s="326" t="s">
        <v>747</v>
      </c>
      <c r="B13" s="347" t="s">
        <v>728</v>
      </c>
      <c r="C13" s="327" t="s">
        <v>741</v>
      </c>
      <c r="D13" s="350" t="s">
        <v>767</v>
      </c>
      <c r="E13" s="328">
        <v>10</v>
      </c>
      <c r="F13" s="329"/>
      <c r="G13" s="329"/>
      <c r="H13" s="329"/>
      <c r="I13" s="329"/>
      <c r="J13" s="329"/>
      <c r="K13" s="329"/>
      <c r="L13" s="329"/>
      <c r="M13" s="329"/>
      <c r="N13" s="329"/>
      <c r="O13" s="329"/>
      <c r="P13" s="325">
        <f t="shared" si="1"/>
        <v>0</v>
      </c>
      <c r="Q13">
        <f t="shared" si="2"/>
        <v>0</v>
      </c>
    </row>
    <row r="14" spans="1:17" x14ac:dyDescent="0.15">
      <c r="A14" s="326" t="s">
        <v>748</v>
      </c>
      <c r="B14" s="347" t="s">
        <v>728</v>
      </c>
      <c r="C14" s="327" t="s">
        <v>727</v>
      </c>
      <c r="D14" s="350" t="s">
        <v>768</v>
      </c>
      <c r="E14" s="328">
        <v>11</v>
      </c>
      <c r="F14" s="329"/>
      <c r="G14" s="329"/>
      <c r="H14" s="329"/>
      <c r="I14" s="329"/>
      <c r="J14" s="329"/>
      <c r="K14" s="329"/>
      <c r="L14" s="329"/>
      <c r="M14" s="329"/>
      <c r="N14" s="329"/>
      <c r="O14" s="329"/>
      <c r="P14" s="325">
        <f t="shared" si="1"/>
        <v>0</v>
      </c>
      <c r="Q14">
        <f t="shared" si="2"/>
        <v>0</v>
      </c>
    </row>
    <row r="15" spans="1:17" x14ac:dyDescent="0.15">
      <c r="A15" s="326" t="s">
        <v>749</v>
      </c>
      <c r="B15" s="347" t="s">
        <v>728</v>
      </c>
      <c r="C15" s="327" t="s">
        <v>729</v>
      </c>
      <c r="D15" s="350" t="s">
        <v>769</v>
      </c>
      <c r="E15" s="328">
        <v>12</v>
      </c>
      <c r="F15" s="329"/>
      <c r="G15" s="329"/>
      <c r="H15" s="329"/>
      <c r="I15" s="329"/>
      <c r="J15" s="329"/>
      <c r="K15" s="329"/>
      <c r="L15" s="329"/>
      <c r="M15" s="329"/>
      <c r="N15" s="329"/>
      <c r="O15" s="329"/>
      <c r="P15" s="325">
        <f t="shared" si="1"/>
        <v>0</v>
      </c>
      <c r="Q15">
        <f t="shared" si="2"/>
        <v>0</v>
      </c>
    </row>
    <row r="16" spans="1:17" ht="16.5" customHeight="1" x14ac:dyDescent="0.15">
      <c r="A16" s="326" t="s">
        <v>750</v>
      </c>
      <c r="B16" s="347" t="s">
        <v>728</v>
      </c>
      <c r="C16" s="327" t="s">
        <v>742</v>
      </c>
      <c r="D16" s="350" t="s">
        <v>770</v>
      </c>
      <c r="E16" s="328">
        <v>13</v>
      </c>
      <c r="F16" s="329"/>
      <c r="G16" s="329"/>
      <c r="H16" s="329"/>
      <c r="I16" s="329"/>
      <c r="J16" s="329"/>
      <c r="K16" s="329"/>
      <c r="L16" s="329"/>
      <c r="M16" s="329"/>
      <c r="N16" s="329"/>
      <c r="O16" s="329"/>
      <c r="P16" s="325">
        <f t="shared" si="1"/>
        <v>0</v>
      </c>
      <c r="Q16">
        <f t="shared" si="2"/>
        <v>0</v>
      </c>
    </row>
    <row r="17" spans="1:17" ht="17.25" customHeight="1" x14ac:dyDescent="0.15">
      <c r="A17" s="326" t="s">
        <v>751</v>
      </c>
      <c r="B17" s="347" t="s">
        <v>728</v>
      </c>
      <c r="C17" s="327" t="s">
        <v>743</v>
      </c>
      <c r="D17" s="350" t="s">
        <v>771</v>
      </c>
      <c r="E17" s="328">
        <v>14</v>
      </c>
      <c r="F17" s="329"/>
      <c r="G17" s="331"/>
      <c r="H17" s="329"/>
      <c r="I17" s="329"/>
      <c r="J17" s="329"/>
      <c r="K17" s="329"/>
      <c r="L17" s="329"/>
      <c r="M17" s="329"/>
      <c r="N17" s="329"/>
      <c r="O17" s="329"/>
      <c r="P17" s="325">
        <f t="shared" si="1"/>
        <v>0</v>
      </c>
      <c r="Q17">
        <f t="shared" si="2"/>
        <v>0</v>
      </c>
    </row>
    <row r="18" spans="1:17" x14ac:dyDescent="0.15">
      <c r="A18" s="326" t="s">
        <v>752</v>
      </c>
      <c r="B18" s="347" t="s">
        <v>728</v>
      </c>
      <c r="C18" s="327" t="s">
        <v>744</v>
      </c>
      <c r="D18" s="350" t="s">
        <v>772</v>
      </c>
      <c r="E18" s="328">
        <v>15</v>
      </c>
      <c r="F18" s="329"/>
      <c r="G18" s="329"/>
      <c r="H18" s="329"/>
      <c r="I18" s="329"/>
      <c r="J18" s="329"/>
      <c r="K18" s="329"/>
      <c r="L18" s="329"/>
      <c r="M18" s="329"/>
      <c r="N18" s="329"/>
      <c r="O18" s="329"/>
      <c r="P18" s="325">
        <f t="shared" si="1"/>
        <v>0</v>
      </c>
      <c r="Q18">
        <f t="shared" si="2"/>
        <v>0</v>
      </c>
    </row>
    <row r="19" spans="1:17" x14ac:dyDescent="0.15">
      <c r="A19" s="326" t="s">
        <v>754</v>
      </c>
      <c r="B19" s="347" t="s">
        <v>728</v>
      </c>
      <c r="C19" s="327" t="s">
        <v>753</v>
      </c>
      <c r="D19" s="350" t="s">
        <v>773</v>
      </c>
      <c r="E19" s="328">
        <v>16</v>
      </c>
      <c r="F19" s="329"/>
      <c r="G19" s="329"/>
      <c r="H19" s="329"/>
      <c r="I19" s="329"/>
      <c r="J19" s="329"/>
      <c r="K19" s="329"/>
      <c r="L19" s="329"/>
      <c r="M19" s="329"/>
      <c r="N19" s="329"/>
      <c r="O19" s="329"/>
      <c r="P19" s="325">
        <f t="shared" si="1"/>
        <v>0</v>
      </c>
      <c r="Q19">
        <f t="shared" si="2"/>
        <v>0</v>
      </c>
    </row>
    <row r="20" spans="1:17" x14ac:dyDescent="0.15">
      <c r="A20" s="326" t="s">
        <v>755</v>
      </c>
      <c r="B20" s="347" t="s">
        <v>728</v>
      </c>
      <c r="C20" s="327" t="s">
        <v>745</v>
      </c>
      <c r="D20" s="350" t="s">
        <v>774</v>
      </c>
      <c r="E20" s="328">
        <v>17</v>
      </c>
      <c r="F20" s="329"/>
      <c r="G20" s="329"/>
      <c r="H20" s="329"/>
      <c r="I20" s="329"/>
      <c r="J20" s="329"/>
      <c r="K20" s="329"/>
      <c r="L20" s="329"/>
      <c r="M20" s="329"/>
      <c r="N20" s="329"/>
      <c r="O20" s="329"/>
      <c r="P20" s="325">
        <f t="shared" si="1"/>
        <v>0</v>
      </c>
      <c r="Q20">
        <f t="shared" si="2"/>
        <v>0</v>
      </c>
    </row>
    <row r="21" spans="1:17" x14ac:dyDescent="0.15">
      <c r="A21" s="326"/>
      <c r="B21" s="330"/>
      <c r="C21" s="327"/>
      <c r="D21" s="349"/>
      <c r="E21" s="328"/>
      <c r="F21" s="329"/>
      <c r="G21" s="331"/>
      <c r="H21" s="329"/>
      <c r="I21" s="329"/>
      <c r="J21" s="329"/>
      <c r="K21" s="329"/>
      <c r="L21" s="329"/>
      <c r="M21" s="329"/>
      <c r="N21" s="329"/>
      <c r="O21" s="329"/>
      <c r="P21" s="325">
        <f t="shared" si="1"/>
        <v>0</v>
      </c>
      <c r="Q21">
        <f t="shared" si="2"/>
        <v>0</v>
      </c>
    </row>
    <row r="22" spans="1:17" x14ac:dyDescent="0.15">
      <c r="A22" s="326"/>
      <c r="B22" s="347"/>
      <c r="C22" s="327"/>
      <c r="D22" s="349"/>
      <c r="E22" s="328"/>
      <c r="F22" s="329"/>
      <c r="G22" s="331"/>
      <c r="H22" s="329"/>
      <c r="I22" s="329"/>
      <c r="J22" s="329"/>
      <c r="K22" s="329"/>
      <c r="L22" s="329"/>
      <c r="M22" s="329"/>
      <c r="N22" s="329"/>
      <c r="O22" s="329"/>
      <c r="P22" s="325">
        <f t="shared" si="1"/>
        <v>0</v>
      </c>
      <c r="Q22">
        <f t="shared" si="2"/>
        <v>0</v>
      </c>
    </row>
    <row r="23" spans="1:17" x14ac:dyDescent="0.15">
      <c r="A23" s="326"/>
      <c r="B23" s="330"/>
      <c r="C23" s="327"/>
      <c r="D23" s="349"/>
      <c r="E23" s="328"/>
      <c r="F23" s="329"/>
      <c r="G23" s="331"/>
      <c r="H23" s="329"/>
      <c r="I23" s="329"/>
      <c r="J23" s="329"/>
      <c r="K23" s="329"/>
      <c r="L23" s="329"/>
      <c r="M23" s="329"/>
      <c r="N23" s="329"/>
      <c r="O23" s="329"/>
      <c r="P23" s="325">
        <f t="shared" si="1"/>
        <v>0</v>
      </c>
      <c r="Q23">
        <f t="shared" si="2"/>
        <v>0</v>
      </c>
    </row>
    <row r="24" spans="1:17" x14ac:dyDescent="0.15">
      <c r="A24" s="326"/>
      <c r="B24" s="347"/>
      <c r="C24" s="327"/>
      <c r="D24" s="349"/>
      <c r="E24" s="328"/>
      <c r="F24" s="329"/>
      <c r="G24" s="332"/>
      <c r="H24" s="331"/>
      <c r="I24" s="329"/>
      <c r="J24" s="329"/>
      <c r="K24" s="329"/>
      <c r="L24" s="329"/>
      <c r="M24" s="329"/>
      <c r="N24" s="329"/>
      <c r="O24" s="329"/>
      <c r="P24" s="325">
        <f t="shared" si="1"/>
        <v>0</v>
      </c>
      <c r="Q24">
        <f t="shared" si="2"/>
        <v>0</v>
      </c>
    </row>
    <row r="25" spans="1:17" ht="17.25" customHeight="1" x14ac:dyDescent="0.15">
      <c r="A25" s="326"/>
      <c r="B25" s="347"/>
      <c r="C25" s="327"/>
      <c r="D25" s="349"/>
      <c r="E25" s="328"/>
      <c r="F25" s="329"/>
      <c r="G25" s="332"/>
      <c r="H25" s="331"/>
      <c r="I25" s="329"/>
      <c r="J25" s="329"/>
      <c r="K25" s="329"/>
      <c r="L25" s="329"/>
      <c r="M25" s="329"/>
      <c r="N25" s="329"/>
      <c r="O25" s="329"/>
      <c r="P25" s="325">
        <f t="shared" si="1"/>
        <v>0</v>
      </c>
      <c r="Q25">
        <f t="shared" si="2"/>
        <v>0</v>
      </c>
    </row>
    <row r="26" spans="1:17" x14ac:dyDescent="0.15">
      <c r="A26" s="326"/>
      <c r="B26" s="347"/>
      <c r="C26" s="327"/>
      <c r="D26" s="328"/>
      <c r="E26" s="328"/>
      <c r="F26" s="329"/>
      <c r="G26" s="331"/>
      <c r="H26" s="331"/>
      <c r="I26" s="329"/>
      <c r="J26" s="329"/>
      <c r="K26" s="329"/>
      <c r="L26" s="329"/>
      <c r="M26" s="329"/>
      <c r="N26" s="329"/>
      <c r="O26" s="329"/>
      <c r="P26" s="325">
        <f t="shared" si="1"/>
        <v>0</v>
      </c>
      <c r="Q26">
        <f t="shared" si="2"/>
        <v>0</v>
      </c>
    </row>
    <row r="27" spans="1:17" x14ac:dyDescent="0.15">
      <c r="A27" s="326"/>
      <c r="B27" s="347"/>
      <c r="C27" s="327"/>
      <c r="D27" s="328"/>
      <c r="E27" s="328"/>
      <c r="F27" s="329"/>
      <c r="G27" s="331"/>
      <c r="H27" s="331"/>
      <c r="I27" s="329"/>
      <c r="J27" s="329"/>
      <c r="K27" s="329"/>
      <c r="L27" s="329"/>
      <c r="M27" s="329"/>
      <c r="N27" s="329"/>
      <c r="O27" s="329"/>
      <c r="P27" s="325">
        <f t="shared" si="1"/>
        <v>0</v>
      </c>
      <c r="Q27">
        <f t="shared" si="2"/>
        <v>0</v>
      </c>
    </row>
    <row r="28" spans="1:17" x14ac:dyDescent="0.15">
      <c r="A28" s="326"/>
      <c r="B28" s="347"/>
      <c r="C28" s="327"/>
      <c r="D28" s="328"/>
      <c r="E28" s="328"/>
      <c r="F28" s="329"/>
      <c r="G28" s="331"/>
      <c r="H28" s="331"/>
      <c r="I28" s="329"/>
      <c r="J28" s="329"/>
      <c r="K28" s="329"/>
      <c r="L28" s="329"/>
      <c r="M28" s="329"/>
      <c r="N28" s="329"/>
      <c r="O28" s="329"/>
      <c r="P28" s="325">
        <f t="shared" si="1"/>
        <v>0</v>
      </c>
      <c r="Q28">
        <f t="shared" si="2"/>
        <v>0</v>
      </c>
    </row>
    <row r="29" spans="1:17" x14ac:dyDescent="0.15">
      <c r="A29" s="326"/>
      <c r="B29" s="347"/>
      <c r="C29" s="327"/>
      <c r="D29" s="349"/>
      <c r="E29" s="328"/>
      <c r="F29" s="329"/>
      <c r="G29" s="331"/>
      <c r="H29" s="331"/>
      <c r="I29" s="329"/>
      <c r="J29" s="329"/>
      <c r="K29" s="329"/>
      <c r="L29" s="329"/>
      <c r="M29" s="329"/>
      <c r="N29" s="329"/>
      <c r="O29" s="329"/>
      <c r="P29" s="325">
        <f t="shared" si="1"/>
        <v>0</v>
      </c>
      <c r="Q29">
        <f t="shared" si="2"/>
        <v>0</v>
      </c>
    </row>
    <row r="30" spans="1:17" x14ac:dyDescent="0.15">
      <c r="A30" s="326"/>
      <c r="B30" s="347"/>
      <c r="C30" s="327"/>
      <c r="D30" s="349"/>
      <c r="E30" s="328"/>
      <c r="F30" s="329"/>
      <c r="G30" s="331"/>
      <c r="H30" s="331"/>
      <c r="I30" s="329"/>
      <c r="J30" s="329"/>
      <c r="K30" s="329"/>
      <c r="L30" s="329"/>
      <c r="M30" s="329"/>
      <c r="N30" s="329"/>
      <c r="O30" s="329"/>
      <c r="P30" s="325">
        <f t="shared" si="1"/>
        <v>0</v>
      </c>
      <c r="Q30">
        <f t="shared" si="2"/>
        <v>0</v>
      </c>
    </row>
    <row r="31" spans="1:17" x14ac:dyDescent="0.15">
      <c r="A31" s="326"/>
      <c r="B31" s="347"/>
      <c r="C31" s="327"/>
      <c r="D31" s="349"/>
      <c r="E31" s="328"/>
      <c r="F31" s="329"/>
      <c r="G31" s="331"/>
      <c r="H31" s="331"/>
      <c r="I31" s="329"/>
      <c r="J31" s="329"/>
      <c r="K31" s="329"/>
      <c r="L31" s="329"/>
      <c r="M31" s="329"/>
      <c r="N31" s="329"/>
      <c r="O31" s="329"/>
      <c r="P31" s="325">
        <f t="shared" si="1"/>
        <v>0</v>
      </c>
      <c r="Q31">
        <f t="shared" si="2"/>
        <v>0</v>
      </c>
    </row>
    <row r="32" spans="1:17" x14ac:dyDescent="0.15">
      <c r="A32" s="326"/>
      <c r="B32" s="347"/>
      <c r="C32" s="327"/>
      <c r="D32" s="328"/>
      <c r="E32" s="327"/>
      <c r="F32" s="329"/>
      <c r="G32" s="331"/>
      <c r="H32" s="331"/>
      <c r="I32" s="329"/>
      <c r="J32" s="329"/>
      <c r="K32" s="329"/>
      <c r="L32" s="329"/>
      <c r="M32" s="329"/>
      <c r="N32" s="329"/>
      <c r="O32" s="329"/>
      <c r="P32" s="325">
        <f t="shared" si="1"/>
        <v>0</v>
      </c>
    </row>
    <row r="33" spans="1:16" x14ac:dyDescent="0.15">
      <c r="A33" s="326"/>
      <c r="B33" s="347"/>
      <c r="C33" s="327"/>
      <c r="D33" s="328"/>
      <c r="E33" s="327"/>
      <c r="F33" s="329"/>
      <c r="G33" s="331"/>
      <c r="H33" s="331"/>
      <c r="I33" s="329"/>
      <c r="J33" s="329"/>
      <c r="K33" s="329"/>
      <c r="L33" s="329"/>
      <c r="M33" s="329"/>
      <c r="N33" s="329"/>
      <c r="O33" s="329"/>
      <c r="P33" s="325">
        <f t="shared" si="1"/>
        <v>0</v>
      </c>
    </row>
    <row r="34" spans="1:16" x14ac:dyDescent="0.15">
      <c r="A34" s="326"/>
      <c r="B34" s="347"/>
      <c r="C34" s="327"/>
      <c r="D34" s="328"/>
      <c r="E34" s="327"/>
      <c r="F34" s="329"/>
      <c r="G34" s="331"/>
      <c r="H34" s="331"/>
      <c r="I34" s="329"/>
      <c r="J34" s="329"/>
      <c r="K34" s="329"/>
      <c r="L34" s="329"/>
      <c r="M34" s="329"/>
      <c r="N34" s="329"/>
      <c r="O34" s="329"/>
      <c r="P34" s="325">
        <f t="shared" si="1"/>
        <v>0</v>
      </c>
    </row>
    <row r="35" spans="1:16" x14ac:dyDescent="0.15">
      <c r="A35" s="326"/>
      <c r="B35" s="347"/>
      <c r="C35" s="327"/>
      <c r="D35" s="328"/>
      <c r="E35" s="327"/>
      <c r="F35" s="329"/>
      <c r="G35" s="331"/>
      <c r="H35" s="331"/>
      <c r="I35" s="329"/>
      <c r="J35" s="329"/>
      <c r="K35" s="329"/>
      <c r="L35" s="329"/>
      <c r="M35" s="329"/>
      <c r="N35" s="329"/>
      <c r="O35" s="329"/>
      <c r="P35" s="325">
        <f t="shared" si="1"/>
        <v>0</v>
      </c>
    </row>
    <row r="36" spans="1:16" x14ac:dyDescent="0.15">
      <c r="A36" s="326"/>
      <c r="B36" s="347"/>
      <c r="C36" s="327"/>
      <c r="D36" s="328"/>
      <c r="E36" s="327"/>
      <c r="F36" s="329"/>
      <c r="G36" s="331"/>
      <c r="H36" s="331"/>
      <c r="I36" s="329"/>
      <c r="J36" s="329"/>
      <c r="K36" s="329"/>
      <c r="L36" s="329"/>
      <c r="M36" s="329"/>
      <c r="N36" s="329"/>
      <c r="O36" s="329"/>
      <c r="P36" s="325">
        <f t="shared" si="1"/>
        <v>0</v>
      </c>
    </row>
    <row r="37" spans="1:16" x14ac:dyDescent="0.15">
      <c r="A37" s="326"/>
      <c r="B37" s="347"/>
      <c r="C37" s="327"/>
      <c r="D37" s="328"/>
      <c r="E37" s="327"/>
      <c r="F37" s="329"/>
      <c r="G37" s="331"/>
      <c r="H37" s="331"/>
      <c r="I37" s="329"/>
      <c r="J37" s="329"/>
      <c r="K37" s="329"/>
      <c r="L37" s="329"/>
      <c r="M37" s="329"/>
      <c r="N37" s="329"/>
      <c r="O37" s="329"/>
      <c r="P37" s="325">
        <f t="shared" si="1"/>
        <v>0</v>
      </c>
    </row>
    <row r="38" spans="1:16" x14ac:dyDescent="0.15">
      <c r="A38" s="326"/>
      <c r="B38" s="347"/>
      <c r="C38" s="327"/>
      <c r="D38" s="328"/>
      <c r="E38" s="327"/>
      <c r="F38" s="329"/>
      <c r="G38" s="331"/>
      <c r="H38" s="331"/>
      <c r="I38" s="329"/>
      <c r="J38" s="329"/>
      <c r="K38" s="329"/>
      <c r="L38" s="329"/>
      <c r="M38" s="329"/>
      <c r="N38" s="329"/>
      <c r="O38" s="329"/>
      <c r="P38" s="325">
        <f t="shared" si="1"/>
        <v>0</v>
      </c>
    </row>
    <row r="39" spans="1:16" x14ac:dyDescent="0.15">
      <c r="A39" s="326"/>
      <c r="B39" s="347"/>
      <c r="C39" s="327"/>
      <c r="D39" s="328"/>
      <c r="E39" s="327"/>
      <c r="F39" s="329"/>
      <c r="G39" s="331"/>
      <c r="H39" s="331"/>
      <c r="I39" s="329"/>
      <c r="J39" s="329"/>
      <c r="K39" s="329"/>
      <c r="L39" s="329"/>
      <c r="M39" s="329"/>
      <c r="N39" s="329"/>
      <c r="O39" s="329"/>
      <c r="P39" s="325">
        <f t="shared" si="1"/>
        <v>0</v>
      </c>
    </row>
    <row r="40" spans="1:16" x14ac:dyDescent="0.15">
      <c r="A40" s="326"/>
      <c r="B40" s="347"/>
      <c r="C40" s="327"/>
      <c r="D40" s="328"/>
      <c r="E40" s="327"/>
      <c r="F40" s="329"/>
      <c r="G40" s="331"/>
      <c r="H40" s="331"/>
      <c r="I40" s="329"/>
      <c r="J40" s="329"/>
      <c r="K40" s="329"/>
      <c r="L40" s="329"/>
      <c r="M40" s="329"/>
      <c r="N40" s="329"/>
      <c r="O40" s="329"/>
      <c r="P40" s="325">
        <f t="shared" si="1"/>
        <v>0</v>
      </c>
    </row>
    <row r="41" spans="1:16" x14ac:dyDescent="0.15">
      <c r="A41" s="326"/>
      <c r="B41" s="347"/>
      <c r="C41" s="327"/>
      <c r="D41" s="328"/>
      <c r="E41" s="327"/>
      <c r="F41" s="329"/>
      <c r="G41" s="331"/>
      <c r="H41" s="331"/>
      <c r="I41" s="329"/>
      <c r="J41" s="329"/>
      <c r="K41" s="329"/>
      <c r="L41" s="329"/>
      <c r="M41" s="329"/>
      <c r="N41" s="329"/>
      <c r="O41" s="329"/>
      <c r="P41" s="325">
        <f t="shared" si="1"/>
        <v>0</v>
      </c>
    </row>
    <row r="42" spans="1:16" x14ac:dyDescent="0.15">
      <c r="A42" s="326"/>
      <c r="B42" s="347"/>
      <c r="C42" s="327"/>
      <c r="D42" s="328"/>
      <c r="E42" s="327"/>
      <c r="F42" s="329"/>
      <c r="G42" s="331"/>
      <c r="H42" s="331"/>
      <c r="I42" s="329"/>
      <c r="J42" s="329"/>
      <c r="K42" s="329"/>
      <c r="L42" s="329"/>
      <c r="M42" s="329"/>
      <c r="N42" s="329"/>
      <c r="O42" s="329"/>
      <c r="P42" s="325">
        <f t="shared" si="1"/>
        <v>0</v>
      </c>
    </row>
    <row r="43" spans="1:16" x14ac:dyDescent="0.2">
      <c r="A43"/>
      <c r="B43"/>
    </row>
    <row r="44" spans="1:16" x14ac:dyDescent="0.2">
      <c r="A44"/>
      <c r="B44"/>
    </row>
    <row r="45" spans="1:16" x14ac:dyDescent="0.2">
      <c r="A45"/>
      <c r="B45"/>
    </row>
    <row r="46" spans="1:16" x14ac:dyDescent="0.2">
      <c r="A46"/>
      <c r="B46"/>
    </row>
    <row r="47" spans="1:16" x14ac:dyDescent="0.2">
      <c r="A47"/>
      <c r="B47"/>
    </row>
    <row r="48" spans="1:16" x14ac:dyDescent="0.2">
      <c r="A48"/>
      <c r="B48"/>
    </row>
    <row r="49" spans="1:16" x14ac:dyDescent="0.2">
      <c r="A49"/>
      <c r="B49"/>
    </row>
    <row r="50" spans="1:16" ht="13" x14ac:dyDescent="0.15">
      <c r="A50"/>
      <c r="B50"/>
      <c r="F50"/>
      <c r="G50"/>
      <c r="H50"/>
      <c r="I50"/>
      <c r="J50"/>
      <c r="K50"/>
      <c r="L50"/>
      <c r="M50"/>
      <c r="N50"/>
      <c r="O50"/>
      <c r="P50"/>
    </row>
    <row r="51" spans="1:16" ht="13" x14ac:dyDescent="0.15">
      <c r="A51"/>
      <c r="B51"/>
      <c r="F51"/>
      <c r="G51"/>
      <c r="H51"/>
      <c r="I51"/>
      <c r="J51"/>
      <c r="K51"/>
      <c r="L51"/>
      <c r="M51"/>
      <c r="N51"/>
      <c r="O51"/>
      <c r="P51"/>
    </row>
    <row r="52" spans="1:16" ht="13" x14ac:dyDescent="0.15">
      <c r="A52"/>
      <c r="B52"/>
      <c r="F52"/>
      <c r="G52"/>
      <c r="H52"/>
      <c r="I52"/>
      <c r="J52"/>
      <c r="K52"/>
      <c r="L52"/>
      <c r="M52"/>
      <c r="N52"/>
      <c r="O52"/>
      <c r="P52"/>
    </row>
    <row r="53" spans="1:16" ht="13" x14ac:dyDescent="0.15">
      <c r="A53"/>
      <c r="B53"/>
      <c r="F53"/>
      <c r="G53"/>
      <c r="H53"/>
      <c r="I53"/>
      <c r="J53"/>
      <c r="K53"/>
      <c r="L53"/>
      <c r="M53"/>
      <c r="N53"/>
      <c r="O53"/>
      <c r="P53"/>
    </row>
    <row r="54" spans="1:16" ht="13" x14ac:dyDescent="0.15">
      <c r="A54"/>
      <c r="B54"/>
      <c r="F54"/>
      <c r="G54"/>
      <c r="H54"/>
      <c r="I54"/>
      <c r="J54"/>
      <c r="K54"/>
      <c r="L54"/>
      <c r="M54"/>
      <c r="N54"/>
      <c r="O54"/>
      <c r="P54"/>
    </row>
    <row r="55" spans="1:16" ht="13" x14ac:dyDescent="0.15">
      <c r="A55"/>
      <c r="B55"/>
      <c r="F55"/>
      <c r="G55"/>
      <c r="H55"/>
      <c r="I55"/>
      <c r="J55"/>
      <c r="K55"/>
      <c r="L55"/>
      <c r="M55"/>
      <c r="N55"/>
      <c r="O55"/>
      <c r="P55"/>
    </row>
    <row r="56" spans="1:16" ht="13" x14ac:dyDescent="0.15">
      <c r="A56"/>
      <c r="B56"/>
      <c r="F56"/>
      <c r="G56"/>
      <c r="H56"/>
      <c r="I56"/>
      <c r="J56"/>
      <c r="K56"/>
      <c r="L56"/>
      <c r="M56"/>
      <c r="N56"/>
      <c r="O56"/>
      <c r="P56"/>
    </row>
    <row r="57" spans="1:16" ht="13" x14ac:dyDescent="0.15">
      <c r="A57"/>
      <c r="B57"/>
      <c r="F57"/>
      <c r="G57"/>
      <c r="H57"/>
      <c r="I57"/>
      <c r="J57"/>
      <c r="K57"/>
      <c r="L57"/>
      <c r="M57"/>
      <c r="N57"/>
      <c r="O57"/>
      <c r="P57"/>
    </row>
    <row r="58" spans="1:16" ht="13" x14ac:dyDescent="0.15">
      <c r="A58"/>
      <c r="B58"/>
      <c r="F58"/>
      <c r="G58"/>
      <c r="H58"/>
      <c r="I58"/>
      <c r="J58"/>
      <c r="K58"/>
      <c r="L58"/>
      <c r="M58"/>
      <c r="N58"/>
      <c r="O58"/>
      <c r="P58"/>
    </row>
    <row r="59" spans="1:16" ht="13" x14ac:dyDescent="0.15">
      <c r="A59"/>
      <c r="B59"/>
      <c r="F59"/>
      <c r="G59"/>
      <c r="H59"/>
      <c r="I59"/>
      <c r="J59"/>
      <c r="K59"/>
      <c r="L59"/>
      <c r="M59"/>
      <c r="N59"/>
      <c r="O59"/>
      <c r="P59"/>
    </row>
    <row r="60" spans="1:16" ht="13" x14ac:dyDescent="0.15">
      <c r="A60"/>
      <c r="B60"/>
      <c r="F60"/>
      <c r="G60"/>
      <c r="H60"/>
      <c r="I60"/>
      <c r="J60"/>
      <c r="K60"/>
      <c r="L60"/>
      <c r="M60"/>
      <c r="N60"/>
      <c r="O60"/>
      <c r="P60"/>
    </row>
    <row r="61" spans="1:16" ht="27" customHeight="1" x14ac:dyDescent="0.15">
      <c r="A61"/>
      <c r="B61"/>
      <c r="F61"/>
      <c r="G61"/>
      <c r="H61"/>
      <c r="I61"/>
      <c r="J61"/>
      <c r="K61"/>
      <c r="L61"/>
      <c r="M61"/>
      <c r="N61"/>
      <c r="O61"/>
      <c r="P61"/>
    </row>
    <row r="62" spans="1:16" ht="13" x14ac:dyDescent="0.15">
      <c r="A62"/>
      <c r="B62"/>
      <c r="F62"/>
      <c r="G62"/>
      <c r="H62"/>
      <c r="I62"/>
      <c r="J62"/>
      <c r="K62"/>
      <c r="L62"/>
      <c r="M62"/>
      <c r="N62"/>
      <c r="O62"/>
      <c r="P62"/>
    </row>
    <row r="63" spans="1:16" ht="13" x14ac:dyDescent="0.15">
      <c r="A63"/>
      <c r="B63"/>
      <c r="F63"/>
      <c r="G63"/>
      <c r="H63"/>
      <c r="I63"/>
      <c r="J63"/>
      <c r="K63"/>
      <c r="L63"/>
      <c r="M63"/>
      <c r="N63"/>
      <c r="O63"/>
      <c r="P63"/>
    </row>
    <row r="64" spans="1:16" ht="13" x14ac:dyDescent="0.15">
      <c r="A64"/>
      <c r="B64"/>
      <c r="F64"/>
      <c r="G64"/>
      <c r="H64"/>
      <c r="I64"/>
      <c r="J64"/>
      <c r="K64"/>
      <c r="L64"/>
      <c r="M64"/>
      <c r="N64"/>
      <c r="O64"/>
      <c r="P64"/>
    </row>
    <row r="65" spans="1:16" ht="13" x14ac:dyDescent="0.15">
      <c r="A65"/>
      <c r="B65"/>
      <c r="F65"/>
      <c r="G65"/>
      <c r="H65"/>
      <c r="I65"/>
      <c r="J65"/>
      <c r="K65"/>
      <c r="L65"/>
      <c r="M65"/>
      <c r="N65"/>
      <c r="O65"/>
      <c r="P65"/>
    </row>
    <row r="66" spans="1:16" x14ac:dyDescent="0.2">
      <c r="A66"/>
      <c r="B66"/>
      <c r="H66"/>
      <c r="I66"/>
      <c r="J66"/>
      <c r="K66"/>
      <c r="L66"/>
      <c r="M66"/>
      <c r="N66"/>
      <c r="O66"/>
      <c r="P66"/>
    </row>
    <row r="67" spans="1:16" x14ac:dyDescent="0.2">
      <c r="A67"/>
      <c r="B67"/>
      <c r="H67"/>
      <c r="I67"/>
      <c r="J67"/>
      <c r="K67"/>
      <c r="L67"/>
      <c r="M67"/>
      <c r="N67"/>
      <c r="O67"/>
      <c r="P67"/>
    </row>
    <row r="68" spans="1:16" x14ac:dyDescent="0.2">
      <c r="A68"/>
      <c r="B68"/>
      <c r="H68"/>
      <c r="I68"/>
      <c r="J68"/>
      <c r="K68"/>
      <c r="L68"/>
      <c r="M68"/>
      <c r="N68"/>
      <c r="O68"/>
      <c r="P68"/>
    </row>
    <row r="69" spans="1:16" x14ac:dyDescent="0.2">
      <c r="A69"/>
      <c r="B69"/>
      <c r="H69"/>
      <c r="I69"/>
      <c r="J69"/>
      <c r="K69"/>
      <c r="L69"/>
      <c r="M69"/>
      <c r="N69"/>
      <c r="O69"/>
      <c r="P69"/>
    </row>
    <row r="70" spans="1:16" x14ac:dyDescent="0.2">
      <c r="A70"/>
      <c r="B70"/>
      <c r="H70"/>
      <c r="I70"/>
      <c r="J70"/>
      <c r="K70"/>
      <c r="L70"/>
      <c r="M70"/>
      <c r="N70"/>
      <c r="O70"/>
      <c r="P70"/>
    </row>
    <row r="71" spans="1:16" x14ac:dyDescent="0.2">
      <c r="A71"/>
      <c r="B71"/>
      <c r="H71"/>
      <c r="I71"/>
      <c r="J71"/>
      <c r="K71"/>
      <c r="L71"/>
      <c r="M71"/>
      <c r="N71"/>
      <c r="O71"/>
      <c r="P71"/>
    </row>
    <row r="74" spans="1:16" x14ac:dyDescent="0.2">
      <c r="G74" s="336"/>
      <c r="H74"/>
      <c r="I74"/>
      <c r="J74"/>
      <c r="K74"/>
      <c r="L74"/>
      <c r="M74"/>
      <c r="N74"/>
      <c r="O74"/>
      <c r="P74"/>
    </row>
  </sheetData>
  <sheetProtection algorithmName="SHA-512" hashValue="0ICNWHZIP2W/sS7i3neTSVWx0HAqxMiD/8Tv49XyMLV+2RxHl5C3c6A461A1zaR0mbGry1jMNrZ5L1fWZexvAg==" saltValue="VzKKfilFAqdx3sRbKhDz4w==" spinCount="100000" sheet="1" objects="1" scenarios="1" autoFilter="0"/>
  <mergeCells count="15">
    <mergeCell ref="P1:P2"/>
    <mergeCell ref="Q1:Q2"/>
    <mergeCell ref="A1:C2"/>
    <mergeCell ref="D1:D2"/>
    <mergeCell ref="E1:E3"/>
    <mergeCell ref="F1:F2"/>
    <mergeCell ref="G1:G2"/>
    <mergeCell ref="H1:H2"/>
    <mergeCell ref="I1:I2"/>
    <mergeCell ref="J1:J2"/>
    <mergeCell ref="K1:K2"/>
    <mergeCell ref="L1:L2"/>
    <mergeCell ref="M1:M2"/>
    <mergeCell ref="N1:N2"/>
    <mergeCell ref="O1:O2"/>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CC00"/>
    <pageSetUpPr fitToPage="1"/>
  </sheetPr>
  <dimension ref="A1:BK40"/>
  <sheetViews>
    <sheetView showGridLines="0" topLeftCell="K16" zoomScale="90" zoomScaleNormal="90" workbookViewId="0">
      <selection activeCell="E40" sqref="E40"/>
    </sheetView>
  </sheetViews>
  <sheetFormatPr baseColWidth="10" defaultColWidth="9.1640625" defaultRowHeight="14" x14ac:dyDescent="0.15"/>
  <cols>
    <col min="1" max="1" width="2.6640625" style="24" customWidth="1"/>
    <col min="2" max="2" width="14.5" style="29" customWidth="1"/>
    <col min="3" max="3" width="16.6640625" style="29" customWidth="1"/>
    <col min="4" max="4" width="42.83203125" style="26" customWidth="1"/>
    <col min="5" max="5" width="42.1640625" style="26" customWidth="1"/>
    <col min="6" max="6" width="13.83203125" style="50" customWidth="1"/>
    <col min="7" max="7" width="14" style="29" customWidth="1"/>
    <col min="8" max="8" width="11.6640625" style="26" customWidth="1"/>
    <col min="9" max="9" width="32.33203125" style="72" customWidth="1"/>
    <col min="10" max="10" width="2.83203125" style="30" customWidth="1"/>
    <col min="11" max="11" width="16.5" style="24" customWidth="1"/>
    <col min="12" max="12" width="32.83203125" style="26" customWidth="1"/>
    <col min="13" max="13" width="2.33203125" style="24" customWidth="1"/>
    <col min="14" max="14" width="15" style="24" customWidth="1"/>
    <col min="15" max="15" width="35.5" style="26" customWidth="1"/>
    <col min="16" max="16" width="2.33203125" style="24" customWidth="1"/>
    <col min="17" max="17" width="16.5" style="29" customWidth="1"/>
    <col min="18" max="18" width="34.6640625" style="26" customWidth="1"/>
    <col min="19" max="19" width="2.33203125" style="24" customWidth="1"/>
    <col min="20" max="20" width="16.5" style="29" customWidth="1"/>
    <col min="21" max="21" width="30.83203125" style="26" customWidth="1"/>
    <col min="22" max="22" width="2.33203125" style="24" customWidth="1"/>
    <col min="23" max="23" width="16.5" style="29" customWidth="1"/>
    <col min="24" max="24" width="34.6640625" style="26" customWidth="1"/>
    <col min="25" max="25" width="2.33203125" style="24" customWidth="1"/>
    <col min="26" max="26" width="16.5" style="29" customWidth="1"/>
    <col min="27" max="27" width="38.5" style="26" customWidth="1"/>
    <col min="28" max="28" width="2.33203125" style="24" customWidth="1"/>
    <col min="29" max="29" width="16.5" style="29" customWidth="1"/>
    <col min="30" max="30" width="34.6640625" style="26" customWidth="1"/>
    <col min="31" max="31" width="2.33203125" style="24" customWidth="1"/>
    <col min="32" max="32" width="16.5" style="29" customWidth="1"/>
    <col min="33" max="33" width="34.6640625" style="26" customWidth="1"/>
    <col min="34" max="34" width="2.33203125" style="24" customWidth="1"/>
    <col min="35" max="35" width="16.5" style="29" customWidth="1"/>
    <col min="36" max="36" width="34.6640625" style="26" customWidth="1"/>
    <col min="37" max="37" width="2.6640625" style="24" customWidth="1"/>
    <col min="38" max="38" width="16.5" style="29" customWidth="1"/>
    <col min="39" max="39" width="34.6640625" style="26" customWidth="1"/>
    <col min="40" max="40" width="2.33203125" style="24" customWidth="1"/>
    <col min="41" max="41" width="16.5" style="24" customWidth="1"/>
    <col min="42" max="42" width="34.6640625" style="26" customWidth="1"/>
    <col min="43" max="43" width="2.33203125" style="24" customWidth="1"/>
    <col min="44" max="44" width="16.5" style="24" customWidth="1"/>
    <col min="45" max="45" width="34.6640625" style="26" customWidth="1"/>
    <col min="46" max="46" width="2.33203125" style="24" customWidth="1"/>
    <col min="47" max="47" width="16.5" style="24" customWidth="1"/>
    <col min="48" max="48" width="34.6640625" style="26" customWidth="1"/>
    <col min="49" max="49" width="2.33203125" style="24" customWidth="1"/>
    <col min="50" max="50" width="16.5" style="24" customWidth="1"/>
    <col min="51" max="51" width="34.6640625" style="24" customWidth="1"/>
    <col min="52" max="52" width="2.33203125" style="24" customWidth="1"/>
    <col min="53" max="53" width="16.5" style="24" customWidth="1"/>
    <col min="54" max="54" width="34.6640625" style="24" customWidth="1"/>
    <col min="55" max="55" width="2.33203125" style="24" customWidth="1"/>
    <col min="56" max="56" width="16.5" style="24" customWidth="1"/>
    <col min="57" max="57" width="34.6640625" style="24" customWidth="1"/>
    <col min="58" max="58" width="2.33203125" style="24" customWidth="1"/>
    <col min="59" max="59" width="16.5" style="24" customWidth="1"/>
    <col min="60" max="60" width="34.6640625" style="24" customWidth="1"/>
    <col min="61" max="61" width="2.33203125" style="24" customWidth="1"/>
    <col min="62" max="62" width="16.5" style="24" customWidth="1"/>
    <col min="63" max="63" width="34.6640625" style="24" customWidth="1"/>
    <col min="64" max="16384" width="9.1640625" style="30"/>
  </cols>
  <sheetData>
    <row r="1" spans="2:63" s="26" customFormat="1" x14ac:dyDescent="0.15">
      <c r="B1" s="50"/>
      <c r="F1" s="50"/>
      <c r="G1" s="50"/>
      <c r="I1" s="72"/>
      <c r="Q1" s="50"/>
      <c r="T1" s="50"/>
      <c r="W1" s="50"/>
      <c r="Z1" s="50"/>
      <c r="AC1" s="50"/>
      <c r="AF1" s="50"/>
      <c r="AI1" s="50"/>
      <c r="AL1" s="50"/>
    </row>
    <row r="2" spans="2:63" s="26" customFormat="1" ht="15.75" customHeight="1" x14ac:dyDescent="0.15">
      <c r="B2" s="50"/>
      <c r="C2" s="21"/>
      <c r="D2" s="21"/>
      <c r="F2" s="50"/>
      <c r="G2" s="50"/>
      <c r="H2" s="85"/>
      <c r="I2" s="72"/>
      <c r="Q2" s="50"/>
      <c r="T2" s="50"/>
      <c r="W2" s="50"/>
      <c r="Z2" s="50"/>
      <c r="AC2" s="50"/>
      <c r="AF2" s="50"/>
      <c r="AI2" s="50"/>
      <c r="AL2" s="50"/>
    </row>
    <row r="3" spans="2:63" s="26" customFormat="1" ht="15" x14ac:dyDescent="0.15">
      <c r="B3" s="50"/>
      <c r="C3" s="21"/>
      <c r="D3" s="21"/>
      <c r="F3" s="50"/>
      <c r="G3" s="50"/>
      <c r="H3" s="167" t="s">
        <v>215</v>
      </c>
      <c r="I3" s="72"/>
      <c r="Q3" s="50"/>
      <c r="T3" s="50"/>
      <c r="W3" s="50"/>
      <c r="Z3" s="50"/>
      <c r="AC3" s="50"/>
      <c r="AF3" s="50"/>
      <c r="AI3" s="50"/>
      <c r="AL3" s="50"/>
    </row>
    <row r="4" spans="2:63" s="26" customFormat="1" ht="15" x14ac:dyDescent="0.15">
      <c r="B4" s="50"/>
      <c r="C4" s="21"/>
      <c r="D4" s="21"/>
      <c r="F4" s="50"/>
      <c r="G4" s="50"/>
      <c r="H4" s="167" t="s">
        <v>216</v>
      </c>
      <c r="I4" s="72"/>
      <c r="Q4" s="50"/>
      <c r="T4" s="50"/>
      <c r="W4" s="50"/>
      <c r="Z4" s="50"/>
      <c r="AC4" s="50"/>
      <c r="AF4" s="50"/>
      <c r="AI4" s="50"/>
      <c r="AL4" s="50"/>
    </row>
    <row r="5" spans="2:63" s="26" customFormat="1" ht="15" x14ac:dyDescent="0.15">
      <c r="B5" s="50"/>
      <c r="C5" s="21"/>
      <c r="D5" s="21"/>
      <c r="F5" s="50"/>
      <c r="G5" s="50"/>
      <c r="H5" s="85"/>
      <c r="I5" s="72"/>
      <c r="Q5" s="50"/>
      <c r="T5" s="50"/>
      <c r="W5" s="50"/>
      <c r="Z5" s="50"/>
      <c r="AC5" s="50"/>
      <c r="AF5" s="50"/>
      <c r="AI5" s="50"/>
      <c r="AL5" s="50"/>
    </row>
    <row r="6" spans="2:63" s="153" customFormat="1" ht="24" x14ac:dyDescent="0.15">
      <c r="F6" s="156" t="s">
        <v>720</v>
      </c>
      <c r="H6" s="168"/>
      <c r="I6" s="156" t="s">
        <v>319</v>
      </c>
      <c r="K6" s="389"/>
      <c r="L6" s="389"/>
      <c r="N6" s="389"/>
      <c r="O6" s="389"/>
      <c r="Q6" s="389"/>
      <c r="R6" s="389"/>
      <c r="T6" s="389"/>
      <c r="U6" s="389"/>
      <c r="W6" s="389"/>
      <c r="X6" s="389"/>
      <c r="Z6" s="389"/>
      <c r="AA6" s="389"/>
      <c r="AC6" s="389"/>
      <c r="AD6" s="389"/>
      <c r="AF6" s="389"/>
      <c r="AG6" s="389"/>
      <c r="AI6" s="389"/>
      <c r="AJ6" s="389"/>
      <c r="AL6" s="389"/>
      <c r="AM6" s="389"/>
      <c r="AO6" s="389"/>
      <c r="AP6" s="389"/>
      <c r="AR6" s="389"/>
      <c r="AS6" s="389"/>
      <c r="AU6" s="389"/>
      <c r="AV6" s="389"/>
      <c r="AX6" s="389"/>
      <c r="AY6" s="389"/>
      <c r="BA6" s="389"/>
      <c r="BB6" s="389"/>
      <c r="BD6" s="389"/>
      <c r="BE6" s="389"/>
      <c r="BG6" s="389"/>
      <c r="BH6" s="389"/>
      <c r="BJ6" s="389"/>
      <c r="BK6" s="389"/>
    </row>
    <row r="7" spans="2:63" s="22" customFormat="1" ht="24" x14ac:dyDescent="0.15">
      <c r="B7" s="31" t="s">
        <v>123</v>
      </c>
      <c r="F7" s="46"/>
      <c r="G7" s="46"/>
      <c r="H7" s="115"/>
      <c r="I7" s="73"/>
      <c r="K7" s="22" t="s">
        <v>144</v>
      </c>
      <c r="L7" s="340"/>
      <c r="M7" s="23"/>
      <c r="N7" s="22" t="s">
        <v>144</v>
      </c>
      <c r="O7" s="69"/>
      <c r="Q7" s="31" t="s">
        <v>144</v>
      </c>
      <c r="R7" s="69"/>
      <c r="T7" s="31" t="s">
        <v>144</v>
      </c>
      <c r="U7" s="69"/>
      <c r="W7" s="31" t="s">
        <v>144</v>
      </c>
      <c r="X7" s="69"/>
      <c r="Z7" s="31" t="s">
        <v>144</v>
      </c>
      <c r="AA7" s="69"/>
      <c r="AC7" s="31" t="s">
        <v>144</v>
      </c>
      <c r="AD7" s="69"/>
      <c r="AF7" s="31" t="s">
        <v>144</v>
      </c>
      <c r="AG7" s="82"/>
      <c r="AI7" s="31" t="s">
        <v>144</v>
      </c>
      <c r="AJ7" s="82"/>
      <c r="AL7" s="31" t="s">
        <v>144</v>
      </c>
      <c r="AM7" s="69"/>
      <c r="AO7" s="22" t="s">
        <v>144</v>
      </c>
      <c r="AP7" s="62"/>
      <c r="AR7" s="22" t="s">
        <v>144</v>
      </c>
      <c r="AS7" s="67"/>
      <c r="AU7" s="22" t="s">
        <v>144</v>
      </c>
      <c r="AV7" s="82"/>
      <c r="AX7" s="22" t="s">
        <v>144</v>
      </c>
      <c r="AY7" s="69"/>
      <c r="BA7" s="22" t="s">
        <v>144</v>
      </c>
      <c r="BB7" s="69"/>
      <c r="BD7" s="22" t="s">
        <v>144</v>
      </c>
      <c r="BG7" s="22" t="s">
        <v>144</v>
      </c>
      <c r="BJ7" s="22" t="s">
        <v>144</v>
      </c>
    </row>
    <row r="8" spans="2:63" ht="14.25" customHeight="1" x14ac:dyDescent="0.15">
      <c r="B8" s="51"/>
      <c r="C8" s="51"/>
      <c r="D8" s="51"/>
      <c r="E8" s="51"/>
      <c r="F8" s="51"/>
      <c r="K8" s="24" t="s">
        <v>150</v>
      </c>
      <c r="L8" s="63"/>
      <c r="N8" s="24" t="s">
        <v>150</v>
      </c>
      <c r="O8" s="63"/>
      <c r="Q8" s="174" t="s">
        <v>150</v>
      </c>
      <c r="R8" s="63"/>
      <c r="T8" s="174" t="s">
        <v>150</v>
      </c>
      <c r="U8" s="63"/>
      <c r="W8" s="174" t="s">
        <v>150</v>
      </c>
      <c r="X8" s="63"/>
      <c r="Z8" s="174" t="s">
        <v>150</v>
      </c>
      <c r="AA8" s="63"/>
      <c r="AC8" s="174" t="s">
        <v>150</v>
      </c>
      <c r="AD8" s="63"/>
      <c r="AF8" s="174" t="s">
        <v>150</v>
      </c>
      <c r="AG8" s="63"/>
      <c r="AI8" s="174" t="s">
        <v>150</v>
      </c>
      <c r="AJ8" s="63"/>
      <c r="AL8" s="174" t="s">
        <v>150</v>
      </c>
      <c r="AO8" s="24" t="s">
        <v>150</v>
      </c>
      <c r="AP8" s="63"/>
      <c r="AR8" s="24" t="s">
        <v>150</v>
      </c>
      <c r="AU8" s="24" t="s">
        <v>150</v>
      </c>
      <c r="AV8" s="63"/>
      <c r="AX8" s="24" t="s">
        <v>150</v>
      </c>
      <c r="AY8" s="63"/>
      <c r="BA8" s="24" t="s">
        <v>150</v>
      </c>
      <c r="BB8" s="63"/>
      <c r="BD8" s="24" t="s">
        <v>150</v>
      </c>
      <c r="BG8" s="24" t="s">
        <v>150</v>
      </c>
      <c r="BJ8" s="24" t="s">
        <v>150</v>
      </c>
    </row>
    <row r="9" spans="2:63" s="24" customFormat="1" ht="18.75" customHeight="1" thickBot="1" x14ac:dyDescent="0.2">
      <c r="B9" s="165" t="s">
        <v>168</v>
      </c>
      <c r="D9" s="26"/>
      <c r="E9" s="166">
        <v>1</v>
      </c>
      <c r="F9" s="2"/>
      <c r="G9" s="29"/>
      <c r="H9" s="26"/>
      <c r="I9" s="26"/>
      <c r="K9" s="24" t="s">
        <v>217</v>
      </c>
      <c r="L9" s="50" t="str">
        <f>+IF($F$6="ALCANOS DE COLOMBIA S.A. E.S.P.","HABILITAR",IF($F$6="TODOS","HABILITAR","INHABILITAR"))</f>
        <v>HABILITAR</v>
      </c>
      <c r="N9" s="24" t="s">
        <v>217</v>
      </c>
      <c r="O9" s="50" t="str">
        <f>+IF($F$6="ALCANOS DE COLOMBIA S.A. E.S.P.","HABILITAR",IF($F$6="TODOS","HABILITAR","INHABILITAR"))</f>
        <v>HABILITAR</v>
      </c>
      <c r="Q9" s="174" t="s">
        <v>217</v>
      </c>
      <c r="R9" s="50" t="str">
        <f>+IF($F$6="ALCANOS DE COLOMBIA S.A. E.S.P.","HABILITAR",IF($F$6="TODOS","HABILITAR","INHABILITAR"))</f>
        <v>HABILITAR</v>
      </c>
      <c r="T9" s="174" t="s">
        <v>217</v>
      </c>
      <c r="U9" s="50" t="str">
        <f>+IF($F$6="ALCANOS DE COLOMBIA S.A. E.S.P.","HABILITAR",IF($F$6="TODOS","HABILITAR","INHABILITAR"))</f>
        <v>HABILITAR</v>
      </c>
      <c r="W9" s="174" t="s">
        <v>217</v>
      </c>
      <c r="X9" s="50" t="str">
        <f>+IF($F$6="ALCANOS DE COLOMBIA S.A. E.S.P.","HABILITAR",IF($F$6="TODOS","HABILITAR","INHABILITAR"))</f>
        <v>HABILITAR</v>
      </c>
      <c r="Z9" s="174" t="s">
        <v>217</v>
      </c>
      <c r="AA9" s="50" t="str">
        <f>+IF($F$6="ALCANOS DE COLOMBIA S.A. E.S.P.","HABILITAR",IF($F$6="TODOS","HABILITAR","INHABILITAR"))</f>
        <v>HABILITAR</v>
      </c>
      <c r="AC9" s="174" t="s">
        <v>217</v>
      </c>
      <c r="AD9" s="50" t="str">
        <f>+IF($F$6="ALCANOS DE COLOMBIA S.A. E.S.P.","HABILITAR",IF($F$6="TODOS","HABILITAR","INHABILITAR"))</f>
        <v>HABILITAR</v>
      </c>
      <c r="AF9" s="174" t="s">
        <v>217</v>
      </c>
      <c r="AG9" s="50" t="str">
        <f>+IF($F$6="ALCANOS DE COLOMBIA S.A. E.S.P.","HABILITAR",IF($F$6="TODOS","HABILITAR","INHABILITAR"))</f>
        <v>HABILITAR</v>
      </c>
      <c r="AI9" s="174" t="s">
        <v>217</v>
      </c>
      <c r="AJ9" s="50" t="str">
        <f>+IF($F$6="ALCANOS DE COLOMBIA S.A. E.S.P.","HABILITAR",IF($F$6="TODOS","HABILITAR","INHABILITAR"))</f>
        <v>HABILITAR</v>
      </c>
      <c r="AL9" s="174" t="s">
        <v>217</v>
      </c>
      <c r="AM9" s="50" t="str">
        <f>+IF($F$6="GRUPO EVALUADOR","HABILITAR",IF($F$6="TODOS","HABILITAR","INHABILITAR"))</f>
        <v>INHABILITAR</v>
      </c>
      <c r="AO9" s="24" t="s">
        <v>217</v>
      </c>
      <c r="AP9" s="50" t="str">
        <f>+IF($F$6="PLANTA ACTUAL","HABILITAR",IF($F$6="TODOS","HABILITAR","INHABILITAR"))</f>
        <v>INHABILITAR</v>
      </c>
      <c r="AR9" s="24" t="s">
        <v>217</v>
      </c>
      <c r="AS9" s="50" t="str">
        <f>+IF($F$6="PLANTA ACTUAL","HABILITAR",IF($F$6="TODOS","HABILITAR","INHABILITAR"))</f>
        <v>INHABILITAR</v>
      </c>
      <c r="AU9" s="24" t="s">
        <v>217</v>
      </c>
      <c r="AV9" s="50" t="str">
        <f>+IF($F$6="PLANTA ACTUAL","HABILITAR",IF($F$6="TODOS","HABILITAR","INHABILITAR"))</f>
        <v>INHABILITAR</v>
      </c>
      <c r="AX9" s="24" t="s">
        <v>217</v>
      </c>
      <c r="AY9" s="50" t="str">
        <f>+IF($F$6="PLANTA ACTUAL","HABILITAR",IF($F$6="TODOS","HABILITAR","INHABILITAR"))</f>
        <v>INHABILITAR</v>
      </c>
      <c r="BA9" s="24" t="s">
        <v>217</v>
      </c>
      <c r="BB9" s="50" t="str">
        <f>+IF($F$6="PLANTA ACTUAL","HABILITAR",IF($F$6="TODOS","HABILITAR","INHABILITAR"))</f>
        <v>INHABILITAR</v>
      </c>
      <c r="BD9" s="24" t="s">
        <v>217</v>
      </c>
      <c r="BE9" s="50" t="str">
        <f>+IF($F$6="PLANTA ACTUAL","HABILITAR",IF($F$6="TODOS","HABILITAR","INHABILITAR"))</f>
        <v>INHABILITAR</v>
      </c>
      <c r="BG9" s="24" t="s">
        <v>217</v>
      </c>
      <c r="BH9" s="50" t="str">
        <f>+IF($F$6="PLANTA ACTUAL","HABILITAR",IF($F$6="TODOS","HABILITAR","INHABILITAR"))</f>
        <v>INHABILITAR</v>
      </c>
      <c r="BJ9" s="24" t="s">
        <v>217</v>
      </c>
      <c r="BK9" s="50" t="str">
        <f>+IF($F$6="PLANTA ACTUAL","HABILITAR",IF($F$6="TODOS","HABILITAR","INHABILITAR"))</f>
        <v>INHABILITAR</v>
      </c>
    </row>
    <row r="10" spans="2:63" ht="31" thickBot="1" x14ac:dyDescent="0.2">
      <c r="B10" s="178" t="s">
        <v>92</v>
      </c>
      <c r="C10" s="179" t="s">
        <v>322</v>
      </c>
      <c r="D10" s="179" t="s">
        <v>107</v>
      </c>
      <c r="E10" s="75" t="s">
        <v>171</v>
      </c>
      <c r="F10" s="75" t="s">
        <v>338</v>
      </c>
      <c r="G10" s="76" t="s">
        <v>148</v>
      </c>
      <c r="H10" s="76" t="s">
        <v>149</v>
      </c>
      <c r="I10" s="77" t="s">
        <v>147</v>
      </c>
      <c r="K10" s="80" t="s">
        <v>145</v>
      </c>
      <c r="L10" s="81" t="s">
        <v>146</v>
      </c>
      <c r="N10" s="80" t="s">
        <v>151</v>
      </c>
      <c r="O10" s="81" t="s">
        <v>146</v>
      </c>
      <c r="Q10" s="80" t="s">
        <v>152</v>
      </c>
      <c r="R10" s="81" t="s">
        <v>146</v>
      </c>
      <c r="T10" s="80" t="s">
        <v>153</v>
      </c>
      <c r="U10" s="81" t="s">
        <v>146</v>
      </c>
      <c r="W10" s="80" t="s">
        <v>154</v>
      </c>
      <c r="X10" s="81" t="s">
        <v>146</v>
      </c>
      <c r="Z10" s="80" t="s">
        <v>155</v>
      </c>
      <c r="AA10" s="81" t="s">
        <v>146</v>
      </c>
      <c r="AC10" s="80" t="s">
        <v>156</v>
      </c>
      <c r="AD10" s="81" t="s">
        <v>146</v>
      </c>
      <c r="AF10" s="80" t="s">
        <v>157</v>
      </c>
      <c r="AG10" s="81" t="s">
        <v>146</v>
      </c>
      <c r="AI10" s="80" t="s">
        <v>157</v>
      </c>
      <c r="AJ10" s="81" t="s">
        <v>146</v>
      </c>
      <c r="AL10" s="80" t="s">
        <v>158</v>
      </c>
      <c r="AM10" s="81" t="s">
        <v>146</v>
      </c>
      <c r="AO10" s="78" t="s">
        <v>159</v>
      </c>
      <c r="AP10" s="79" t="s">
        <v>146</v>
      </c>
      <c r="AR10" s="78" t="s">
        <v>160</v>
      </c>
      <c r="AS10" s="79" t="s">
        <v>146</v>
      </c>
      <c r="AU10" s="78" t="s">
        <v>161</v>
      </c>
      <c r="AV10" s="79" t="s">
        <v>146</v>
      </c>
      <c r="AX10" s="78" t="s">
        <v>162</v>
      </c>
      <c r="AY10" s="79" t="s">
        <v>146</v>
      </c>
      <c r="BA10" s="78" t="s">
        <v>163</v>
      </c>
      <c r="BB10" s="79" t="s">
        <v>146</v>
      </c>
      <c r="BD10" s="78" t="s">
        <v>164</v>
      </c>
      <c r="BE10" s="79" t="s">
        <v>146</v>
      </c>
      <c r="BG10" s="78" t="s">
        <v>169</v>
      </c>
      <c r="BH10" s="79" t="s">
        <v>146</v>
      </c>
      <c r="BJ10" s="78" t="s">
        <v>170</v>
      </c>
      <c r="BK10" s="79" t="s">
        <v>146</v>
      </c>
    </row>
    <row r="11" spans="2:63" ht="31" thickBot="1" x14ac:dyDescent="0.2">
      <c r="B11" s="396" t="s">
        <v>66</v>
      </c>
      <c r="C11" s="420">
        <f>+AVERAGE(G11:G17)</f>
        <v>42.857142857142854</v>
      </c>
      <c r="D11" s="402" t="s">
        <v>7</v>
      </c>
      <c r="E11" s="192" t="s">
        <v>455</v>
      </c>
      <c r="F11" s="139">
        <f>IF($L$9=H$3,K11,0)+IF($O$9=H$3,N11,0)+IF($R$9=H$3,Q11,0)+IF($U$9=H$3,T11,0)+IF($X$9=H$3,W11,0)+IF($AA$9=H$3,Z11,0)+IF($AD$9=H$3,AC11,0)+IF($AG$9=H$3,AF11,0)+IF($AJ$9=H$3,AI11,0)+IF($AP$9=H$3,AO11,0)+IF($AS$9=H$3,AR11,0)+IF($AV$9=H$3,AU11,0)+IF($AY$9=H$3,AX11,0)+IF($BB$9=H$3,BA11,0)+IF($AM$9=H$3,AL11,0)+IF($BE$9=H$3,BD11,0)+IF($BH$9=H$3,BG11,0)+IF($BK$9=H$3,BJ11,0)</f>
        <v>0</v>
      </c>
      <c r="G11" s="52">
        <f>+IF($E$9=0,0,((F11/$E$9)*100))</f>
        <v>0</v>
      </c>
      <c r="H11" s="84">
        <f>G11</f>
        <v>0</v>
      </c>
      <c r="I11" s="71" t="str">
        <f t="shared" ref="I11:I31" si="0">IF(I$6="TODOS",CONCATENATE(L11,O11,R11,U11,X11,AA11,AD11,AG11,AJ11,AM11,AP11,AS11,AV11,AY11,BB11,BE11,BH11,BK11),IF(I$6="PLANTA ACTUAL",CONCATENATE(AP11,AS11,AV11,AY11,BB11,BE11,BH11,BK11),IF(I$6="TALLER AGRÍCOLA CASTILLA",CONCATENATE(L11,O11,R11,U11,X11,AA11,AD11,AG11,AJ11),IF(I$6="GRUPO EVALUADOR",AM11,"N/A"))))</f>
        <v/>
      </c>
      <c r="K11" s="152">
        <v>0</v>
      </c>
      <c r="L11" s="65" t="s">
        <v>801</v>
      </c>
      <c r="N11" s="152"/>
      <c r="O11" s="64"/>
      <c r="Q11" s="152"/>
      <c r="R11" s="64"/>
      <c r="T11" s="152"/>
      <c r="U11" s="64"/>
      <c r="W11" s="152"/>
      <c r="X11" s="64"/>
      <c r="Z11" s="152"/>
      <c r="AA11" s="64"/>
      <c r="AC11" s="152"/>
      <c r="AD11" s="64"/>
      <c r="AF11" s="152"/>
      <c r="AG11" s="64"/>
      <c r="AI11" s="152"/>
      <c r="AJ11" s="64"/>
      <c r="AL11" s="152"/>
      <c r="AM11" s="64"/>
      <c r="AO11" s="20"/>
      <c r="AP11" s="65"/>
      <c r="AR11" s="152"/>
      <c r="AS11" s="64"/>
      <c r="AU11" s="152"/>
      <c r="AV11" s="64"/>
      <c r="AX11" s="152"/>
      <c r="AY11" s="64"/>
      <c r="BA11" s="152"/>
      <c r="BB11" s="40"/>
      <c r="BD11" s="152"/>
      <c r="BE11" s="40"/>
      <c r="BG11" s="152"/>
      <c r="BH11" s="40"/>
      <c r="BJ11" s="152"/>
      <c r="BK11" s="40"/>
    </row>
    <row r="12" spans="2:63" ht="31" thickBot="1" x14ac:dyDescent="0.2">
      <c r="B12" s="397"/>
      <c r="C12" s="421"/>
      <c r="D12" s="403"/>
      <c r="E12" s="187" t="s">
        <v>456</v>
      </c>
      <c r="F12" s="99">
        <f t="shared" ref="F12:F40" si="1">IF($L$9=H$3,K12,0)+IF($O$9=H$3,N12,0)+IF($R$9=H$3,Q12,0)+IF($U$9=H$3,T12,0)+IF($X$9=H$3,W12,0)+IF($AA$9=H$3,Z12,0)+IF($AD$9=H$3,AC12,0)+IF($AG$9=H$3,AF12,0)+IF($AJ$9=H$3,AI12,0)+IF($AP$9=H$3,AO12,0)+IF($AS$9=H$3,AR12,0)+IF($AV$9=H$3,AU12,0)+IF($AY$9=H$3,AX12,0)+IF($BB$9=H$3,BA12,0)+IF($AM$9=H$3,AL12,0)+IF($BE$9=H$3,BD12,0)+IF($BH$9=H$3,BG12,0)+IF($BK$9=H$3,BJ12,0)</f>
        <v>0.4</v>
      </c>
      <c r="G12" s="28">
        <f t="shared" ref="G12:G40" si="2">+IF($E$9=0,0,((F12/$E$9)*100))</f>
        <v>40</v>
      </c>
      <c r="H12" s="83">
        <f t="shared" ref="H12:H40" si="3">G12</f>
        <v>40</v>
      </c>
      <c r="I12" s="158" t="str">
        <f t="shared" si="0"/>
        <v/>
      </c>
      <c r="K12" s="20">
        <v>0.4</v>
      </c>
      <c r="L12" s="65" t="s">
        <v>913</v>
      </c>
      <c r="N12" s="20"/>
      <c r="O12" s="65"/>
      <c r="Q12" s="20"/>
      <c r="R12" s="65"/>
      <c r="T12" s="20"/>
      <c r="U12" s="65"/>
      <c r="W12" s="20"/>
      <c r="X12" s="65"/>
      <c r="Z12" s="20"/>
      <c r="AA12" s="65"/>
      <c r="AC12" s="20"/>
      <c r="AD12" s="65"/>
      <c r="AF12" s="20"/>
      <c r="AG12" s="65"/>
      <c r="AI12" s="20"/>
      <c r="AJ12" s="65"/>
      <c r="AL12" s="152"/>
      <c r="AM12" s="65"/>
      <c r="AO12" s="20"/>
      <c r="AP12" s="65"/>
      <c r="AR12" s="20"/>
      <c r="AS12" s="65"/>
      <c r="AU12" s="20"/>
      <c r="AV12" s="65"/>
      <c r="AX12" s="20"/>
      <c r="AY12" s="65"/>
      <c r="BA12" s="20"/>
      <c r="BB12" s="42"/>
      <c r="BD12" s="20"/>
      <c r="BE12" s="42"/>
      <c r="BG12" s="20"/>
      <c r="BH12" s="42"/>
      <c r="BJ12" s="20"/>
      <c r="BK12" s="42"/>
    </row>
    <row r="13" spans="2:63" ht="46" thickBot="1" x14ac:dyDescent="0.2">
      <c r="B13" s="397"/>
      <c r="C13" s="421"/>
      <c r="D13" s="403"/>
      <c r="E13" s="187" t="s">
        <v>457</v>
      </c>
      <c r="F13" s="99">
        <f t="shared" si="1"/>
        <v>0.4</v>
      </c>
      <c r="G13" s="28">
        <f t="shared" si="2"/>
        <v>40</v>
      </c>
      <c r="H13" s="83">
        <f t="shared" si="3"/>
        <v>40</v>
      </c>
      <c r="I13" s="158" t="str">
        <f t="shared" si="0"/>
        <v/>
      </c>
      <c r="K13" s="20">
        <v>0.4</v>
      </c>
      <c r="L13" s="65" t="s">
        <v>912</v>
      </c>
      <c r="N13" s="20"/>
      <c r="O13" s="65"/>
      <c r="Q13" s="20"/>
      <c r="R13" s="65"/>
      <c r="T13" s="20"/>
      <c r="U13" s="65"/>
      <c r="W13" s="20"/>
      <c r="X13" s="65"/>
      <c r="Z13" s="20"/>
      <c r="AA13" s="65"/>
      <c r="AC13" s="20"/>
      <c r="AD13" s="65"/>
      <c r="AF13" s="20"/>
      <c r="AG13" s="65"/>
      <c r="AI13" s="20"/>
      <c r="AJ13" s="65"/>
      <c r="AL13" s="152"/>
      <c r="AM13" s="65"/>
      <c r="AO13" s="20"/>
      <c r="AP13" s="65"/>
      <c r="AR13" s="20"/>
      <c r="AS13" s="65"/>
      <c r="AU13" s="20"/>
      <c r="AV13" s="65"/>
      <c r="AX13" s="20"/>
      <c r="AY13" s="65"/>
      <c r="BA13" s="20"/>
      <c r="BB13" s="42"/>
      <c r="BD13" s="20"/>
      <c r="BE13" s="42"/>
      <c r="BG13" s="20"/>
      <c r="BH13" s="42"/>
      <c r="BJ13" s="20"/>
      <c r="BK13" s="42"/>
    </row>
    <row r="14" spans="2:63" ht="46" thickBot="1" x14ac:dyDescent="0.2">
      <c r="B14" s="397"/>
      <c r="C14" s="421"/>
      <c r="D14" s="403"/>
      <c r="E14" s="187" t="s">
        <v>458</v>
      </c>
      <c r="F14" s="99">
        <f t="shared" si="1"/>
        <v>0.4</v>
      </c>
      <c r="G14" s="28">
        <f t="shared" si="2"/>
        <v>40</v>
      </c>
      <c r="H14" s="83">
        <f t="shared" si="3"/>
        <v>40</v>
      </c>
      <c r="I14" s="158" t="str">
        <f t="shared" si="0"/>
        <v/>
      </c>
      <c r="K14" s="20">
        <v>0.4</v>
      </c>
      <c r="L14" s="65" t="s">
        <v>914</v>
      </c>
      <c r="N14" s="20"/>
      <c r="O14" s="65"/>
      <c r="Q14" s="20"/>
      <c r="R14" s="65"/>
      <c r="T14" s="20"/>
      <c r="U14" s="65"/>
      <c r="W14" s="20"/>
      <c r="X14" s="65"/>
      <c r="Z14" s="20"/>
      <c r="AA14" s="65"/>
      <c r="AC14" s="20"/>
      <c r="AD14" s="65"/>
      <c r="AF14" s="20"/>
      <c r="AG14" s="65"/>
      <c r="AI14" s="20"/>
      <c r="AJ14" s="65"/>
      <c r="AL14" s="152"/>
      <c r="AM14" s="65"/>
      <c r="AO14" s="20"/>
      <c r="AP14" s="65"/>
      <c r="AR14" s="152"/>
      <c r="AS14" s="65"/>
      <c r="AU14" s="152"/>
      <c r="AV14" s="65"/>
      <c r="AX14" s="20"/>
      <c r="AY14" s="65"/>
      <c r="BA14" s="20"/>
      <c r="BB14" s="42"/>
      <c r="BD14" s="20"/>
      <c r="BE14" s="42"/>
      <c r="BG14" s="20"/>
      <c r="BH14" s="42"/>
      <c r="BJ14" s="20"/>
      <c r="BK14" s="42"/>
    </row>
    <row r="15" spans="2:63" ht="61" thickBot="1" x14ac:dyDescent="0.2">
      <c r="B15" s="397"/>
      <c r="C15" s="421"/>
      <c r="D15" s="403"/>
      <c r="E15" s="187" t="s">
        <v>459</v>
      </c>
      <c r="F15" s="99">
        <f t="shared" si="1"/>
        <v>0.4</v>
      </c>
      <c r="G15" s="28">
        <f t="shared" si="2"/>
        <v>40</v>
      </c>
      <c r="H15" s="83">
        <f t="shared" si="3"/>
        <v>40</v>
      </c>
      <c r="I15" s="158" t="str">
        <f t="shared" si="0"/>
        <v/>
      </c>
      <c r="K15" s="20">
        <v>0.4</v>
      </c>
      <c r="L15" s="65" t="s">
        <v>914</v>
      </c>
      <c r="N15" s="20"/>
      <c r="O15" s="65"/>
      <c r="Q15" s="20"/>
      <c r="R15" s="65"/>
      <c r="T15" s="20"/>
      <c r="U15" s="65"/>
      <c r="W15" s="20"/>
      <c r="X15" s="65"/>
      <c r="Z15" s="20"/>
      <c r="AA15" s="65"/>
      <c r="AC15" s="20"/>
      <c r="AD15" s="65"/>
      <c r="AF15" s="20"/>
      <c r="AG15" s="65"/>
      <c r="AI15" s="20"/>
      <c r="AJ15" s="65"/>
      <c r="AL15" s="152"/>
      <c r="AM15" s="65"/>
      <c r="AO15" s="20"/>
      <c r="AP15" s="65"/>
      <c r="AR15" s="152"/>
      <c r="AS15" s="65"/>
      <c r="AU15" s="20"/>
      <c r="AV15" s="65"/>
      <c r="AX15" s="20"/>
      <c r="AY15" s="65"/>
      <c r="BA15" s="20"/>
      <c r="BB15" s="42"/>
      <c r="BD15" s="20"/>
      <c r="BE15" s="42"/>
      <c r="BG15" s="20"/>
      <c r="BH15" s="42"/>
      <c r="BJ15" s="20"/>
      <c r="BK15" s="42"/>
    </row>
    <row r="16" spans="2:63" ht="61" thickBot="1" x14ac:dyDescent="0.2">
      <c r="B16" s="397"/>
      <c r="C16" s="421"/>
      <c r="D16" s="403"/>
      <c r="E16" s="187" t="s">
        <v>460</v>
      </c>
      <c r="F16" s="99">
        <f t="shared" si="1"/>
        <v>0.7</v>
      </c>
      <c r="G16" s="28">
        <f t="shared" si="2"/>
        <v>70</v>
      </c>
      <c r="H16" s="83">
        <f t="shared" si="3"/>
        <v>70</v>
      </c>
      <c r="I16" s="158" t="str">
        <f t="shared" si="0"/>
        <v/>
      </c>
      <c r="K16" s="20">
        <v>0.7</v>
      </c>
      <c r="L16" s="65" t="s">
        <v>915</v>
      </c>
      <c r="N16" s="20"/>
      <c r="O16" s="65"/>
      <c r="Q16" s="20"/>
      <c r="R16" s="65"/>
      <c r="T16" s="20"/>
      <c r="U16" s="65"/>
      <c r="W16" s="20"/>
      <c r="X16" s="65"/>
      <c r="Z16" s="20"/>
      <c r="AA16" s="65"/>
      <c r="AC16" s="20"/>
      <c r="AD16" s="65"/>
      <c r="AF16" s="20"/>
      <c r="AG16" s="65"/>
      <c r="AI16" s="20"/>
      <c r="AJ16" s="65"/>
      <c r="AL16" s="152"/>
      <c r="AM16" s="65"/>
      <c r="AO16" s="20"/>
      <c r="AP16" s="65"/>
      <c r="AR16" s="20"/>
      <c r="AS16" s="65"/>
      <c r="AU16" s="20"/>
      <c r="AV16" s="65"/>
      <c r="AX16" s="20"/>
      <c r="AY16" s="65"/>
      <c r="BA16" s="20"/>
      <c r="BB16" s="42"/>
      <c r="BD16" s="20"/>
      <c r="BE16" s="42"/>
      <c r="BG16" s="20"/>
      <c r="BH16" s="42"/>
      <c r="BJ16" s="20"/>
      <c r="BK16" s="42"/>
    </row>
    <row r="17" spans="2:63" ht="46" thickBot="1" x14ac:dyDescent="0.2">
      <c r="B17" s="417"/>
      <c r="C17" s="422"/>
      <c r="D17" s="418"/>
      <c r="E17" s="188" t="s">
        <v>461</v>
      </c>
      <c r="F17" s="180">
        <f t="shared" si="1"/>
        <v>0.7</v>
      </c>
      <c r="G17" s="59">
        <f t="shared" si="2"/>
        <v>70</v>
      </c>
      <c r="H17" s="48">
        <f t="shared" si="3"/>
        <v>70</v>
      </c>
      <c r="I17" s="181" t="str">
        <f t="shared" si="0"/>
        <v/>
      </c>
      <c r="K17" s="20">
        <v>0.7</v>
      </c>
      <c r="L17" s="65" t="s">
        <v>915</v>
      </c>
      <c r="N17" s="20"/>
      <c r="O17" s="65"/>
      <c r="Q17" s="20"/>
      <c r="R17" s="65"/>
      <c r="T17" s="20"/>
      <c r="U17" s="65"/>
      <c r="W17" s="20"/>
      <c r="X17" s="65"/>
      <c r="Z17" s="20"/>
      <c r="AA17" s="65"/>
      <c r="AC17" s="20"/>
      <c r="AD17" s="65"/>
      <c r="AF17" s="20"/>
      <c r="AG17" s="65"/>
      <c r="AI17" s="20"/>
      <c r="AJ17" s="65"/>
      <c r="AL17" s="152"/>
      <c r="AM17" s="65"/>
      <c r="AO17" s="20"/>
      <c r="AP17" s="65"/>
      <c r="AR17" s="20"/>
      <c r="AS17" s="65"/>
      <c r="AU17" s="20"/>
      <c r="AV17" s="65"/>
      <c r="AX17" s="20"/>
      <c r="AY17" s="65"/>
      <c r="BA17" s="20"/>
      <c r="BB17" s="42"/>
      <c r="BD17" s="20"/>
      <c r="BE17" s="42"/>
      <c r="BG17" s="20"/>
      <c r="BH17" s="42"/>
      <c r="BJ17" s="20"/>
      <c r="BK17" s="42"/>
    </row>
    <row r="18" spans="2:63" ht="76" thickBot="1" x14ac:dyDescent="0.2">
      <c r="B18" s="396" t="s">
        <v>167</v>
      </c>
      <c r="C18" s="423">
        <f>+AVERAGE(G18:G21)</f>
        <v>41.25</v>
      </c>
      <c r="D18" s="436" t="s">
        <v>110</v>
      </c>
      <c r="E18" s="192" t="s">
        <v>462</v>
      </c>
      <c r="F18" s="139">
        <f t="shared" si="1"/>
        <v>0</v>
      </c>
      <c r="G18" s="52">
        <f t="shared" si="2"/>
        <v>0</v>
      </c>
      <c r="H18" s="84">
        <f t="shared" si="3"/>
        <v>0</v>
      </c>
      <c r="I18" s="71" t="str">
        <f t="shared" si="0"/>
        <v/>
      </c>
      <c r="K18" s="20">
        <v>0</v>
      </c>
      <c r="L18" s="65" t="s">
        <v>801</v>
      </c>
      <c r="N18" s="20"/>
      <c r="O18" s="65"/>
      <c r="Q18" s="20"/>
      <c r="R18" s="65"/>
      <c r="T18" s="20"/>
      <c r="U18" s="65"/>
      <c r="W18" s="20"/>
      <c r="X18" s="65"/>
      <c r="Z18" s="20"/>
      <c r="AA18" s="65"/>
      <c r="AC18" s="20"/>
      <c r="AD18" s="65"/>
      <c r="AF18" s="20"/>
      <c r="AG18" s="65"/>
      <c r="AI18" s="20"/>
      <c r="AJ18" s="65"/>
      <c r="AL18" s="152"/>
      <c r="AM18" s="74"/>
      <c r="AO18" s="20"/>
      <c r="AP18" s="65"/>
      <c r="AR18" s="20"/>
      <c r="AS18" s="65"/>
      <c r="AU18" s="20"/>
      <c r="AV18" s="65"/>
      <c r="AX18" s="20"/>
      <c r="AY18" s="65"/>
      <c r="BA18" s="20"/>
      <c r="BB18" s="42"/>
      <c r="BD18" s="20"/>
      <c r="BE18" s="42"/>
      <c r="BG18" s="20"/>
      <c r="BH18" s="42"/>
      <c r="BJ18" s="20"/>
      <c r="BK18" s="42"/>
    </row>
    <row r="19" spans="2:63" ht="31" thickBot="1" x14ac:dyDescent="0.2">
      <c r="B19" s="397"/>
      <c r="C19" s="424"/>
      <c r="D19" s="437"/>
      <c r="E19" s="187" t="s">
        <v>463</v>
      </c>
      <c r="F19" s="99">
        <f t="shared" si="1"/>
        <v>0</v>
      </c>
      <c r="G19" s="28">
        <f t="shared" si="2"/>
        <v>0</v>
      </c>
      <c r="H19" s="83">
        <f t="shared" si="3"/>
        <v>0</v>
      </c>
      <c r="I19" s="158" t="str">
        <f t="shared" si="0"/>
        <v/>
      </c>
      <c r="K19" s="20">
        <v>0</v>
      </c>
      <c r="L19" s="65" t="s">
        <v>801</v>
      </c>
      <c r="N19" s="20"/>
      <c r="O19" s="65"/>
      <c r="Q19" s="20"/>
      <c r="R19" s="65"/>
      <c r="T19" s="20"/>
      <c r="U19" s="65"/>
      <c r="W19" s="20"/>
      <c r="X19" s="65"/>
      <c r="Z19" s="20"/>
      <c r="AA19" s="65"/>
      <c r="AC19" s="20"/>
      <c r="AD19" s="65"/>
      <c r="AF19" s="20"/>
      <c r="AG19" s="65"/>
      <c r="AI19" s="20"/>
      <c r="AJ19" s="65"/>
      <c r="AL19" s="152"/>
      <c r="AM19" s="65"/>
      <c r="AO19" s="20"/>
      <c r="AP19" s="65"/>
      <c r="AR19" s="20"/>
      <c r="AS19" s="65"/>
      <c r="AU19" s="20"/>
      <c r="AV19" s="65"/>
      <c r="AX19" s="20"/>
      <c r="AY19" s="65"/>
      <c r="BA19" s="20"/>
      <c r="BB19" s="42"/>
      <c r="BD19" s="20"/>
      <c r="BE19" s="42"/>
      <c r="BG19" s="20"/>
      <c r="BH19" s="42"/>
      <c r="BJ19" s="20"/>
      <c r="BK19" s="42"/>
    </row>
    <row r="20" spans="2:63" ht="61" thickBot="1" x14ac:dyDescent="0.2">
      <c r="B20" s="397"/>
      <c r="C20" s="424"/>
      <c r="D20" s="437"/>
      <c r="E20" s="187" t="s">
        <v>464</v>
      </c>
      <c r="F20" s="99">
        <f t="shared" si="1"/>
        <v>0.95</v>
      </c>
      <c r="G20" s="28">
        <f t="shared" si="2"/>
        <v>95</v>
      </c>
      <c r="H20" s="83">
        <f t="shared" si="3"/>
        <v>95</v>
      </c>
      <c r="I20" s="158" t="str">
        <f t="shared" si="0"/>
        <v/>
      </c>
      <c r="K20" s="20">
        <v>0.95</v>
      </c>
      <c r="L20" s="65" t="s">
        <v>903</v>
      </c>
      <c r="N20" s="20"/>
      <c r="O20" s="65"/>
      <c r="Q20" s="20"/>
      <c r="R20" s="65"/>
      <c r="T20" s="20"/>
      <c r="U20" s="65"/>
      <c r="W20" s="20"/>
      <c r="X20" s="65"/>
      <c r="Z20" s="20"/>
      <c r="AA20" s="65"/>
      <c r="AC20" s="20"/>
      <c r="AD20" s="65"/>
      <c r="AF20" s="20"/>
      <c r="AG20" s="65"/>
      <c r="AI20" s="20"/>
      <c r="AJ20" s="65"/>
      <c r="AL20" s="152"/>
      <c r="AM20" s="65"/>
      <c r="AO20" s="20"/>
      <c r="AP20" s="65"/>
      <c r="AR20" s="20"/>
      <c r="AS20" s="65"/>
      <c r="AU20" s="20"/>
      <c r="AV20" s="65"/>
      <c r="AX20" s="20"/>
      <c r="AY20" s="65"/>
      <c r="BA20" s="20"/>
      <c r="BB20" s="42"/>
      <c r="BD20" s="20"/>
      <c r="BE20" s="42"/>
      <c r="BG20" s="20"/>
      <c r="BH20" s="42"/>
      <c r="BJ20" s="20"/>
      <c r="BK20" s="42"/>
    </row>
    <row r="21" spans="2:63" ht="31" thickBot="1" x14ac:dyDescent="0.2">
      <c r="B21" s="417"/>
      <c r="C21" s="425"/>
      <c r="D21" s="438"/>
      <c r="E21" s="188" t="s">
        <v>465</v>
      </c>
      <c r="F21" s="180">
        <f t="shared" si="1"/>
        <v>0.7</v>
      </c>
      <c r="G21" s="59">
        <f t="shared" si="2"/>
        <v>70</v>
      </c>
      <c r="H21" s="48">
        <f t="shared" si="3"/>
        <v>70</v>
      </c>
      <c r="I21" s="181" t="str">
        <f t="shared" si="0"/>
        <v/>
      </c>
      <c r="K21" s="20">
        <v>0.7</v>
      </c>
      <c r="L21" s="65" t="s">
        <v>916</v>
      </c>
      <c r="N21" s="20"/>
      <c r="O21" s="65"/>
      <c r="Q21" s="20"/>
      <c r="R21" s="65"/>
      <c r="T21" s="20"/>
      <c r="U21" s="65"/>
      <c r="W21" s="20"/>
      <c r="X21" s="65"/>
      <c r="Z21" s="20"/>
      <c r="AA21" s="65"/>
      <c r="AC21" s="20"/>
      <c r="AD21" s="65"/>
      <c r="AF21" s="20"/>
      <c r="AG21" s="65"/>
      <c r="AI21" s="20"/>
      <c r="AJ21" s="65"/>
      <c r="AL21" s="152"/>
      <c r="AM21" s="65"/>
      <c r="AO21" s="20"/>
      <c r="AP21" s="65"/>
      <c r="AR21" s="20"/>
      <c r="AS21" s="65"/>
      <c r="AU21" s="20"/>
      <c r="AV21" s="65"/>
      <c r="AX21" s="20"/>
      <c r="AY21" s="65"/>
      <c r="BA21" s="20"/>
      <c r="BB21" s="42"/>
      <c r="BD21" s="20"/>
      <c r="BE21" s="42"/>
      <c r="BG21" s="20"/>
      <c r="BH21" s="42"/>
      <c r="BJ21" s="20"/>
      <c r="BK21" s="42"/>
    </row>
    <row r="22" spans="2:63" ht="31" thickBot="1" x14ac:dyDescent="0.2">
      <c r="B22" s="396" t="s">
        <v>143</v>
      </c>
      <c r="C22" s="426">
        <f>+AVERAGE(G22:G35)</f>
        <v>48.214285714285715</v>
      </c>
      <c r="D22" s="402" t="s">
        <v>9</v>
      </c>
      <c r="E22" s="192" t="s">
        <v>466</v>
      </c>
      <c r="F22" s="139">
        <f t="shared" si="1"/>
        <v>0.95</v>
      </c>
      <c r="G22" s="52">
        <f t="shared" si="2"/>
        <v>95</v>
      </c>
      <c r="H22" s="84">
        <f t="shared" si="3"/>
        <v>95</v>
      </c>
      <c r="I22" s="71" t="str">
        <f t="shared" si="0"/>
        <v/>
      </c>
      <c r="K22" s="20">
        <v>0.95</v>
      </c>
      <c r="L22" s="65" t="s">
        <v>917</v>
      </c>
      <c r="N22" s="20"/>
      <c r="O22" s="65"/>
      <c r="Q22" s="20"/>
      <c r="R22" s="65"/>
      <c r="T22" s="20"/>
      <c r="U22" s="65"/>
      <c r="W22" s="20"/>
      <c r="X22" s="65"/>
      <c r="Z22" s="20"/>
      <c r="AA22" s="65"/>
      <c r="AC22" s="20"/>
      <c r="AD22" s="65"/>
      <c r="AF22" s="20"/>
      <c r="AG22" s="65"/>
      <c r="AI22" s="20"/>
      <c r="AJ22" s="65"/>
      <c r="AL22" s="152"/>
      <c r="AM22" s="65"/>
      <c r="AO22" s="20"/>
      <c r="AP22" s="65"/>
      <c r="AR22" s="20"/>
      <c r="AS22" s="65"/>
      <c r="AU22" s="20"/>
      <c r="AV22" s="65"/>
      <c r="AX22" s="20"/>
      <c r="AY22" s="65"/>
      <c r="BA22" s="20"/>
      <c r="BB22" s="42"/>
      <c r="BD22" s="20"/>
      <c r="BE22" s="42"/>
      <c r="BG22" s="20"/>
      <c r="BH22" s="42"/>
      <c r="BJ22" s="20"/>
      <c r="BK22" s="42"/>
    </row>
    <row r="23" spans="2:63" ht="31" thickBot="1" x14ac:dyDescent="0.2">
      <c r="B23" s="397"/>
      <c r="C23" s="427"/>
      <c r="D23" s="403"/>
      <c r="E23" s="187" t="s">
        <v>467</v>
      </c>
      <c r="F23" s="99">
        <f t="shared" si="1"/>
        <v>0.95</v>
      </c>
      <c r="G23" s="28">
        <f t="shared" si="2"/>
        <v>95</v>
      </c>
      <c r="H23" s="83">
        <f t="shared" si="3"/>
        <v>95</v>
      </c>
      <c r="I23" s="158" t="str">
        <f t="shared" si="0"/>
        <v/>
      </c>
      <c r="K23" s="20">
        <v>0.95</v>
      </c>
      <c r="L23" s="65" t="s">
        <v>918</v>
      </c>
      <c r="N23" s="20"/>
      <c r="O23" s="65"/>
      <c r="Q23" s="20"/>
      <c r="R23" s="65"/>
      <c r="T23" s="20"/>
      <c r="U23" s="65"/>
      <c r="W23" s="20"/>
      <c r="X23" s="65"/>
      <c r="Z23" s="20"/>
      <c r="AA23" s="65"/>
      <c r="AC23" s="20"/>
      <c r="AD23" s="65"/>
      <c r="AF23" s="20"/>
      <c r="AG23" s="65"/>
      <c r="AI23" s="20"/>
      <c r="AJ23" s="65"/>
      <c r="AL23" s="152"/>
      <c r="AM23" s="65"/>
      <c r="AO23" s="20"/>
      <c r="AP23" s="65"/>
      <c r="AR23" s="20"/>
      <c r="AS23" s="65"/>
      <c r="AU23" s="20"/>
      <c r="AV23" s="65"/>
      <c r="AX23" s="20"/>
      <c r="AY23" s="65"/>
      <c r="BA23" s="20"/>
      <c r="BB23" s="42"/>
      <c r="BD23" s="20"/>
      <c r="BE23" s="42"/>
      <c r="BG23" s="20"/>
      <c r="BH23" s="42"/>
      <c r="BJ23" s="20"/>
      <c r="BK23" s="42"/>
    </row>
    <row r="24" spans="2:63" ht="46" thickBot="1" x14ac:dyDescent="0.2">
      <c r="B24" s="397"/>
      <c r="C24" s="427"/>
      <c r="D24" s="403"/>
      <c r="E24" s="187" t="s">
        <v>468</v>
      </c>
      <c r="F24" s="99">
        <f t="shared" si="1"/>
        <v>0</v>
      </c>
      <c r="G24" s="28">
        <f t="shared" si="2"/>
        <v>0</v>
      </c>
      <c r="H24" s="83">
        <f t="shared" si="3"/>
        <v>0</v>
      </c>
      <c r="I24" s="158" t="str">
        <f t="shared" si="0"/>
        <v/>
      </c>
      <c r="K24" s="207">
        <v>0</v>
      </c>
      <c r="L24" s="74" t="s">
        <v>801</v>
      </c>
      <c r="M24" s="1"/>
      <c r="N24" s="207"/>
      <c r="O24" s="65"/>
      <c r="Q24" s="171"/>
      <c r="R24" s="65"/>
      <c r="T24" s="171"/>
      <c r="U24" s="65"/>
      <c r="W24" s="171"/>
      <c r="X24" s="65"/>
      <c r="Z24" s="171"/>
      <c r="AA24" s="65"/>
      <c r="AC24" s="20"/>
      <c r="AD24" s="65"/>
      <c r="AF24" s="171"/>
      <c r="AG24" s="65"/>
      <c r="AI24" s="20"/>
      <c r="AJ24" s="65"/>
      <c r="AL24" s="152"/>
      <c r="AM24" s="65"/>
      <c r="AO24" s="20"/>
      <c r="AP24" s="65"/>
      <c r="AR24" s="20"/>
      <c r="AS24" s="65"/>
      <c r="AU24" s="20"/>
      <c r="AV24" s="65"/>
      <c r="AX24" s="20"/>
      <c r="AY24" s="65"/>
      <c r="BA24" s="20"/>
      <c r="BB24" s="42"/>
      <c r="BD24" s="20"/>
      <c r="BE24" s="42"/>
      <c r="BG24" s="20"/>
      <c r="BH24" s="42"/>
      <c r="BJ24" s="20"/>
      <c r="BK24" s="42"/>
    </row>
    <row r="25" spans="2:63" ht="31" thickBot="1" x14ac:dyDescent="0.2">
      <c r="B25" s="397"/>
      <c r="C25" s="427"/>
      <c r="D25" s="403"/>
      <c r="E25" s="187" t="s">
        <v>469</v>
      </c>
      <c r="F25" s="99">
        <f t="shared" si="1"/>
        <v>0.95</v>
      </c>
      <c r="G25" s="28">
        <f t="shared" si="2"/>
        <v>95</v>
      </c>
      <c r="H25" s="83">
        <f t="shared" si="3"/>
        <v>95</v>
      </c>
      <c r="I25" s="158" t="str">
        <f t="shared" si="0"/>
        <v/>
      </c>
      <c r="K25" s="20">
        <v>0.95</v>
      </c>
      <c r="L25" s="65" t="s">
        <v>911</v>
      </c>
      <c r="N25" s="20"/>
      <c r="O25" s="65"/>
      <c r="Q25" s="20"/>
      <c r="R25" s="65"/>
      <c r="T25" s="20"/>
      <c r="U25" s="65"/>
      <c r="W25" s="20"/>
      <c r="X25" s="65"/>
      <c r="Z25" s="20"/>
      <c r="AA25" s="65"/>
      <c r="AC25" s="20"/>
      <c r="AD25" s="65"/>
      <c r="AF25" s="20"/>
      <c r="AG25" s="65"/>
      <c r="AI25" s="20"/>
      <c r="AJ25" s="65"/>
      <c r="AL25" s="152"/>
      <c r="AM25" s="65"/>
      <c r="AO25" s="20"/>
      <c r="AP25" s="65"/>
      <c r="AR25" s="20"/>
      <c r="AS25" s="65"/>
      <c r="AU25" s="20"/>
      <c r="AV25" s="65"/>
      <c r="AX25" s="20"/>
      <c r="AY25" s="65"/>
      <c r="BA25" s="20"/>
      <c r="BB25" s="42"/>
      <c r="BD25" s="20"/>
      <c r="BE25" s="42"/>
      <c r="BG25" s="20"/>
      <c r="BH25" s="42"/>
      <c r="BJ25" s="20"/>
      <c r="BK25" s="42"/>
    </row>
    <row r="26" spans="2:63" ht="46" thickBot="1" x14ac:dyDescent="0.2">
      <c r="B26" s="397"/>
      <c r="C26" s="427"/>
      <c r="D26" s="403"/>
      <c r="E26" s="187" t="s">
        <v>470</v>
      </c>
      <c r="F26" s="99">
        <f t="shared" si="1"/>
        <v>0.4</v>
      </c>
      <c r="G26" s="28">
        <f t="shared" si="2"/>
        <v>40</v>
      </c>
      <c r="H26" s="83">
        <f t="shared" si="3"/>
        <v>40</v>
      </c>
      <c r="I26" s="158" t="str">
        <f t="shared" si="0"/>
        <v/>
      </c>
      <c r="K26" s="20">
        <v>0.4</v>
      </c>
      <c r="L26" s="65" t="s">
        <v>910</v>
      </c>
      <c r="N26" s="20"/>
      <c r="O26" s="65"/>
      <c r="Q26" s="20"/>
      <c r="R26" s="65"/>
      <c r="T26" s="20"/>
      <c r="U26" s="65"/>
      <c r="W26" s="20"/>
      <c r="X26" s="65"/>
      <c r="Z26" s="20"/>
      <c r="AA26" s="65"/>
      <c r="AC26" s="20"/>
      <c r="AD26" s="65"/>
      <c r="AF26" s="20"/>
      <c r="AG26" s="65"/>
      <c r="AI26" s="20"/>
      <c r="AJ26" s="65"/>
      <c r="AL26" s="152"/>
      <c r="AM26" s="65"/>
      <c r="AO26" s="20"/>
      <c r="AP26" s="65"/>
      <c r="AR26" s="20"/>
      <c r="AS26" s="65"/>
      <c r="AU26" s="20"/>
      <c r="AV26" s="65"/>
      <c r="AX26" s="20"/>
      <c r="AY26" s="65"/>
      <c r="BA26" s="20"/>
      <c r="BB26" s="42"/>
      <c r="BD26" s="20"/>
      <c r="BE26" s="42"/>
      <c r="BG26" s="20"/>
      <c r="BH26" s="42"/>
      <c r="BJ26" s="20"/>
      <c r="BK26" s="42"/>
    </row>
    <row r="27" spans="2:63" ht="61" thickBot="1" x14ac:dyDescent="0.2">
      <c r="B27" s="397"/>
      <c r="C27" s="427"/>
      <c r="D27" s="403"/>
      <c r="E27" s="187" t="s">
        <v>471</v>
      </c>
      <c r="F27" s="99">
        <f t="shared" si="1"/>
        <v>0.4</v>
      </c>
      <c r="G27" s="28">
        <f t="shared" si="2"/>
        <v>40</v>
      </c>
      <c r="H27" s="83">
        <f t="shared" si="3"/>
        <v>40</v>
      </c>
      <c r="I27" s="158" t="str">
        <f t="shared" si="0"/>
        <v/>
      </c>
      <c r="K27" s="20">
        <v>0.4</v>
      </c>
      <c r="L27" s="65" t="s">
        <v>909</v>
      </c>
      <c r="N27" s="20"/>
      <c r="O27" s="65"/>
      <c r="Q27" s="20"/>
      <c r="R27" s="65"/>
      <c r="T27" s="20"/>
      <c r="U27" s="65"/>
      <c r="W27" s="20"/>
      <c r="X27" s="65"/>
      <c r="Z27" s="20"/>
      <c r="AA27" s="65"/>
      <c r="AC27" s="20"/>
      <c r="AD27" s="65"/>
      <c r="AF27" s="20"/>
      <c r="AG27" s="65"/>
      <c r="AI27" s="20"/>
      <c r="AJ27" s="65"/>
      <c r="AL27" s="152"/>
      <c r="AM27" s="65"/>
      <c r="AO27" s="20"/>
      <c r="AP27" s="65"/>
      <c r="AR27" s="20"/>
      <c r="AS27" s="65"/>
      <c r="AU27" s="152"/>
      <c r="AV27" s="65"/>
      <c r="AX27" s="20"/>
      <c r="AY27" s="65"/>
      <c r="BA27" s="20"/>
      <c r="BB27" s="42"/>
      <c r="BD27" s="20"/>
      <c r="BE27" s="42"/>
      <c r="BG27" s="20"/>
      <c r="BH27" s="42"/>
      <c r="BJ27" s="20"/>
      <c r="BK27" s="42"/>
    </row>
    <row r="28" spans="2:63" ht="61" thickBot="1" x14ac:dyDescent="0.2">
      <c r="B28" s="397"/>
      <c r="C28" s="427"/>
      <c r="D28" s="403"/>
      <c r="E28" s="187" t="s">
        <v>472</v>
      </c>
      <c r="F28" s="99">
        <f t="shared" si="1"/>
        <v>0.4</v>
      </c>
      <c r="G28" s="28">
        <f t="shared" si="2"/>
        <v>40</v>
      </c>
      <c r="H28" s="83">
        <f t="shared" si="3"/>
        <v>40</v>
      </c>
      <c r="I28" s="158" t="str">
        <f t="shared" si="0"/>
        <v/>
      </c>
      <c r="K28" s="20">
        <v>0.4</v>
      </c>
      <c r="L28" s="65" t="s">
        <v>908</v>
      </c>
      <c r="N28" s="20"/>
      <c r="O28" s="65"/>
      <c r="Q28" s="20"/>
      <c r="R28" s="65"/>
      <c r="T28" s="20"/>
      <c r="U28" s="65"/>
      <c r="W28" s="20"/>
      <c r="X28" s="65"/>
      <c r="Z28" s="20"/>
      <c r="AA28" s="65"/>
      <c r="AC28" s="20"/>
      <c r="AD28" s="65"/>
      <c r="AF28" s="20"/>
      <c r="AG28" s="65"/>
      <c r="AI28" s="20"/>
      <c r="AJ28" s="65"/>
      <c r="AL28" s="152"/>
      <c r="AM28" s="65"/>
      <c r="AO28" s="20"/>
      <c r="AP28" s="65"/>
      <c r="AR28" s="20"/>
      <c r="AS28" s="65"/>
      <c r="AU28" s="20"/>
      <c r="AV28" s="65"/>
      <c r="AX28" s="20"/>
      <c r="AY28" s="65"/>
      <c r="BA28" s="20"/>
      <c r="BB28" s="42"/>
      <c r="BD28" s="20"/>
      <c r="BE28" s="42"/>
      <c r="BG28" s="20"/>
      <c r="BH28" s="42"/>
      <c r="BJ28" s="20"/>
      <c r="BK28" s="42"/>
    </row>
    <row r="29" spans="2:63" ht="76" thickBot="1" x14ac:dyDescent="0.2">
      <c r="B29" s="397"/>
      <c r="C29" s="427"/>
      <c r="D29" s="403"/>
      <c r="E29" s="187" t="s">
        <v>473</v>
      </c>
      <c r="F29" s="99">
        <f t="shared" si="1"/>
        <v>0</v>
      </c>
      <c r="G29" s="28">
        <f t="shared" si="2"/>
        <v>0</v>
      </c>
      <c r="H29" s="83">
        <f t="shared" si="3"/>
        <v>0</v>
      </c>
      <c r="I29" s="158" t="str">
        <f t="shared" si="0"/>
        <v/>
      </c>
      <c r="K29" s="20">
        <v>0</v>
      </c>
      <c r="L29" s="65" t="s">
        <v>801</v>
      </c>
      <c r="N29" s="20"/>
      <c r="O29" s="65"/>
      <c r="Q29" s="20"/>
      <c r="R29" s="65"/>
      <c r="T29" s="20"/>
      <c r="U29" s="65"/>
      <c r="W29" s="20"/>
      <c r="X29" s="65"/>
      <c r="Z29" s="20"/>
      <c r="AA29" s="65"/>
      <c r="AC29" s="20"/>
      <c r="AD29" s="65"/>
      <c r="AF29" s="20"/>
      <c r="AG29" s="65"/>
      <c r="AI29" s="20"/>
      <c r="AJ29" s="65"/>
      <c r="AL29" s="152"/>
      <c r="AM29" s="65"/>
      <c r="AO29" s="20"/>
      <c r="AP29" s="65"/>
      <c r="AR29" s="20"/>
      <c r="AS29" s="65"/>
      <c r="AU29" s="20"/>
      <c r="AV29" s="65"/>
      <c r="AX29" s="20"/>
      <c r="AY29" s="65"/>
      <c r="BA29" s="20"/>
      <c r="BB29" s="42"/>
      <c r="BD29" s="20"/>
      <c r="BE29" s="42"/>
      <c r="BG29" s="20"/>
      <c r="BH29" s="42"/>
      <c r="BJ29" s="20"/>
      <c r="BK29" s="42"/>
    </row>
    <row r="30" spans="2:63" ht="61" thickBot="1" x14ac:dyDescent="0.2">
      <c r="B30" s="397"/>
      <c r="C30" s="427"/>
      <c r="D30" s="403"/>
      <c r="E30" s="187" t="s">
        <v>474</v>
      </c>
      <c r="F30" s="99">
        <f t="shared" si="1"/>
        <v>0.4</v>
      </c>
      <c r="G30" s="28">
        <f t="shared" si="2"/>
        <v>40</v>
      </c>
      <c r="H30" s="83">
        <f t="shared" si="3"/>
        <v>40</v>
      </c>
      <c r="I30" s="158" t="str">
        <f t="shared" si="0"/>
        <v/>
      </c>
      <c r="K30" s="20">
        <v>0.4</v>
      </c>
      <c r="L30" s="65" t="s">
        <v>907</v>
      </c>
      <c r="N30" s="20"/>
      <c r="O30" s="65"/>
      <c r="Q30" s="20"/>
      <c r="R30" s="65"/>
      <c r="T30" s="20"/>
      <c r="U30" s="65"/>
      <c r="W30" s="20"/>
      <c r="X30" s="65"/>
      <c r="Z30" s="20"/>
      <c r="AA30" s="65"/>
      <c r="AC30" s="20"/>
      <c r="AD30" s="65"/>
      <c r="AF30" s="20"/>
      <c r="AG30" s="65"/>
      <c r="AI30" s="20"/>
      <c r="AJ30" s="65"/>
      <c r="AL30" s="152"/>
      <c r="AM30" s="65"/>
      <c r="AO30" s="20"/>
      <c r="AP30" s="65"/>
      <c r="AR30" s="20"/>
      <c r="AS30" s="65"/>
      <c r="AU30" s="20"/>
      <c r="AV30" s="65"/>
      <c r="AX30" s="20"/>
      <c r="AY30" s="65"/>
      <c r="BA30" s="20"/>
      <c r="BB30" s="42"/>
      <c r="BD30" s="20"/>
      <c r="BE30" s="42"/>
      <c r="BG30" s="20"/>
      <c r="BH30" s="42"/>
      <c r="BJ30" s="20"/>
      <c r="BK30" s="42"/>
    </row>
    <row r="31" spans="2:63" ht="76" thickBot="1" x14ac:dyDescent="0.2">
      <c r="B31" s="397"/>
      <c r="C31" s="427"/>
      <c r="D31" s="403"/>
      <c r="E31" s="187" t="s">
        <v>475</v>
      </c>
      <c r="F31" s="99">
        <f t="shared" si="1"/>
        <v>0</v>
      </c>
      <c r="G31" s="28">
        <f t="shared" si="2"/>
        <v>0</v>
      </c>
      <c r="H31" s="83">
        <f t="shared" si="3"/>
        <v>0</v>
      </c>
      <c r="I31" s="158" t="str">
        <f t="shared" si="0"/>
        <v/>
      </c>
      <c r="K31" s="20">
        <v>0</v>
      </c>
      <c r="L31" s="65" t="s">
        <v>801</v>
      </c>
      <c r="N31" s="20"/>
      <c r="O31" s="65"/>
      <c r="Q31" s="20"/>
      <c r="R31" s="65"/>
      <c r="T31" s="20"/>
      <c r="U31" s="65"/>
      <c r="W31" s="20"/>
      <c r="X31" s="65"/>
      <c r="Z31" s="20"/>
      <c r="AA31" s="65"/>
      <c r="AC31" s="20"/>
      <c r="AD31" s="65"/>
      <c r="AF31" s="20"/>
      <c r="AG31" s="65"/>
      <c r="AI31" s="20"/>
      <c r="AJ31" s="65"/>
      <c r="AL31" s="152"/>
      <c r="AM31" s="65"/>
      <c r="AO31" s="20"/>
      <c r="AP31" s="65"/>
      <c r="AR31" s="20"/>
      <c r="AS31" s="65"/>
      <c r="AU31" s="20"/>
      <c r="AV31" s="65"/>
      <c r="AX31" s="20"/>
      <c r="AY31" s="65"/>
      <c r="BA31" s="20"/>
      <c r="BB31" s="42"/>
      <c r="BD31" s="20"/>
      <c r="BE31" s="42"/>
      <c r="BG31" s="20"/>
      <c r="BH31" s="42"/>
      <c r="BJ31" s="20"/>
      <c r="BK31" s="42"/>
    </row>
    <row r="32" spans="2:63" ht="31" thickBot="1" x14ac:dyDescent="0.2">
      <c r="B32" s="397"/>
      <c r="C32" s="427"/>
      <c r="D32" s="403"/>
      <c r="E32" s="187" t="s">
        <v>476</v>
      </c>
      <c r="F32" s="99">
        <f t="shared" si="1"/>
        <v>0.4</v>
      </c>
      <c r="G32" s="28">
        <f t="shared" si="2"/>
        <v>40</v>
      </c>
      <c r="H32" s="83">
        <f t="shared" si="3"/>
        <v>40</v>
      </c>
      <c r="I32" s="158"/>
      <c r="K32" s="20">
        <v>0.4</v>
      </c>
      <c r="L32" s="65" t="s">
        <v>906</v>
      </c>
      <c r="N32" s="20"/>
      <c r="O32" s="65"/>
      <c r="Q32" s="20"/>
      <c r="R32" s="65"/>
      <c r="T32" s="20"/>
      <c r="U32" s="65"/>
      <c r="W32" s="20"/>
      <c r="X32" s="65"/>
      <c r="Z32" s="20"/>
      <c r="AA32" s="65"/>
      <c r="AC32" s="20"/>
      <c r="AD32" s="65"/>
      <c r="AF32" s="20"/>
      <c r="AG32" s="65"/>
      <c r="AI32" s="20"/>
      <c r="AJ32" s="65"/>
      <c r="AL32" s="152"/>
      <c r="AM32" s="65"/>
      <c r="AO32" s="20"/>
      <c r="AP32" s="65"/>
      <c r="AR32" s="20"/>
      <c r="AS32" s="65"/>
      <c r="AU32" s="20"/>
      <c r="AV32" s="65"/>
      <c r="AX32" s="20"/>
      <c r="AY32" s="65"/>
      <c r="BA32" s="20"/>
      <c r="BB32" s="42"/>
      <c r="BD32" s="20"/>
      <c r="BE32" s="42"/>
      <c r="BG32" s="20"/>
      <c r="BH32" s="42"/>
      <c r="BJ32" s="20"/>
      <c r="BK32" s="42"/>
    </row>
    <row r="33" spans="2:63" ht="46" thickBot="1" x14ac:dyDescent="0.2">
      <c r="B33" s="397"/>
      <c r="C33" s="427"/>
      <c r="D33" s="403"/>
      <c r="E33" s="187" t="s">
        <v>477</v>
      </c>
      <c r="F33" s="99">
        <f t="shared" si="1"/>
        <v>0</v>
      </c>
      <c r="G33" s="28">
        <f t="shared" si="2"/>
        <v>0</v>
      </c>
      <c r="H33" s="83">
        <f t="shared" si="3"/>
        <v>0</v>
      </c>
      <c r="I33" s="158"/>
      <c r="K33" s="20">
        <v>0</v>
      </c>
      <c r="L33" s="65" t="s">
        <v>801</v>
      </c>
      <c r="N33" s="20"/>
      <c r="O33" s="65"/>
      <c r="Q33" s="20"/>
      <c r="R33" s="65"/>
      <c r="T33" s="20"/>
      <c r="U33" s="65"/>
      <c r="W33" s="20"/>
      <c r="X33" s="65"/>
      <c r="Z33" s="20"/>
      <c r="AA33" s="65"/>
      <c r="AC33" s="20"/>
      <c r="AD33" s="65"/>
      <c r="AF33" s="20"/>
      <c r="AG33" s="65"/>
      <c r="AI33" s="20"/>
      <c r="AJ33" s="65"/>
      <c r="AL33" s="152"/>
      <c r="AM33" s="65"/>
      <c r="AO33" s="20"/>
      <c r="AP33" s="65"/>
      <c r="AR33" s="20"/>
      <c r="AS33" s="65"/>
      <c r="AU33" s="20"/>
      <c r="AV33" s="65"/>
      <c r="AX33" s="20"/>
      <c r="AY33" s="65"/>
      <c r="BA33" s="20"/>
      <c r="BB33" s="42"/>
      <c r="BD33" s="20"/>
      <c r="BE33" s="42"/>
      <c r="BG33" s="20"/>
      <c r="BH33" s="42"/>
      <c r="BJ33" s="20"/>
      <c r="BK33" s="42"/>
    </row>
    <row r="34" spans="2:63" ht="31" thickBot="1" x14ac:dyDescent="0.2">
      <c r="B34" s="397"/>
      <c r="C34" s="427"/>
      <c r="D34" s="403"/>
      <c r="E34" s="187" t="s">
        <v>478</v>
      </c>
      <c r="F34" s="99">
        <f t="shared" si="1"/>
        <v>0.95</v>
      </c>
      <c r="G34" s="28">
        <f t="shared" si="2"/>
        <v>95</v>
      </c>
      <c r="H34" s="83">
        <f t="shared" si="3"/>
        <v>95</v>
      </c>
      <c r="I34" s="158" t="str">
        <f t="shared" ref="I34:I40" si="4">IF(I$6="TODOS",CONCATENATE(L34,O34,R34,U34,X34,AA34,AD34,AG34,AJ34,AM34,AP34,AS34,AV34,AY34,BB34,BE34,BH34,BK34),IF(I$6="PLANTA ACTUAL",CONCATENATE(AP34,AS34,AV34,AY34,BB34,BE34,BH34,BK34),IF(I$6="TALLER AGRÍCOLA CASTILLA",CONCATENATE(L34,O34,R34,U34,X34,AA34,AD34,AG34,AJ34),IF(I$6="GRUPO EVALUADOR",AM34,"N/A"))))</f>
        <v/>
      </c>
      <c r="K34" s="20">
        <v>0.95</v>
      </c>
      <c r="L34" s="65" t="s">
        <v>903</v>
      </c>
      <c r="N34" s="20"/>
      <c r="O34" s="65"/>
      <c r="Q34" s="20"/>
      <c r="R34" s="65"/>
      <c r="T34" s="20"/>
      <c r="U34" s="65"/>
      <c r="W34" s="20"/>
      <c r="X34" s="65"/>
      <c r="Z34" s="20"/>
      <c r="AA34" s="65"/>
      <c r="AC34" s="20"/>
      <c r="AD34" s="65"/>
      <c r="AF34" s="20"/>
      <c r="AG34" s="65"/>
      <c r="AI34" s="20"/>
      <c r="AJ34" s="65"/>
      <c r="AL34" s="152"/>
      <c r="AM34" s="65"/>
      <c r="AO34" s="20"/>
      <c r="AP34" s="65"/>
      <c r="AR34" s="20"/>
      <c r="AS34" s="65"/>
      <c r="AU34" s="20"/>
      <c r="AV34" s="65"/>
      <c r="AX34" s="20"/>
      <c r="AY34" s="65"/>
      <c r="BA34" s="20"/>
      <c r="BB34" s="42"/>
      <c r="BD34" s="20"/>
      <c r="BE34" s="42"/>
      <c r="BG34" s="20"/>
      <c r="BH34" s="42"/>
      <c r="BJ34" s="20"/>
      <c r="BK34" s="42"/>
    </row>
    <row r="35" spans="2:63" ht="31" thickBot="1" x14ac:dyDescent="0.2">
      <c r="B35" s="417"/>
      <c r="C35" s="428"/>
      <c r="D35" s="418"/>
      <c r="E35" s="188" t="s">
        <v>479</v>
      </c>
      <c r="F35" s="180">
        <f t="shared" si="1"/>
        <v>0.95</v>
      </c>
      <c r="G35" s="59">
        <f t="shared" si="2"/>
        <v>95</v>
      </c>
      <c r="H35" s="48">
        <f t="shared" si="3"/>
        <v>95</v>
      </c>
      <c r="I35" s="181" t="str">
        <f t="shared" si="4"/>
        <v/>
      </c>
      <c r="K35" s="20">
        <v>0.95</v>
      </c>
      <c r="L35" s="65" t="s">
        <v>903</v>
      </c>
      <c r="N35" s="20"/>
      <c r="O35" s="65"/>
      <c r="Q35" s="20"/>
      <c r="R35" s="65"/>
      <c r="T35" s="20"/>
      <c r="U35" s="65"/>
      <c r="W35" s="20"/>
      <c r="X35" s="65"/>
      <c r="Z35" s="20"/>
      <c r="AA35" s="65"/>
      <c r="AC35" s="20"/>
      <c r="AD35" s="65"/>
      <c r="AF35" s="20"/>
      <c r="AG35" s="65"/>
      <c r="AI35" s="20"/>
      <c r="AJ35" s="65"/>
      <c r="AL35" s="152"/>
      <c r="AM35" s="65"/>
      <c r="AO35" s="20"/>
      <c r="AP35" s="65"/>
      <c r="AR35" s="20"/>
      <c r="AS35" s="65"/>
      <c r="AU35" s="20"/>
      <c r="AV35" s="65"/>
      <c r="AX35" s="20"/>
      <c r="AY35" s="65"/>
      <c r="BA35" s="20"/>
      <c r="BB35" s="42"/>
      <c r="BD35" s="20"/>
      <c r="BE35" s="42"/>
      <c r="BG35" s="20"/>
      <c r="BH35" s="42"/>
      <c r="BJ35" s="20"/>
      <c r="BK35" s="42"/>
    </row>
    <row r="36" spans="2:63" ht="31" thickBot="1" x14ac:dyDescent="0.2">
      <c r="B36" s="396" t="s">
        <v>166</v>
      </c>
      <c r="C36" s="429">
        <f>+AVERAGE(G36:G39)</f>
        <v>68.75</v>
      </c>
      <c r="D36" s="402" t="s">
        <v>33</v>
      </c>
      <c r="E36" s="192" t="s">
        <v>480</v>
      </c>
      <c r="F36" s="139">
        <f t="shared" si="1"/>
        <v>0.4</v>
      </c>
      <c r="G36" s="52">
        <f t="shared" si="2"/>
        <v>40</v>
      </c>
      <c r="H36" s="84">
        <f t="shared" si="3"/>
        <v>40</v>
      </c>
      <c r="I36" s="71" t="str">
        <f t="shared" si="4"/>
        <v/>
      </c>
      <c r="K36" s="20">
        <v>0.4</v>
      </c>
      <c r="L36" s="65" t="s">
        <v>905</v>
      </c>
      <c r="N36" s="20"/>
      <c r="O36" s="65"/>
      <c r="Q36" s="20"/>
      <c r="R36" s="65"/>
      <c r="T36" s="20"/>
      <c r="U36" s="65"/>
      <c r="W36" s="20"/>
      <c r="X36" s="65"/>
      <c r="Z36" s="20"/>
      <c r="AA36" s="65"/>
      <c r="AC36" s="20"/>
      <c r="AD36" s="65"/>
      <c r="AF36" s="20"/>
      <c r="AG36" s="65"/>
      <c r="AI36" s="20"/>
      <c r="AJ36" s="65"/>
      <c r="AL36" s="152"/>
      <c r="AM36" s="65"/>
      <c r="AO36" s="20"/>
      <c r="AP36" s="192"/>
      <c r="AR36" s="20"/>
      <c r="AS36" s="65"/>
      <c r="AU36" s="20"/>
      <c r="AV36" s="65"/>
      <c r="AX36" s="20"/>
      <c r="AY36" s="65"/>
      <c r="BA36" s="20"/>
      <c r="BB36" s="42"/>
      <c r="BD36" s="20"/>
      <c r="BE36" s="42"/>
      <c r="BG36" s="20"/>
      <c r="BH36" s="42"/>
      <c r="BJ36" s="20"/>
      <c r="BK36" s="42"/>
    </row>
    <row r="37" spans="2:63" ht="26" customHeight="1" thickBot="1" x14ac:dyDescent="0.2">
      <c r="B37" s="397"/>
      <c r="C37" s="430"/>
      <c r="D37" s="403"/>
      <c r="E37" s="187" t="s">
        <v>481</v>
      </c>
      <c r="F37" s="99">
        <f t="shared" si="1"/>
        <v>0.7</v>
      </c>
      <c r="G37" s="28">
        <f t="shared" si="2"/>
        <v>70</v>
      </c>
      <c r="H37" s="83">
        <f t="shared" si="3"/>
        <v>70</v>
      </c>
      <c r="I37" s="158" t="str">
        <f t="shared" si="4"/>
        <v/>
      </c>
      <c r="K37" s="20">
        <v>0.7</v>
      </c>
      <c r="L37" s="65" t="s">
        <v>904</v>
      </c>
      <c r="N37" s="20"/>
      <c r="O37" s="65"/>
      <c r="Q37" s="20"/>
      <c r="R37" s="65"/>
      <c r="T37" s="20"/>
      <c r="U37" s="65"/>
      <c r="W37" s="20"/>
      <c r="X37" s="65"/>
      <c r="Z37" s="20"/>
      <c r="AA37" s="65"/>
      <c r="AC37" s="20"/>
      <c r="AD37" s="65"/>
      <c r="AF37" s="20"/>
      <c r="AG37" s="65"/>
      <c r="AI37" s="20"/>
      <c r="AJ37" s="65"/>
      <c r="AL37" s="152"/>
      <c r="AM37" s="65"/>
      <c r="AO37" s="20"/>
      <c r="AP37" s="192"/>
      <c r="AR37" s="20"/>
      <c r="AS37" s="65"/>
      <c r="AU37" s="20"/>
      <c r="AV37" s="65"/>
      <c r="AX37" s="20"/>
      <c r="AY37" s="65"/>
      <c r="BA37" s="20"/>
      <c r="BB37" s="42"/>
      <c r="BD37" s="20"/>
      <c r="BE37" s="42"/>
      <c r="BG37" s="20"/>
      <c r="BH37" s="42"/>
      <c r="BJ37" s="20"/>
      <c r="BK37" s="42"/>
    </row>
    <row r="38" spans="2:63" ht="46" thickBot="1" x14ac:dyDescent="0.2">
      <c r="B38" s="397"/>
      <c r="C38" s="430"/>
      <c r="D38" s="403"/>
      <c r="E38" s="187" t="s">
        <v>482</v>
      </c>
      <c r="F38" s="99">
        <f t="shared" si="1"/>
        <v>0.95</v>
      </c>
      <c r="G38" s="28">
        <f t="shared" si="2"/>
        <v>95</v>
      </c>
      <c r="H38" s="83">
        <f t="shared" si="3"/>
        <v>95</v>
      </c>
      <c r="I38" s="158" t="str">
        <f t="shared" si="4"/>
        <v/>
      </c>
      <c r="K38" s="20">
        <v>0.95</v>
      </c>
      <c r="L38" s="65" t="s">
        <v>903</v>
      </c>
      <c r="N38" s="20"/>
      <c r="O38" s="65"/>
      <c r="Q38" s="20"/>
      <c r="R38" s="65"/>
      <c r="T38" s="20"/>
      <c r="U38" s="65"/>
      <c r="W38" s="20"/>
      <c r="X38" s="65"/>
      <c r="Z38" s="20"/>
      <c r="AA38" s="65"/>
      <c r="AC38" s="20"/>
      <c r="AD38" s="65"/>
      <c r="AF38" s="20"/>
      <c r="AG38" s="65"/>
      <c r="AI38" s="20"/>
      <c r="AJ38" s="65"/>
      <c r="AL38" s="152"/>
      <c r="AM38" s="65"/>
      <c r="AO38" s="20"/>
      <c r="AP38" s="192"/>
      <c r="AR38" s="20"/>
      <c r="AS38" s="65"/>
      <c r="AU38" s="20"/>
      <c r="AV38" s="65"/>
      <c r="AX38" s="20"/>
      <c r="AY38" s="65"/>
      <c r="BA38" s="20"/>
      <c r="BB38" s="42"/>
      <c r="BD38" s="20"/>
      <c r="BE38" s="42"/>
      <c r="BG38" s="20"/>
      <c r="BH38" s="42"/>
      <c r="BJ38" s="20"/>
      <c r="BK38" s="42"/>
    </row>
    <row r="39" spans="2:63" ht="76" thickBot="1" x14ac:dyDescent="0.2">
      <c r="B39" s="398"/>
      <c r="C39" s="435"/>
      <c r="D39" s="404"/>
      <c r="E39" s="191" t="s">
        <v>483</v>
      </c>
      <c r="F39" s="159">
        <f t="shared" si="1"/>
        <v>0.7</v>
      </c>
      <c r="G39" s="160">
        <f t="shared" si="2"/>
        <v>70</v>
      </c>
      <c r="H39" s="45">
        <f t="shared" si="3"/>
        <v>70</v>
      </c>
      <c r="I39" s="161" t="str">
        <f t="shared" si="4"/>
        <v/>
      </c>
      <c r="K39" s="25">
        <v>0.7</v>
      </c>
      <c r="L39" s="66" t="s">
        <v>902</v>
      </c>
      <c r="N39" s="20"/>
      <c r="O39" s="65"/>
      <c r="Q39" s="20"/>
      <c r="R39" s="65"/>
      <c r="T39" s="20"/>
      <c r="U39" s="65"/>
      <c r="W39" s="20"/>
      <c r="X39" s="65"/>
      <c r="Z39" s="20"/>
      <c r="AA39" s="65"/>
      <c r="AC39" s="20"/>
      <c r="AD39" s="65"/>
      <c r="AF39" s="20"/>
      <c r="AG39" s="65"/>
      <c r="AI39" s="20"/>
      <c r="AJ39" s="65"/>
      <c r="AL39" s="152"/>
      <c r="AM39" s="65"/>
      <c r="AO39" s="20"/>
      <c r="AP39" s="192"/>
      <c r="AR39" s="20"/>
      <c r="AS39" s="65"/>
      <c r="AU39" s="20"/>
      <c r="AV39" s="65"/>
      <c r="AX39" s="20"/>
      <c r="AY39" s="65"/>
      <c r="BA39" s="20"/>
      <c r="BB39" s="42"/>
      <c r="BD39" s="20"/>
      <c r="BE39" s="42"/>
      <c r="BG39" s="20"/>
      <c r="BH39" s="42"/>
      <c r="BJ39" s="20"/>
      <c r="BK39" s="42"/>
    </row>
    <row r="40" spans="2:63" ht="181" customHeight="1" thickBot="1" x14ac:dyDescent="0.2">
      <c r="B40" s="195" t="s">
        <v>165</v>
      </c>
      <c r="C40" s="296">
        <f>+AVERAGE(G40:G40)</f>
        <v>70</v>
      </c>
      <c r="D40" s="170" t="s">
        <v>10</v>
      </c>
      <c r="E40" s="189" t="s">
        <v>484</v>
      </c>
      <c r="F40" s="162">
        <f t="shared" si="1"/>
        <v>0.7</v>
      </c>
      <c r="G40" s="163">
        <f t="shared" si="2"/>
        <v>70</v>
      </c>
      <c r="H40" s="49">
        <f t="shared" si="3"/>
        <v>70</v>
      </c>
      <c r="I40" s="164" t="str">
        <f t="shared" si="4"/>
        <v/>
      </c>
      <c r="K40" s="25">
        <v>0.7</v>
      </c>
      <c r="L40" s="66" t="s">
        <v>902</v>
      </c>
      <c r="N40" s="25"/>
      <c r="O40" s="66"/>
      <c r="Q40" s="25"/>
      <c r="R40" s="66"/>
      <c r="T40" s="25"/>
      <c r="U40" s="66"/>
      <c r="W40" s="25"/>
      <c r="X40" s="66"/>
      <c r="Z40" s="25"/>
      <c r="AA40" s="66"/>
      <c r="AC40" s="25"/>
      <c r="AD40" s="66"/>
      <c r="AF40" s="25"/>
      <c r="AG40" s="66"/>
      <c r="AI40" s="25"/>
      <c r="AJ40" s="66"/>
      <c r="AL40" s="152"/>
      <c r="AM40" s="66"/>
      <c r="AO40" s="20"/>
      <c r="AP40" s="189"/>
      <c r="AR40" s="20"/>
      <c r="AS40" s="65"/>
      <c r="AU40" s="20"/>
      <c r="AV40" s="65"/>
      <c r="AX40" s="20"/>
      <c r="AY40" s="65"/>
      <c r="BA40" s="20"/>
      <c r="BB40" s="42"/>
      <c r="BD40" s="20"/>
      <c r="BE40" s="42"/>
      <c r="BG40" s="20"/>
      <c r="BH40" s="42"/>
      <c r="BJ40" s="20"/>
      <c r="BK40" s="42"/>
    </row>
  </sheetData>
  <sheetProtection algorithmName="SHA-512" hashValue="GPUnvxWjTpcHraV72L1tkSsefdRMo1We3QI9Sx/RR6vPeo6bAZoImGwMrqX5NeiZwFutlNGgiDYKtDOs3o9Piw==" saltValue="UkbunZWaVPdGTzjGhaNGgQ==" spinCount="100000" sheet="1" objects="1" scenarios="1" autoFilter="0"/>
  <autoFilter ref="A10:BK40" xr:uid="{00000000-0009-0000-0000-00000A000000}"/>
  <dataConsolidate/>
  <mergeCells count="30">
    <mergeCell ref="Z6:AA6"/>
    <mergeCell ref="K6:L6"/>
    <mergeCell ref="N6:O6"/>
    <mergeCell ref="Q6:R6"/>
    <mergeCell ref="T6:U6"/>
    <mergeCell ref="W6:X6"/>
    <mergeCell ref="BJ6:BK6"/>
    <mergeCell ref="AC6:AD6"/>
    <mergeCell ref="AF6:AG6"/>
    <mergeCell ref="AI6:AJ6"/>
    <mergeCell ref="AL6:AM6"/>
    <mergeCell ref="AO6:AP6"/>
    <mergeCell ref="AR6:AS6"/>
    <mergeCell ref="AU6:AV6"/>
    <mergeCell ref="AX6:AY6"/>
    <mergeCell ref="BA6:BB6"/>
    <mergeCell ref="BD6:BE6"/>
    <mergeCell ref="BG6:BH6"/>
    <mergeCell ref="D36:D39"/>
    <mergeCell ref="B11:B17"/>
    <mergeCell ref="C11:C17"/>
    <mergeCell ref="D11:D17"/>
    <mergeCell ref="B18:B21"/>
    <mergeCell ref="C18:C21"/>
    <mergeCell ref="D18:D21"/>
    <mergeCell ref="B22:B35"/>
    <mergeCell ref="C22:C35"/>
    <mergeCell ref="D22:D35"/>
    <mergeCell ref="B36:B39"/>
    <mergeCell ref="C36:C39"/>
  </mergeCells>
  <dataValidations count="2">
    <dataValidation type="list" allowBlank="1" showInputMessage="1" showErrorMessage="1" sqref="K6:L6 N6:O6 Q6:R6 T6:U6 W6:X6 BJ6:BK6 AO6:AP6 AR6:AS6 AU6:AV6 AX6:AY6 BA6:BB6 AL6:AM6 BD6:BE6 BG6:BH6 Z6:AA6 AC6:AD6 AF6:AG6 AI6:AJ6" xr:uid="{00000000-0002-0000-0A00-000000000000}">
      <formula1>LUGAR</formula1>
    </dataValidation>
    <dataValidation type="list" allowBlank="1" showInputMessage="1" showErrorMessage="1" sqref="I6" xr:uid="{00000000-0002-0000-0A00-000001000000}">
      <formula1>COMENTARIOS</formula1>
    </dataValidation>
  </dataValidations>
  <pageMargins left="0.44" right="0.35" top="0.36" bottom="0.34" header="0.28999999999999998" footer="0.17"/>
  <pageSetup scale="52" fitToHeight="2" orientation="landscape" r:id="rId1"/>
  <headerFooter alignWithMargins="0">
    <oddFooter>&amp;RPág  &amp;P/&amp;N</oddFooter>
  </headerFooter>
  <extLst>
    <ext xmlns:x14="http://schemas.microsoft.com/office/spreadsheetml/2009/9/main" uri="{78C0D931-6437-407d-A8EE-F0AAD7539E65}">
      <x14:conditionalFormattings>
        <x14:conditionalFormatting xmlns:xm="http://schemas.microsoft.com/office/excel/2006/main">
          <x14:cfRule type="containsText" priority="240" operator="containsText" id="{6663C23D-CC17-4068-952E-45B5F8CBEFF7}">
            <xm:f>NOT(ISERROR(SEARCH(Listas!$B$4,K6)))</xm:f>
            <xm:f>Listas!$B$4</xm:f>
            <x14:dxf>
              <fill>
                <patternFill>
                  <bgColor theme="7" tint="0.59996337778862885"/>
                </patternFill>
              </fill>
            </x14:dxf>
          </x14:cfRule>
          <xm:sqref>K6:L6 N6:O6 Q6:R6 T6:U6 W6:X6 Z6:AA6 AL6:AM6 AO6:AP6 AR6:AS6 AU6:AV6 AX6:AY6 BA6:BB6 BD6:BE6 BG6:BH6 BJ6:BK6 AC6:AD6 AF6:AG6 AI6:AJ6</xm:sqref>
        </x14:conditionalFormatting>
        <x14:conditionalFormatting xmlns:xm="http://schemas.microsoft.com/office/excel/2006/main">
          <x14:cfRule type="notContainsText" priority="13" operator="notContains" id="{053A4D97-C0BA-4CBB-AE95-E81C0E7731C2}">
            <xm:f>ISERROR(SEARCH(Listas!$B$2,K6))</xm:f>
            <xm:f>Listas!$B$2</xm:f>
            <x14:dxf>
              <fill>
                <patternFill>
                  <bgColor theme="3" tint="0.59996337778862885"/>
                </patternFill>
              </fill>
            </x14:dxf>
          </x14:cfRule>
          <x14:cfRule type="containsText" priority="14" operator="containsText" id="{2F0C2174-490C-4AA9-8B45-394D1F67577F}">
            <xm:f>NOT(ISERROR(SEARCH(Listas!$B$2,K6)))</xm:f>
            <xm:f>Listas!$B$2</xm:f>
            <x14:dxf>
              <fill>
                <patternFill>
                  <bgColor rgb="FFFFFF00"/>
                </patternFill>
              </fill>
            </x14:dxf>
          </x14:cfRule>
          <xm:sqref>K6:L6 N6:O6 Q6:R6 T6:U6 W6:X6 Z6:AA6 AL6:AM6 AO6:AP6 AR6:AS6 AU6:AV6 AX6:AY6 BA6:BB6 BD6:BE6 BG6:BH6 BJ6:BK6</xm:sqref>
        </x14:conditionalFormatting>
        <x14:conditionalFormatting xmlns:xm="http://schemas.microsoft.com/office/excel/2006/main">
          <x14:cfRule type="containsText" priority="8" operator="containsText" id="{EBA2A10A-BCE6-4290-99C8-0BF6653D5817}">
            <xm:f>NOT(ISERROR(SEARCH($H$4,L9)))</xm:f>
            <xm:f>$H$4</xm:f>
            <x14:dxf>
              <fill>
                <patternFill>
                  <bgColor theme="5"/>
                </patternFill>
              </fill>
            </x14:dxf>
          </x14:cfRule>
          <x14:cfRule type="containsText" priority="9" operator="containsText" id="{A006A92B-F95B-4A6A-8248-814B0EBF847F}">
            <xm:f>NOT(ISERROR(SEARCH($H$3,L9)))</xm:f>
            <xm:f>$H$3</xm:f>
            <x14:dxf>
              <fill>
                <patternFill>
                  <bgColor rgb="FF92D050"/>
                </patternFill>
              </fill>
            </x14:dxf>
          </x14:cfRule>
          <xm:sqref>L9 AM9 AP9 AS9 AV9 AY9 BB9 BE9 BH9 BK9 O9 R9 U9 X9 AA9 AD9 AG9</xm:sqref>
        </x14:conditionalFormatting>
        <x14:conditionalFormatting xmlns:xm="http://schemas.microsoft.com/office/excel/2006/main">
          <x14:cfRule type="notContainsText" priority="11" operator="notContains" id="{30BC9FC1-91C7-4B6E-9DF1-4ECAB882A20E}">
            <xm:f>ISERROR(SEARCH(Listas!$B$2,AC6))</xm:f>
            <xm:f>Listas!$B$2</xm:f>
            <x14:dxf>
              <fill>
                <patternFill>
                  <bgColor theme="3" tint="0.59996337778862885"/>
                </patternFill>
              </fill>
            </x14:dxf>
          </x14:cfRule>
          <x14:cfRule type="containsText" priority="12" operator="containsText" id="{411C6815-5B5A-412C-8707-FAF1816471C8}">
            <xm:f>NOT(ISERROR(SEARCH(Listas!$B$2,AC6)))</xm:f>
            <xm:f>Listas!$B$2</xm:f>
            <x14:dxf>
              <fill>
                <patternFill>
                  <bgColor rgb="FFFFFF00"/>
                </patternFill>
              </fill>
            </x14:dxf>
          </x14:cfRule>
          <xm:sqref>AC6:AD6 AF6:AG6</xm:sqref>
        </x14:conditionalFormatting>
        <x14:conditionalFormatting xmlns:xm="http://schemas.microsoft.com/office/excel/2006/main">
          <x14:cfRule type="notContainsText" priority="6" operator="notContains" id="{5128ED03-F511-47FC-8A37-4796FDD0BE96}">
            <xm:f>ISERROR(SEARCH(Listas!$B$2,AI6))</xm:f>
            <xm:f>Listas!$B$2</xm:f>
            <x14:dxf>
              <fill>
                <patternFill>
                  <bgColor theme="3" tint="0.59996337778862885"/>
                </patternFill>
              </fill>
            </x14:dxf>
          </x14:cfRule>
          <x14:cfRule type="containsText" priority="7" operator="containsText" id="{507D3265-E31A-4D8F-B43A-1AAFF6203BA0}">
            <xm:f>NOT(ISERROR(SEARCH(Listas!$B$2,AI6)))</xm:f>
            <xm:f>Listas!$B$2</xm:f>
            <x14:dxf>
              <fill>
                <patternFill>
                  <bgColor rgb="FFFFFF00"/>
                </patternFill>
              </fill>
            </x14:dxf>
          </x14:cfRule>
          <xm:sqref>AI6:AJ6</xm:sqref>
        </x14:conditionalFormatting>
        <x14:conditionalFormatting xmlns:xm="http://schemas.microsoft.com/office/excel/2006/main">
          <x14:cfRule type="containsText" priority="1" operator="containsText" id="{66865EA4-64CB-1745-8636-33F577585582}">
            <xm:f>NOT(ISERROR(SEARCH($H$4,AJ9)))</xm:f>
            <xm:f>$H$4</xm:f>
            <x14:dxf>
              <fill>
                <patternFill>
                  <bgColor theme="5"/>
                </patternFill>
              </fill>
            </x14:dxf>
          </x14:cfRule>
          <x14:cfRule type="containsText" priority="2" operator="containsText" id="{031223A1-1EC4-6F47-87AA-A25212175D09}">
            <xm:f>NOT(ISERROR(SEARCH($H$3,AJ9)))</xm:f>
            <xm:f>$H$3</xm:f>
            <x14:dxf>
              <fill>
                <patternFill>
                  <bgColor rgb="FF92D050"/>
                </patternFill>
              </fill>
            </x14:dxf>
          </x14:cfRule>
          <xm:sqref>AJ9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DC8056CA-EBE4-2B45-8207-A3D09EDE4FEE}">
          <x14:formula1>
            <xm:f>Listas!$B$2</xm:f>
          </x14:formula1>
          <xm:sqref>F6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CC00"/>
    <pageSetUpPr fitToPage="1"/>
  </sheetPr>
  <dimension ref="A1:BH45"/>
  <sheetViews>
    <sheetView showGridLines="0" tabSelected="1" zoomScale="96" zoomScaleNormal="96" workbookViewId="0">
      <selection activeCell="B11" sqref="B11:B14"/>
    </sheetView>
  </sheetViews>
  <sheetFormatPr baseColWidth="10" defaultColWidth="9.1640625" defaultRowHeight="14" x14ac:dyDescent="0.15"/>
  <cols>
    <col min="1" max="1" width="2.6640625" style="24" customWidth="1"/>
    <col min="2" max="2" width="14.5" style="29" customWidth="1"/>
    <col min="3" max="3" width="11.5" style="29" customWidth="1"/>
    <col min="4" max="4" width="30.5" style="26" customWidth="1"/>
    <col min="5" max="5" width="49" style="26" customWidth="1"/>
    <col min="6" max="6" width="14.83203125" style="50" customWidth="1"/>
    <col min="7" max="7" width="15.1640625" style="29" customWidth="1"/>
    <col min="8" max="8" width="15" style="26" customWidth="1"/>
    <col min="9" max="9" width="33.83203125" style="72" customWidth="1"/>
    <col min="10" max="10" width="2.83203125" style="30" customWidth="1"/>
    <col min="11" max="11" width="16.5" style="29" customWidth="1"/>
    <col min="12" max="12" width="27.1640625" style="26" customWidth="1"/>
    <col min="13" max="13" width="2.33203125" style="24" customWidth="1"/>
    <col min="14" max="14" width="15" style="24" customWidth="1"/>
    <col min="15" max="15" width="31.5" style="26" customWidth="1"/>
    <col min="16" max="16" width="2.33203125" style="24" customWidth="1"/>
    <col min="17" max="17" width="16.5" style="29" customWidth="1"/>
    <col min="18" max="18" width="34.6640625" style="26" customWidth="1"/>
    <col min="19" max="19" width="2.33203125" style="24" customWidth="1"/>
    <col min="20" max="20" width="16.5" style="29" customWidth="1"/>
    <col min="21" max="21" width="28" style="26" customWidth="1"/>
    <col min="22" max="22" width="2.33203125" style="24" customWidth="1"/>
    <col min="23" max="23" width="16.5" style="29" customWidth="1"/>
    <col min="24" max="24" width="34.6640625" style="26" customWidth="1"/>
    <col min="25" max="25" width="2.33203125" style="24" customWidth="1"/>
    <col min="26" max="26" width="16.5" style="29" customWidth="1"/>
    <col min="27" max="27" width="34.6640625" style="26" customWidth="1"/>
    <col min="28" max="28" width="2.33203125" style="24" customWidth="1"/>
    <col min="29" max="29" width="16.5" style="29" customWidth="1"/>
    <col min="30" max="30" width="40" style="26" customWidth="1"/>
    <col min="31" max="31" width="2.33203125" style="24" customWidth="1"/>
    <col min="32" max="32" width="16.5" style="29" customWidth="1"/>
    <col min="33" max="33" width="34.6640625" style="26" customWidth="1"/>
    <col min="34" max="34" width="2.6640625" style="24" customWidth="1"/>
    <col min="35" max="35" width="11.83203125" style="29" customWidth="1"/>
    <col min="36" max="36" width="33.1640625" style="26" customWidth="1"/>
    <col min="37" max="37" width="2.33203125" style="24" customWidth="1"/>
    <col min="38" max="38" width="16.5" style="24" customWidth="1"/>
    <col min="39" max="39" width="34.6640625" style="24" customWidth="1"/>
    <col min="40" max="40" width="2.33203125" style="24" customWidth="1"/>
    <col min="41" max="41" width="16.5" style="24" customWidth="1"/>
    <col min="42" max="42" width="34.6640625" style="26" customWidth="1"/>
    <col min="43" max="43" width="2.33203125" style="24" customWidth="1"/>
    <col min="44" max="44" width="16.5" style="24" customWidth="1"/>
    <col min="45" max="45" width="34.6640625" style="26" customWidth="1"/>
    <col min="46" max="46" width="2.33203125" style="24" customWidth="1"/>
    <col min="47" max="47" width="16.5" style="24" customWidth="1"/>
    <col min="48" max="48" width="34.6640625" style="24" customWidth="1"/>
    <col min="49" max="49" width="2.33203125" style="24" customWidth="1"/>
    <col min="50" max="50" width="16.5" style="24" customWidth="1"/>
    <col min="51" max="51" width="34.6640625" style="24" customWidth="1"/>
    <col min="52" max="52" width="2.33203125" style="24" customWidth="1"/>
    <col min="53" max="53" width="16.5" style="24" customWidth="1"/>
    <col min="54" max="54" width="34.6640625" style="24" customWidth="1"/>
    <col min="55" max="55" width="2.33203125" style="24" customWidth="1"/>
    <col min="56" max="56" width="16.5" style="24" customWidth="1"/>
    <col min="57" max="57" width="34.6640625" style="24" customWidth="1"/>
    <col min="58" max="58" width="2.33203125" style="24" customWidth="1"/>
    <col min="59" max="59" width="16.5" style="24" customWidth="1"/>
    <col min="60" max="60" width="34.6640625" style="24" customWidth="1"/>
    <col min="61" max="16384" width="9.1640625" style="30"/>
  </cols>
  <sheetData>
    <row r="1" spans="2:60" s="26" customFormat="1" x14ac:dyDescent="0.15">
      <c r="B1" s="50"/>
      <c r="F1" s="50"/>
      <c r="G1" s="50"/>
      <c r="I1" s="72"/>
      <c r="Q1" s="50"/>
      <c r="T1" s="50"/>
      <c r="W1" s="50"/>
      <c r="Z1" s="50"/>
      <c r="AC1" s="50"/>
      <c r="AF1" s="50"/>
      <c r="AI1" s="50"/>
    </row>
    <row r="2" spans="2:60" s="26" customFormat="1" ht="17" customHeight="1" x14ac:dyDescent="0.15">
      <c r="B2" s="50"/>
      <c r="C2" s="21"/>
      <c r="D2" s="21"/>
      <c r="F2" s="50"/>
      <c r="G2" s="50"/>
      <c r="H2" s="85"/>
      <c r="I2" s="72"/>
      <c r="Q2" s="50"/>
      <c r="T2" s="50"/>
      <c r="W2" s="50"/>
      <c r="Z2" s="50"/>
      <c r="AC2" s="50"/>
      <c r="AF2" s="50"/>
      <c r="AI2" s="50"/>
    </row>
    <row r="3" spans="2:60" s="26" customFormat="1" ht="15" x14ac:dyDescent="0.15">
      <c r="B3" s="50"/>
      <c r="C3" s="21"/>
      <c r="D3" s="21"/>
      <c r="F3" s="50"/>
      <c r="G3" s="50"/>
      <c r="H3" s="167" t="s">
        <v>215</v>
      </c>
      <c r="I3" s="72"/>
      <c r="Q3" s="50"/>
      <c r="T3" s="50"/>
      <c r="W3" s="50"/>
      <c r="Z3" s="50"/>
      <c r="AC3" s="50"/>
      <c r="AF3" s="50"/>
      <c r="AI3" s="50"/>
    </row>
    <row r="4" spans="2:60" s="26" customFormat="1" ht="15" x14ac:dyDescent="0.15">
      <c r="B4" s="50"/>
      <c r="C4" s="21"/>
      <c r="D4" s="21"/>
      <c r="F4" s="50"/>
      <c r="G4" s="50"/>
      <c r="H4" s="167" t="s">
        <v>216</v>
      </c>
      <c r="I4" s="72"/>
      <c r="Q4" s="50"/>
      <c r="T4" s="50"/>
      <c r="W4" s="50"/>
      <c r="Z4" s="50"/>
      <c r="AC4" s="50"/>
      <c r="AF4" s="50"/>
      <c r="AI4" s="50"/>
    </row>
    <row r="5" spans="2:60" s="26" customFormat="1" ht="15" x14ac:dyDescent="0.15">
      <c r="B5" s="50"/>
      <c r="C5" s="21"/>
      <c r="D5" s="21"/>
      <c r="F5" s="50"/>
      <c r="G5" s="50"/>
      <c r="H5" s="85"/>
      <c r="I5" s="72"/>
      <c r="Q5" s="50"/>
      <c r="T5" s="50"/>
      <c r="W5" s="50"/>
      <c r="Z5" s="50"/>
      <c r="AC5" s="50"/>
      <c r="AF5" s="50"/>
      <c r="AI5" s="50"/>
    </row>
    <row r="6" spans="2:60" s="153" customFormat="1" ht="24" x14ac:dyDescent="0.15">
      <c r="F6" s="156" t="s">
        <v>720</v>
      </c>
      <c r="H6" s="168"/>
      <c r="I6" s="156" t="s">
        <v>319</v>
      </c>
      <c r="K6" s="389"/>
      <c r="L6" s="389"/>
      <c r="N6" s="389"/>
      <c r="O6" s="389"/>
      <c r="Q6" s="389"/>
      <c r="R6" s="389"/>
      <c r="T6" s="389"/>
      <c r="U6" s="389"/>
      <c r="W6" s="389"/>
      <c r="X6" s="389"/>
      <c r="Z6" s="389"/>
      <c r="AA6" s="389"/>
      <c r="AC6" s="389"/>
      <c r="AD6" s="389"/>
      <c r="AF6" s="389"/>
      <c r="AG6" s="389"/>
      <c r="AI6" s="389"/>
      <c r="AJ6" s="389"/>
      <c r="AL6" s="389"/>
      <c r="AM6" s="389"/>
      <c r="AO6" s="389"/>
      <c r="AP6" s="389"/>
      <c r="AR6" s="389"/>
      <c r="AS6" s="389"/>
      <c r="AU6" s="389"/>
      <c r="AV6" s="389"/>
      <c r="AX6" s="389"/>
      <c r="AY6" s="389"/>
      <c r="BA6" s="389"/>
      <c r="BB6" s="389"/>
      <c r="BD6" s="389"/>
      <c r="BE6" s="389"/>
      <c r="BG6" s="389"/>
      <c r="BH6" s="389"/>
    </row>
    <row r="7" spans="2:60" s="22" customFormat="1" ht="24" x14ac:dyDescent="0.15">
      <c r="B7" s="31" t="s">
        <v>11</v>
      </c>
      <c r="F7" s="46"/>
      <c r="G7" s="46"/>
      <c r="H7" s="115"/>
      <c r="I7" s="73"/>
      <c r="K7" s="22" t="s">
        <v>144</v>
      </c>
      <c r="L7" s="341" t="s">
        <v>719</v>
      </c>
      <c r="M7" s="23"/>
      <c r="N7" s="22" t="s">
        <v>144</v>
      </c>
      <c r="O7" s="69"/>
      <c r="Q7" s="31" t="s">
        <v>144</v>
      </c>
      <c r="R7" s="69"/>
      <c r="T7" s="31" t="s">
        <v>144</v>
      </c>
      <c r="U7" s="69"/>
      <c r="W7" s="31" t="s">
        <v>144</v>
      </c>
      <c r="X7" s="69"/>
      <c r="Z7" s="31" t="s">
        <v>144</v>
      </c>
      <c r="AA7" s="69"/>
      <c r="AC7" s="31" t="s">
        <v>144</v>
      </c>
      <c r="AD7" s="67"/>
      <c r="AF7" s="31" t="s">
        <v>144</v>
      </c>
      <c r="AG7" s="82"/>
      <c r="AI7" s="31" t="s">
        <v>144</v>
      </c>
      <c r="AJ7" s="69"/>
      <c r="AL7" s="22" t="s">
        <v>144</v>
      </c>
      <c r="AM7" s="62"/>
      <c r="AO7" s="22" t="s">
        <v>144</v>
      </c>
      <c r="AP7" s="67"/>
      <c r="AR7" s="22" t="s">
        <v>144</v>
      </c>
      <c r="AS7" s="62"/>
      <c r="AU7" s="22" t="s">
        <v>144</v>
      </c>
      <c r="AV7" s="69"/>
      <c r="AX7" s="22" t="s">
        <v>144</v>
      </c>
      <c r="AY7" s="69"/>
      <c r="BA7" s="22" t="s">
        <v>144</v>
      </c>
      <c r="BD7" s="22" t="s">
        <v>144</v>
      </c>
      <c r="BG7" s="22" t="s">
        <v>144</v>
      </c>
    </row>
    <row r="8" spans="2:60" ht="14.25" customHeight="1" x14ac:dyDescent="0.15">
      <c r="B8" s="51"/>
      <c r="C8" s="51"/>
      <c r="D8" s="51"/>
      <c r="E8" s="51"/>
      <c r="F8" s="51"/>
      <c r="K8" s="24" t="s">
        <v>150</v>
      </c>
      <c r="L8" s="63" t="s">
        <v>718</v>
      </c>
      <c r="N8" s="24" t="s">
        <v>150</v>
      </c>
      <c r="O8" s="63"/>
      <c r="Q8" s="174" t="s">
        <v>150</v>
      </c>
      <c r="R8" s="63"/>
      <c r="T8" s="174" t="s">
        <v>150</v>
      </c>
      <c r="U8" s="63"/>
      <c r="W8" s="174" t="s">
        <v>150</v>
      </c>
      <c r="X8" s="63"/>
      <c r="Z8" s="174" t="s">
        <v>150</v>
      </c>
      <c r="AA8" s="63"/>
      <c r="AC8" s="174" t="s">
        <v>150</v>
      </c>
      <c r="AF8" s="174" t="s">
        <v>150</v>
      </c>
      <c r="AG8" s="63"/>
      <c r="AI8" s="174" t="s">
        <v>150</v>
      </c>
      <c r="AL8" s="24" t="s">
        <v>150</v>
      </c>
      <c r="AM8" s="63"/>
      <c r="AO8" s="24" t="s">
        <v>150</v>
      </c>
      <c r="AR8" s="24" t="s">
        <v>150</v>
      </c>
      <c r="AS8" s="63"/>
      <c r="AU8" s="24" t="s">
        <v>150</v>
      </c>
      <c r="AV8" s="63"/>
      <c r="AX8" s="24" t="s">
        <v>150</v>
      </c>
      <c r="AY8" s="63"/>
      <c r="BA8" s="24" t="s">
        <v>150</v>
      </c>
      <c r="BD8" s="24" t="s">
        <v>150</v>
      </c>
      <c r="BG8" s="24" t="s">
        <v>150</v>
      </c>
    </row>
    <row r="9" spans="2:60" s="24" customFormat="1" ht="18.75" customHeight="1" thickBot="1" x14ac:dyDescent="0.2">
      <c r="B9" s="165" t="s">
        <v>168</v>
      </c>
      <c r="D9" s="26"/>
      <c r="E9" s="166">
        <v>1</v>
      </c>
      <c r="F9" s="2"/>
      <c r="G9" s="29"/>
      <c r="H9" s="26"/>
      <c r="I9" s="26"/>
      <c r="K9" s="24" t="s">
        <v>217</v>
      </c>
      <c r="L9" s="50" t="str">
        <f>+IF($F$6="ALCANOS DE COLOMBIA S.A. E.S.P.","HABILITAR",IF($F$6="TODOS","HABILITAR","INHABILITAR"))</f>
        <v>HABILITAR</v>
      </c>
      <c r="N9" s="24" t="s">
        <v>217</v>
      </c>
      <c r="O9" s="50" t="str">
        <f>+IF($F$6="ALCANOS DE COLOMBIA S.A. E.S.P.","HABILITAR",IF($F$6="TODOS","HABILITAR","INHABILITAR"))</f>
        <v>HABILITAR</v>
      </c>
      <c r="Q9" s="174" t="s">
        <v>217</v>
      </c>
      <c r="R9" s="50" t="str">
        <f>+IF($F$6="ALCANOS DE COLOMBIA S.A. E.S.P.","HABILITAR",IF($F$6="TODOS","HABILITAR","INHABILITAR"))</f>
        <v>HABILITAR</v>
      </c>
      <c r="T9" s="174" t="s">
        <v>217</v>
      </c>
      <c r="U9" s="50" t="str">
        <f>+IF($F$6="ALCANOS DE COLOMBIA S.A. E.S.P.","HABILITAR",IF($F$6="TODOS","HABILITAR","INHABILITAR"))</f>
        <v>HABILITAR</v>
      </c>
      <c r="W9" s="174" t="s">
        <v>217</v>
      </c>
      <c r="X9" s="50" t="str">
        <f>+IF($F$6="ALCANOS DE COLOMBIA S.A. E.S.P.","HABILITAR",IF($F$6="TODOS","HABILITAR","INHABILITAR"))</f>
        <v>HABILITAR</v>
      </c>
      <c r="Z9" s="174" t="s">
        <v>217</v>
      </c>
      <c r="AA9" s="50" t="str">
        <f>+IF($F$6="ALCANOS DE COLOMBIA S.A. E.S.P.","HABILITAR",IF($F$6="TODOS","HABILITAR","INHABILITAR"))</f>
        <v>HABILITAR</v>
      </c>
      <c r="AC9" s="174" t="s">
        <v>217</v>
      </c>
      <c r="AD9" s="50" t="str">
        <f>+IF($F$6="ALCANOS DE COLOMBIA S.A. E.S.P.","HABILITAR",IF($F$6="TODOS","HABILITAR","INHABILITAR"))</f>
        <v>HABILITAR</v>
      </c>
      <c r="AF9" s="174" t="s">
        <v>217</v>
      </c>
      <c r="AG9" s="50" t="str">
        <f>+IF($F$6="ALCANOS DE COLOMBIA S.A. E.S.P.","HABILITAR",IF($F$6="TODOS","HABILITAR","INHABILITAR"))</f>
        <v>HABILITAR</v>
      </c>
      <c r="AI9" s="174" t="s">
        <v>217</v>
      </c>
      <c r="AJ9" s="50" t="str">
        <f>+IF($F$6="GRUPO EVALUADOR","HABILITAR",IF($F$6="TODOS","HABILITAR","INHABILITAR"))</f>
        <v>INHABILITAR</v>
      </c>
      <c r="AL9" s="24" t="s">
        <v>217</v>
      </c>
      <c r="AM9" s="50" t="str">
        <f>+IF($F$6="PLANTA ACTUAL","HABILITAR",IF($F$6="TODOS","HABILITAR","INHABILITAR"))</f>
        <v>INHABILITAR</v>
      </c>
      <c r="AO9" s="24" t="s">
        <v>217</v>
      </c>
      <c r="AP9" s="50" t="str">
        <f>+IF($F$6="PLANTA ACTUAL","HABILITAR",IF($F$6="TODOS","HABILITAR","INHABILITAR"))</f>
        <v>INHABILITAR</v>
      </c>
      <c r="AR9" s="24" t="s">
        <v>217</v>
      </c>
      <c r="AS9" s="50" t="str">
        <f>+IF($F$6="PLANTA ACTUAL","HABILITAR",IF($F$6="TODOS","HABILITAR","INHABILITAR"))</f>
        <v>INHABILITAR</v>
      </c>
      <c r="AU9" s="24" t="s">
        <v>217</v>
      </c>
      <c r="AV9" s="50" t="str">
        <f>+IF($F$6="PLANTA ACTUAL","HABILITAR",IF($F$6="TODOS","HABILITAR","INHABILITAR"))</f>
        <v>INHABILITAR</v>
      </c>
      <c r="AX9" s="24" t="s">
        <v>217</v>
      </c>
      <c r="AY9" s="50" t="str">
        <f>+IF($F$6="PLANTA ACTUAL","HABILITAR",IF($F$6="TODOS","HABILITAR","INHABILITAR"))</f>
        <v>INHABILITAR</v>
      </c>
      <c r="BA9" s="24" t="s">
        <v>217</v>
      </c>
      <c r="BB9" s="50" t="str">
        <f>+IF($F$6="PLANTA ACTUAL","HABILITAR",IF($F$6="TODOS","HABILITAR","INHABILITAR"))</f>
        <v>INHABILITAR</v>
      </c>
      <c r="BD9" s="24" t="s">
        <v>217</v>
      </c>
      <c r="BE9" s="50" t="str">
        <f>+IF($F$6="PLANTA ACTUAL","HABILITAR",IF($F$6="TODOS","HABILITAR","INHABILITAR"))</f>
        <v>INHABILITAR</v>
      </c>
      <c r="BG9" s="24" t="s">
        <v>217</v>
      </c>
      <c r="BH9" s="50" t="str">
        <f>+IF($F$6="PLANTA ACTUAL","HABILITAR",IF($F$6="TODOS","HABILITAR","INHABILITAR"))</f>
        <v>INHABILITAR</v>
      </c>
    </row>
    <row r="10" spans="2:60" ht="31" thickBot="1" x14ac:dyDescent="0.2">
      <c r="B10" s="178" t="s">
        <v>92</v>
      </c>
      <c r="C10" s="179" t="s">
        <v>322</v>
      </c>
      <c r="D10" s="179" t="s">
        <v>107</v>
      </c>
      <c r="E10" s="75" t="s">
        <v>171</v>
      </c>
      <c r="F10" s="75" t="s">
        <v>338</v>
      </c>
      <c r="G10" s="76" t="s">
        <v>148</v>
      </c>
      <c r="H10" s="76" t="s">
        <v>149</v>
      </c>
      <c r="I10" s="77" t="s">
        <v>147</v>
      </c>
      <c r="K10" s="80" t="s">
        <v>145</v>
      </c>
      <c r="L10" s="81" t="s">
        <v>146</v>
      </c>
      <c r="N10" s="80" t="s">
        <v>151</v>
      </c>
      <c r="O10" s="81" t="s">
        <v>146</v>
      </c>
      <c r="Q10" s="80" t="s">
        <v>152</v>
      </c>
      <c r="R10" s="81" t="s">
        <v>146</v>
      </c>
      <c r="T10" s="80" t="s">
        <v>153</v>
      </c>
      <c r="U10" s="81" t="s">
        <v>146</v>
      </c>
      <c r="W10" s="80" t="s">
        <v>154</v>
      </c>
      <c r="X10" s="81" t="s">
        <v>146</v>
      </c>
      <c r="Z10" s="80" t="s">
        <v>155</v>
      </c>
      <c r="AA10" s="81" t="s">
        <v>146</v>
      </c>
      <c r="AC10" s="80" t="s">
        <v>156</v>
      </c>
      <c r="AD10" s="81" t="s">
        <v>146</v>
      </c>
      <c r="AF10" s="80" t="s">
        <v>157</v>
      </c>
      <c r="AG10" s="81" t="s">
        <v>146</v>
      </c>
      <c r="AI10" s="80" t="s">
        <v>158</v>
      </c>
      <c r="AJ10" s="81" t="s">
        <v>146</v>
      </c>
      <c r="AL10" s="78" t="s">
        <v>159</v>
      </c>
      <c r="AM10" s="79" t="s">
        <v>146</v>
      </c>
      <c r="AO10" s="78" t="s">
        <v>160</v>
      </c>
      <c r="AP10" s="79" t="s">
        <v>146</v>
      </c>
      <c r="AR10" s="78" t="s">
        <v>161</v>
      </c>
      <c r="AS10" s="79" t="s">
        <v>146</v>
      </c>
      <c r="AU10" s="78" t="s">
        <v>162</v>
      </c>
      <c r="AV10" s="79" t="s">
        <v>146</v>
      </c>
      <c r="AX10" s="78" t="s">
        <v>163</v>
      </c>
      <c r="AY10" s="79" t="s">
        <v>146</v>
      </c>
      <c r="BA10" s="78" t="s">
        <v>164</v>
      </c>
      <c r="BB10" s="79" t="s">
        <v>146</v>
      </c>
      <c r="BD10" s="78" t="s">
        <v>169</v>
      </c>
      <c r="BE10" s="79" t="s">
        <v>146</v>
      </c>
      <c r="BG10" s="78" t="s">
        <v>170</v>
      </c>
      <c r="BH10" s="79" t="s">
        <v>146</v>
      </c>
    </row>
    <row r="11" spans="2:60" ht="57" thickBot="1" x14ac:dyDescent="0.2">
      <c r="B11" s="439" t="s">
        <v>66</v>
      </c>
      <c r="C11" s="442">
        <f>+AVERAGE(G11:G14)</f>
        <v>0</v>
      </c>
      <c r="D11" s="445" t="s">
        <v>98</v>
      </c>
      <c r="E11" s="56" t="s">
        <v>485</v>
      </c>
      <c r="F11" s="139">
        <f>IF($L$9=H$3,K11,0)+IF($O$9=H$3,N11,0)+IF($R$9=H$3,Q11,0)+IF($U$9=H$3,T11,0)+IF($X$9=H$3,W11,0)+IF($AA$9=H$3,Z11,0)+IF($AD$9=H$3,AC11,0)+IF($AG$9=H$3,AF11,0)+IF($AM$9=H$3,AL11,0)+IF($AP$9=H$3,AO11,0)+IF($AS$9=H$3,AR11,0)+IF($AV$9=H$3,AU11,0)+IF($AY$9=H$3,AX11,0)+IF($AJ$9=H$3,AI11,0)+IF($BB$9=H$3,BA11,0)+IF($BE$9=H$3,BD11,0)+IF($BH$9=H$3,BG11,0)</f>
        <v>0</v>
      </c>
      <c r="G11" s="52">
        <f>+IF($E$9=0,0,((F11/$E$9)*100))</f>
        <v>0</v>
      </c>
      <c r="H11" s="84">
        <f>G11</f>
        <v>0</v>
      </c>
      <c r="I11" s="71" t="str">
        <f t="shared" ref="I11:I45" si="0">IF(I$6="TODOS",CONCATENATE(L11,O11,R11,U11,X11,AA11,AD11,AG11,AJ11,AM11,AP11,AS11,AV11,AY11,BB11,BE11,BH11),IF(I$6="PLANTA ACTUAL",CONCATENATE(AM11,AP11,AS11,AV11,AY11,BB11,BE11,BH11),IF(I$6="ALCANOS DE COLOMBIA S.A. E.S.P.",CONCATENATE(L11,O11,R11,U11,X11,AA11,AD11,AG11),IF(I$6="GRUPO EVALUADOR",AJ11,"N/A"))))</f>
        <v/>
      </c>
      <c r="K11" s="20">
        <v>0</v>
      </c>
      <c r="L11" s="65" t="s">
        <v>869</v>
      </c>
      <c r="N11" s="152"/>
      <c r="O11" s="64"/>
      <c r="Q11" s="152"/>
      <c r="R11" s="64"/>
      <c r="T11" s="152"/>
      <c r="U11" s="64"/>
      <c r="W11" s="152"/>
      <c r="X11" s="64"/>
      <c r="Z11" s="152"/>
      <c r="AA11" s="64"/>
      <c r="AC11" s="152"/>
      <c r="AD11" s="64"/>
      <c r="AF11" s="152"/>
      <c r="AG11" s="64"/>
      <c r="AI11" s="152"/>
      <c r="AJ11" s="64"/>
      <c r="AL11" s="152"/>
      <c r="AM11" s="64"/>
      <c r="AO11" s="39"/>
      <c r="AP11" s="64"/>
      <c r="AR11" s="152"/>
      <c r="AS11" s="64"/>
      <c r="AU11" s="39"/>
      <c r="AV11" s="64"/>
      <c r="AX11" s="39"/>
      <c r="AY11" s="64"/>
      <c r="BA11" s="39"/>
      <c r="BB11" s="40"/>
      <c r="BD11" s="39"/>
      <c r="BE11" s="40"/>
      <c r="BG11" s="39"/>
      <c r="BH11" s="40"/>
    </row>
    <row r="12" spans="2:60" ht="71" thickBot="1" x14ac:dyDescent="0.2">
      <c r="B12" s="440"/>
      <c r="C12" s="443"/>
      <c r="D12" s="446"/>
      <c r="E12" s="47" t="s">
        <v>486</v>
      </c>
      <c r="F12" s="99">
        <f t="shared" ref="F12:F45" si="1">IF($L$9=H$3,K12,0)+IF($O$9=H$3,N12,0)+IF($R$9=H$3,Q12,0)+IF($U$9=H$3,T12,0)+IF($X$9=H$3,W12,0)+IF($AA$9=H$3,Z12,0)+IF($AD$9=H$3,AC12,0)+IF($AG$9=H$3,AF12,0)+IF($AM$9=H$3,AL12,0)+IF($AP$9=H$3,AO12,0)+IF($AS$9=H$3,AR12,0)+IF($AV$9=H$3,AU12,0)+IF($AY$9=H$3,AX12,0)+IF($AJ$9=H$3,AI12,0)+IF($BB$9=H$3,BA12,0)+IF($BE$9=H$3,BD12,0)+IF($BH$9=H$3,BG12,0)</f>
        <v>0</v>
      </c>
      <c r="G12" s="28">
        <f t="shared" ref="G12:G45" si="2">+IF($E$9=0,0,((F12/$E$9)*100))</f>
        <v>0</v>
      </c>
      <c r="H12" s="83">
        <f t="shared" ref="H12:H45" si="3">G12</f>
        <v>0</v>
      </c>
      <c r="I12" s="158" t="str">
        <f t="shared" si="0"/>
        <v/>
      </c>
      <c r="K12" s="20">
        <v>0</v>
      </c>
      <c r="L12" s="65" t="s">
        <v>869</v>
      </c>
      <c r="N12" s="20"/>
      <c r="O12" s="65"/>
      <c r="Q12" s="20"/>
      <c r="R12" s="65"/>
      <c r="T12" s="20"/>
      <c r="U12" s="65"/>
      <c r="W12" s="20"/>
      <c r="X12" s="65"/>
      <c r="Z12" s="20"/>
      <c r="AA12" s="65"/>
      <c r="AC12" s="20"/>
      <c r="AD12" s="65"/>
      <c r="AF12" s="20"/>
      <c r="AG12" s="65"/>
      <c r="AI12" s="152"/>
      <c r="AJ12" s="65"/>
      <c r="AL12" s="20"/>
      <c r="AM12" s="65"/>
      <c r="AO12" s="41"/>
      <c r="AP12" s="65"/>
      <c r="AR12" s="20"/>
      <c r="AS12" s="65"/>
      <c r="AU12" s="39"/>
      <c r="AV12" s="65"/>
      <c r="AX12" s="41"/>
      <c r="AY12" s="65"/>
      <c r="BA12" s="41"/>
      <c r="BB12" s="42"/>
      <c r="BD12" s="41"/>
      <c r="BE12" s="42"/>
      <c r="BG12" s="41"/>
      <c r="BH12" s="42"/>
    </row>
    <row r="13" spans="2:60" ht="46" thickBot="1" x14ac:dyDescent="0.2">
      <c r="B13" s="440"/>
      <c r="C13" s="443"/>
      <c r="D13" s="446"/>
      <c r="E13" s="47" t="s">
        <v>487</v>
      </c>
      <c r="F13" s="99">
        <f t="shared" si="1"/>
        <v>0</v>
      </c>
      <c r="G13" s="28">
        <f t="shared" si="2"/>
        <v>0</v>
      </c>
      <c r="H13" s="83">
        <f t="shared" si="3"/>
        <v>0</v>
      </c>
      <c r="I13" s="158" t="str">
        <f t="shared" si="0"/>
        <v/>
      </c>
      <c r="K13" s="20">
        <v>0</v>
      </c>
      <c r="L13" s="65" t="s">
        <v>869</v>
      </c>
      <c r="N13" s="20"/>
      <c r="O13" s="65"/>
      <c r="Q13" s="20"/>
      <c r="R13" s="65"/>
      <c r="T13" s="20"/>
      <c r="U13" s="65"/>
      <c r="W13" s="20"/>
      <c r="X13" s="65"/>
      <c r="Z13" s="20"/>
      <c r="AA13" s="65"/>
      <c r="AC13" s="20"/>
      <c r="AD13" s="65"/>
      <c r="AF13" s="20"/>
      <c r="AG13" s="65"/>
      <c r="AI13" s="152"/>
      <c r="AJ13" s="65"/>
      <c r="AL13" s="20"/>
      <c r="AM13" s="65"/>
      <c r="AO13" s="41"/>
      <c r="AP13" s="65"/>
      <c r="AR13" s="20"/>
      <c r="AS13" s="65"/>
      <c r="AU13" s="41"/>
      <c r="AV13" s="65"/>
      <c r="AX13" s="41"/>
      <c r="AY13" s="65"/>
      <c r="BA13" s="41"/>
      <c r="BB13" s="42"/>
      <c r="BD13" s="41"/>
      <c r="BE13" s="42"/>
      <c r="BG13" s="41"/>
      <c r="BH13" s="42"/>
    </row>
    <row r="14" spans="2:60" ht="57" thickBot="1" x14ac:dyDescent="0.2">
      <c r="B14" s="441"/>
      <c r="C14" s="444"/>
      <c r="D14" s="447"/>
      <c r="E14" s="55" t="s">
        <v>488</v>
      </c>
      <c r="F14" s="159">
        <f t="shared" si="1"/>
        <v>0</v>
      </c>
      <c r="G14" s="160">
        <f t="shared" si="2"/>
        <v>0</v>
      </c>
      <c r="H14" s="45">
        <f t="shared" si="3"/>
        <v>0</v>
      </c>
      <c r="I14" s="161" t="str">
        <f t="shared" si="0"/>
        <v/>
      </c>
      <c r="K14" s="20">
        <v>0</v>
      </c>
      <c r="L14" s="65" t="s">
        <v>869</v>
      </c>
      <c r="N14" s="20"/>
      <c r="O14" s="65"/>
      <c r="Q14" s="20"/>
      <c r="R14" s="65"/>
      <c r="T14" s="20"/>
      <c r="U14" s="65"/>
      <c r="W14" s="20"/>
      <c r="X14" s="65"/>
      <c r="Z14" s="20"/>
      <c r="AA14" s="65"/>
      <c r="AC14" s="20"/>
      <c r="AD14" s="65"/>
      <c r="AF14" s="20"/>
      <c r="AG14" s="65"/>
      <c r="AI14" s="152"/>
      <c r="AJ14" s="65"/>
      <c r="AL14" s="20"/>
      <c r="AM14" s="65"/>
      <c r="AO14" s="41"/>
      <c r="AP14" s="65"/>
      <c r="AR14" s="20"/>
      <c r="AS14" s="65"/>
      <c r="AU14" s="41"/>
      <c r="AV14" s="65"/>
      <c r="AX14" s="41"/>
      <c r="AY14" s="65"/>
      <c r="BA14" s="41"/>
      <c r="BB14" s="42"/>
      <c r="BD14" s="41"/>
      <c r="BE14" s="42"/>
      <c r="BG14" s="41"/>
      <c r="BH14" s="42"/>
    </row>
    <row r="15" spans="2:60" ht="57" thickBot="1" x14ac:dyDescent="0.2">
      <c r="B15" s="439" t="s">
        <v>167</v>
      </c>
      <c r="C15" s="448">
        <f>+AVERAGE(G15:G29)</f>
        <v>40</v>
      </c>
      <c r="D15" s="445" t="s">
        <v>99</v>
      </c>
      <c r="E15" s="301" t="s">
        <v>489</v>
      </c>
      <c r="F15" s="139">
        <f t="shared" si="1"/>
        <v>0</v>
      </c>
      <c r="G15" s="52">
        <f t="shared" si="2"/>
        <v>0</v>
      </c>
      <c r="H15" s="84">
        <f t="shared" si="3"/>
        <v>0</v>
      </c>
      <c r="I15" s="71" t="str">
        <f t="shared" si="0"/>
        <v/>
      </c>
      <c r="K15" s="20">
        <v>0</v>
      </c>
      <c r="L15" s="65" t="s">
        <v>869</v>
      </c>
      <c r="N15" s="20"/>
      <c r="O15" s="65"/>
      <c r="Q15" s="20"/>
      <c r="R15" s="65"/>
      <c r="T15" s="20"/>
      <c r="U15" s="65"/>
      <c r="W15" s="20"/>
      <c r="X15" s="65"/>
      <c r="Z15" s="20"/>
      <c r="AA15" s="65"/>
      <c r="AC15" s="20"/>
      <c r="AD15" s="65"/>
      <c r="AF15" s="20"/>
      <c r="AG15" s="65"/>
      <c r="AI15" s="152"/>
      <c r="AJ15" s="65"/>
      <c r="AL15" s="20"/>
      <c r="AM15" s="65"/>
      <c r="AO15" s="41"/>
      <c r="AP15" s="65"/>
      <c r="AR15" s="152"/>
      <c r="AS15" s="65"/>
      <c r="AU15" s="41"/>
      <c r="AV15" s="65"/>
      <c r="AX15" s="41"/>
      <c r="AY15" s="65"/>
      <c r="BA15" s="41"/>
      <c r="BB15" s="42"/>
      <c r="BD15" s="41"/>
      <c r="BE15" s="42"/>
      <c r="BG15" s="41"/>
      <c r="BH15" s="42"/>
    </row>
    <row r="16" spans="2:60" ht="71" thickBot="1" x14ac:dyDescent="0.2">
      <c r="B16" s="440"/>
      <c r="C16" s="449"/>
      <c r="D16" s="446"/>
      <c r="E16" s="47" t="s">
        <v>490</v>
      </c>
      <c r="F16" s="99">
        <f t="shared" si="1"/>
        <v>0</v>
      </c>
      <c r="G16" s="28">
        <f t="shared" si="2"/>
        <v>0</v>
      </c>
      <c r="H16" s="83">
        <f t="shared" si="3"/>
        <v>0</v>
      </c>
      <c r="I16" s="158" t="str">
        <f t="shared" si="0"/>
        <v/>
      </c>
      <c r="K16" s="20">
        <v>0</v>
      </c>
      <c r="L16" s="65" t="s">
        <v>869</v>
      </c>
      <c r="N16" s="20"/>
      <c r="O16" s="65"/>
      <c r="Q16" s="20"/>
      <c r="R16" s="65"/>
      <c r="T16" s="20"/>
      <c r="U16" s="65"/>
      <c r="W16" s="20"/>
      <c r="X16" s="65"/>
      <c r="Z16" s="20"/>
      <c r="AA16" s="65"/>
      <c r="AC16" s="20"/>
      <c r="AD16" s="65"/>
      <c r="AF16" s="20"/>
      <c r="AG16" s="65"/>
      <c r="AI16" s="152"/>
      <c r="AJ16" s="65"/>
      <c r="AL16" s="20"/>
      <c r="AM16" s="65"/>
      <c r="AO16" s="41"/>
      <c r="AP16" s="65"/>
      <c r="AR16" s="152"/>
      <c r="AS16" s="65"/>
      <c r="AU16" s="41"/>
      <c r="AV16" s="65"/>
      <c r="AX16" s="41"/>
      <c r="AY16" s="65"/>
      <c r="BA16" s="41"/>
      <c r="BB16" s="42"/>
      <c r="BD16" s="41"/>
      <c r="BE16" s="42"/>
      <c r="BG16" s="41"/>
      <c r="BH16" s="42"/>
    </row>
    <row r="17" spans="2:60" ht="57" thickBot="1" x14ac:dyDescent="0.2">
      <c r="B17" s="440"/>
      <c r="C17" s="449"/>
      <c r="D17" s="446"/>
      <c r="E17" s="47" t="s">
        <v>491</v>
      </c>
      <c r="F17" s="99">
        <f t="shared" si="1"/>
        <v>0</v>
      </c>
      <c r="G17" s="28">
        <f t="shared" si="2"/>
        <v>0</v>
      </c>
      <c r="H17" s="83">
        <f t="shared" si="3"/>
        <v>0</v>
      </c>
      <c r="I17" s="158" t="str">
        <f t="shared" si="0"/>
        <v/>
      </c>
      <c r="K17" s="20">
        <v>0</v>
      </c>
      <c r="L17" s="65" t="s">
        <v>869</v>
      </c>
      <c r="N17" s="20"/>
      <c r="O17" s="65"/>
      <c r="Q17" s="20"/>
      <c r="R17" s="65"/>
      <c r="T17" s="20"/>
      <c r="U17" s="65"/>
      <c r="W17" s="20"/>
      <c r="X17" s="65"/>
      <c r="Z17" s="20"/>
      <c r="AA17" s="65"/>
      <c r="AC17" s="20"/>
      <c r="AD17" s="65"/>
      <c r="AF17" s="20"/>
      <c r="AG17" s="65"/>
      <c r="AI17" s="152"/>
      <c r="AJ17" s="65"/>
      <c r="AL17" s="20"/>
      <c r="AM17" s="65"/>
      <c r="AO17" s="41"/>
      <c r="AP17" s="65"/>
      <c r="AR17" s="20"/>
      <c r="AS17" s="65"/>
      <c r="AU17" s="41"/>
      <c r="AV17" s="65"/>
      <c r="AX17" s="41"/>
      <c r="AY17" s="65"/>
      <c r="BA17" s="41"/>
      <c r="BB17" s="42"/>
      <c r="BD17" s="41"/>
      <c r="BE17" s="42"/>
      <c r="BG17" s="41"/>
      <c r="BH17" s="42"/>
    </row>
    <row r="18" spans="2:60" ht="31" thickBot="1" x14ac:dyDescent="0.2">
      <c r="B18" s="440"/>
      <c r="C18" s="449"/>
      <c r="D18" s="446"/>
      <c r="E18" s="47" t="s">
        <v>492</v>
      </c>
      <c r="F18" s="99">
        <f t="shared" si="1"/>
        <v>0.4</v>
      </c>
      <c r="G18" s="28">
        <f t="shared" si="2"/>
        <v>40</v>
      </c>
      <c r="H18" s="83">
        <f t="shared" si="3"/>
        <v>40</v>
      </c>
      <c r="I18" s="158" t="str">
        <f t="shared" si="0"/>
        <v/>
      </c>
      <c r="K18" s="20">
        <v>0.4</v>
      </c>
      <c r="L18" s="65" t="s">
        <v>876</v>
      </c>
      <c r="N18" s="20"/>
      <c r="O18" s="65"/>
      <c r="Q18" s="20"/>
      <c r="R18" s="65"/>
      <c r="T18" s="20"/>
      <c r="U18" s="65"/>
      <c r="W18" s="20"/>
      <c r="X18" s="65"/>
      <c r="Z18" s="20"/>
      <c r="AA18" s="65"/>
      <c r="AC18" s="20"/>
      <c r="AD18" s="65"/>
      <c r="AF18" s="20"/>
      <c r="AG18" s="65"/>
      <c r="AI18" s="152"/>
      <c r="AJ18" s="65"/>
      <c r="AL18" s="20"/>
      <c r="AM18" s="65"/>
      <c r="AO18" s="41"/>
      <c r="AP18" s="65"/>
      <c r="AR18" s="20"/>
      <c r="AS18" s="65"/>
      <c r="AU18" s="41"/>
      <c r="AV18" s="65"/>
      <c r="AX18" s="41"/>
      <c r="AY18" s="65"/>
      <c r="BA18" s="41"/>
      <c r="BB18" s="42"/>
      <c r="BD18" s="41"/>
      <c r="BE18" s="42"/>
      <c r="BG18" s="41"/>
      <c r="BH18" s="42"/>
    </row>
    <row r="19" spans="2:60" ht="57" thickBot="1" x14ac:dyDescent="0.2">
      <c r="B19" s="440"/>
      <c r="C19" s="449"/>
      <c r="D19" s="446"/>
      <c r="E19" s="47" t="s">
        <v>493</v>
      </c>
      <c r="F19" s="99">
        <f t="shared" si="1"/>
        <v>0</v>
      </c>
      <c r="G19" s="28">
        <f t="shared" si="2"/>
        <v>0</v>
      </c>
      <c r="H19" s="83">
        <f t="shared" si="3"/>
        <v>0</v>
      </c>
      <c r="I19" s="158" t="str">
        <f t="shared" si="0"/>
        <v/>
      </c>
      <c r="K19" s="20">
        <v>0</v>
      </c>
      <c r="L19" s="74" t="s">
        <v>801</v>
      </c>
      <c r="N19" s="20"/>
      <c r="O19" s="65"/>
      <c r="Q19" s="20"/>
      <c r="R19" s="65"/>
      <c r="T19" s="20"/>
      <c r="U19" s="65"/>
      <c r="W19" s="20"/>
      <c r="X19" s="65"/>
      <c r="Z19" s="20"/>
      <c r="AA19" s="65"/>
      <c r="AC19" s="20"/>
      <c r="AD19" s="65"/>
      <c r="AF19" s="196"/>
      <c r="AG19" s="65"/>
      <c r="AI19" s="152"/>
      <c r="AJ19" s="65"/>
      <c r="AL19" s="20"/>
      <c r="AM19" s="65"/>
      <c r="AO19" s="41"/>
      <c r="AP19" s="65"/>
      <c r="AR19" s="20"/>
      <c r="AS19" s="65"/>
      <c r="AU19" s="41"/>
      <c r="AV19" s="65"/>
      <c r="AX19" s="41"/>
      <c r="AY19" s="65"/>
      <c r="BA19" s="41"/>
      <c r="BB19" s="42"/>
      <c r="BD19" s="41"/>
      <c r="BE19" s="42"/>
      <c r="BG19" s="41"/>
      <c r="BH19" s="42"/>
    </row>
    <row r="20" spans="2:60" ht="43" thickBot="1" x14ac:dyDescent="0.2">
      <c r="B20" s="440"/>
      <c r="C20" s="449"/>
      <c r="D20" s="446"/>
      <c r="E20" s="47" t="s">
        <v>494</v>
      </c>
      <c r="F20" s="99">
        <f t="shared" si="1"/>
        <v>0</v>
      </c>
      <c r="G20" s="28">
        <f t="shared" si="2"/>
        <v>0</v>
      </c>
      <c r="H20" s="83">
        <f t="shared" si="3"/>
        <v>0</v>
      </c>
      <c r="I20" s="158" t="str">
        <f t="shared" si="0"/>
        <v/>
      </c>
      <c r="K20" s="20">
        <v>0</v>
      </c>
      <c r="L20" s="74" t="s">
        <v>801</v>
      </c>
      <c r="N20" s="20"/>
      <c r="O20" s="65"/>
      <c r="Q20" s="20"/>
      <c r="R20" s="65"/>
      <c r="T20" s="20"/>
      <c r="U20" s="65"/>
      <c r="W20" s="20"/>
      <c r="X20" s="65"/>
      <c r="Z20" s="20"/>
      <c r="AA20" s="65"/>
      <c r="AC20" s="20"/>
      <c r="AD20" s="65"/>
      <c r="AF20" s="20"/>
      <c r="AG20" s="65"/>
      <c r="AI20" s="152"/>
      <c r="AJ20" s="65"/>
      <c r="AL20" s="20"/>
      <c r="AM20" s="65"/>
      <c r="AO20" s="41"/>
      <c r="AP20" s="65"/>
      <c r="AR20" s="20"/>
      <c r="AS20" s="65"/>
      <c r="AU20" s="41"/>
      <c r="AV20" s="65"/>
      <c r="AX20" s="41"/>
      <c r="AY20" s="65"/>
      <c r="BA20" s="41"/>
      <c r="BB20" s="42"/>
      <c r="BD20" s="41"/>
      <c r="BE20" s="42"/>
      <c r="BG20" s="41"/>
      <c r="BH20" s="42"/>
    </row>
    <row r="21" spans="2:60" ht="43" thickBot="1" x14ac:dyDescent="0.2">
      <c r="B21" s="440"/>
      <c r="C21" s="449"/>
      <c r="D21" s="446"/>
      <c r="E21" s="47" t="s">
        <v>495</v>
      </c>
      <c r="F21" s="99">
        <f t="shared" si="1"/>
        <v>0.95</v>
      </c>
      <c r="G21" s="28">
        <f t="shared" si="2"/>
        <v>95</v>
      </c>
      <c r="H21" s="83">
        <f t="shared" si="3"/>
        <v>95</v>
      </c>
      <c r="I21" s="158" t="str">
        <f t="shared" si="0"/>
        <v/>
      </c>
      <c r="K21" s="20">
        <v>0.95</v>
      </c>
      <c r="L21" s="65" t="s">
        <v>875</v>
      </c>
      <c r="N21" s="20"/>
      <c r="O21" s="65"/>
      <c r="Q21" s="20"/>
      <c r="R21" s="65"/>
      <c r="T21" s="20"/>
      <c r="U21" s="65"/>
      <c r="W21" s="20"/>
      <c r="X21" s="65"/>
      <c r="Z21" s="20"/>
      <c r="AA21" s="65"/>
      <c r="AC21" s="20"/>
      <c r="AD21" s="65"/>
      <c r="AF21" s="20"/>
      <c r="AG21" s="65"/>
      <c r="AI21" s="152"/>
      <c r="AJ21" s="65"/>
      <c r="AL21" s="20"/>
      <c r="AM21" s="65"/>
      <c r="AO21" s="41"/>
      <c r="AP21" s="65"/>
      <c r="AR21" s="20"/>
      <c r="AS21" s="65"/>
      <c r="AU21" s="41"/>
      <c r="AV21" s="65"/>
      <c r="AX21" s="41"/>
      <c r="AY21" s="65"/>
      <c r="BA21" s="41"/>
      <c r="BB21" s="42"/>
      <c r="BD21" s="41"/>
      <c r="BE21" s="42"/>
      <c r="BG21" s="41"/>
      <c r="BH21" s="42"/>
    </row>
    <row r="22" spans="2:60" ht="29" thickBot="1" x14ac:dyDescent="0.2">
      <c r="B22" s="440"/>
      <c r="C22" s="449"/>
      <c r="D22" s="446"/>
      <c r="E22" s="47" t="s">
        <v>496</v>
      </c>
      <c r="F22" s="99">
        <f t="shared" si="1"/>
        <v>0</v>
      </c>
      <c r="G22" s="28">
        <f t="shared" si="2"/>
        <v>0</v>
      </c>
      <c r="H22" s="83">
        <f t="shared" si="3"/>
        <v>0</v>
      </c>
      <c r="I22" s="158" t="str">
        <f t="shared" si="0"/>
        <v/>
      </c>
      <c r="K22" s="20">
        <v>0</v>
      </c>
      <c r="L22" s="74" t="s">
        <v>801</v>
      </c>
      <c r="N22" s="20"/>
      <c r="O22" s="65"/>
      <c r="Q22" s="20"/>
      <c r="R22" s="65"/>
      <c r="T22" s="20"/>
      <c r="U22" s="65"/>
      <c r="W22" s="20"/>
      <c r="X22" s="65"/>
      <c r="Z22" s="20"/>
      <c r="AA22" s="65"/>
      <c r="AC22" s="20"/>
      <c r="AD22" s="65"/>
      <c r="AF22" s="20"/>
      <c r="AG22" s="65"/>
      <c r="AI22" s="152"/>
      <c r="AJ22" s="65"/>
      <c r="AL22" s="20"/>
      <c r="AM22" s="65"/>
      <c r="AO22" s="41"/>
      <c r="AP22" s="65"/>
      <c r="AR22" s="20"/>
      <c r="AS22" s="65"/>
      <c r="AU22" s="41"/>
      <c r="AV22" s="65"/>
      <c r="AX22" s="41"/>
      <c r="AY22" s="65"/>
      <c r="BA22" s="41"/>
      <c r="BB22" s="42"/>
      <c r="BD22" s="41"/>
      <c r="BE22" s="42"/>
      <c r="BG22" s="41"/>
      <c r="BH22" s="42"/>
    </row>
    <row r="23" spans="2:60" ht="57" thickBot="1" x14ac:dyDescent="0.2">
      <c r="B23" s="440"/>
      <c r="C23" s="449"/>
      <c r="D23" s="446"/>
      <c r="E23" s="57" t="s">
        <v>497</v>
      </c>
      <c r="F23" s="99">
        <f t="shared" si="1"/>
        <v>0.95</v>
      </c>
      <c r="G23" s="28">
        <f t="shared" si="2"/>
        <v>95</v>
      </c>
      <c r="H23" s="83">
        <f t="shared" si="3"/>
        <v>95</v>
      </c>
      <c r="I23" s="158" t="str">
        <f t="shared" si="0"/>
        <v/>
      </c>
      <c r="K23" s="20">
        <v>0.95</v>
      </c>
      <c r="L23" s="65" t="s">
        <v>874</v>
      </c>
      <c r="N23" s="20"/>
      <c r="O23" s="65"/>
      <c r="Q23" s="20"/>
      <c r="R23" s="65"/>
      <c r="T23" s="20"/>
      <c r="U23" s="65"/>
      <c r="W23" s="20"/>
      <c r="X23" s="65"/>
      <c r="Z23" s="20"/>
      <c r="AA23" s="65"/>
      <c r="AC23" s="20"/>
      <c r="AD23" s="65"/>
      <c r="AF23" s="20"/>
      <c r="AG23" s="65"/>
      <c r="AI23" s="152"/>
      <c r="AJ23" s="65"/>
      <c r="AL23" s="20"/>
      <c r="AM23" s="65"/>
      <c r="AO23" s="41"/>
      <c r="AP23" s="65"/>
      <c r="AR23" s="152"/>
      <c r="AS23" s="65"/>
      <c r="AU23" s="39"/>
      <c r="AV23" s="65"/>
      <c r="AX23" s="41"/>
      <c r="AY23" s="26"/>
      <c r="BA23" s="41"/>
      <c r="BB23" s="42"/>
      <c r="BD23" s="41"/>
      <c r="BE23" s="42"/>
      <c r="BG23" s="41"/>
      <c r="BH23" s="42"/>
    </row>
    <row r="24" spans="2:60" ht="31" thickBot="1" x14ac:dyDescent="0.2">
      <c r="B24" s="440"/>
      <c r="C24" s="449"/>
      <c r="D24" s="446"/>
      <c r="E24" s="47" t="s">
        <v>498</v>
      </c>
      <c r="F24" s="99">
        <f t="shared" si="1"/>
        <v>0.95</v>
      </c>
      <c r="G24" s="28">
        <f t="shared" si="2"/>
        <v>95</v>
      </c>
      <c r="H24" s="83">
        <f t="shared" si="3"/>
        <v>95</v>
      </c>
      <c r="I24" s="158" t="str">
        <f t="shared" si="0"/>
        <v/>
      </c>
      <c r="K24" s="20">
        <v>0.95</v>
      </c>
      <c r="L24" s="65" t="s">
        <v>872</v>
      </c>
      <c r="N24" s="20"/>
      <c r="O24" s="65"/>
      <c r="Q24" s="20"/>
      <c r="R24" s="65"/>
      <c r="T24" s="20"/>
      <c r="U24" s="65"/>
      <c r="W24" s="20"/>
      <c r="X24" s="65"/>
      <c r="Z24" s="20"/>
      <c r="AA24" s="65"/>
      <c r="AC24" s="20"/>
      <c r="AD24" s="65"/>
      <c r="AF24" s="20"/>
      <c r="AG24" s="65"/>
      <c r="AI24" s="152"/>
      <c r="AJ24" s="65"/>
      <c r="AL24" s="20"/>
      <c r="AM24" s="65"/>
      <c r="AO24" s="41"/>
      <c r="AP24" s="65"/>
      <c r="AR24" s="20"/>
      <c r="AS24" s="65"/>
      <c r="AU24" s="41"/>
      <c r="AV24" s="65"/>
      <c r="AX24" s="41"/>
      <c r="AY24" s="65"/>
      <c r="BA24" s="41"/>
      <c r="BB24" s="42"/>
      <c r="BD24" s="41"/>
      <c r="BE24" s="42"/>
      <c r="BG24" s="41"/>
      <c r="BH24" s="42"/>
    </row>
    <row r="25" spans="2:60" ht="46" thickBot="1" x14ac:dyDescent="0.2">
      <c r="B25" s="440"/>
      <c r="C25" s="449"/>
      <c r="D25" s="446"/>
      <c r="E25" s="47" t="s">
        <v>499</v>
      </c>
      <c r="F25" s="99">
        <f t="shared" si="1"/>
        <v>0.95</v>
      </c>
      <c r="G25" s="28">
        <f t="shared" si="2"/>
        <v>95</v>
      </c>
      <c r="H25" s="83">
        <f t="shared" si="3"/>
        <v>95</v>
      </c>
      <c r="I25" s="158" t="str">
        <f t="shared" si="0"/>
        <v/>
      </c>
      <c r="K25" s="20">
        <v>0.95</v>
      </c>
      <c r="L25" s="65" t="s">
        <v>873</v>
      </c>
      <c r="N25" s="20"/>
      <c r="O25" s="65"/>
      <c r="Q25" s="20"/>
      <c r="R25" s="65"/>
      <c r="T25" s="20"/>
      <c r="U25" s="65"/>
      <c r="W25" s="20"/>
      <c r="X25" s="65"/>
      <c r="Z25" s="20"/>
      <c r="AA25" s="65"/>
      <c r="AC25" s="20"/>
      <c r="AD25" s="65"/>
      <c r="AF25" s="20"/>
      <c r="AG25" s="65"/>
      <c r="AI25" s="152"/>
      <c r="AJ25" s="65"/>
      <c r="AL25" s="20"/>
      <c r="AM25" s="65"/>
      <c r="AO25" s="41"/>
      <c r="AP25" s="65"/>
      <c r="AR25" s="20"/>
      <c r="AS25" s="65"/>
      <c r="AU25" s="41"/>
      <c r="AV25" s="65"/>
      <c r="AX25" s="41"/>
      <c r="AY25" s="65"/>
      <c r="BA25" s="41"/>
      <c r="BB25" s="42"/>
      <c r="BD25" s="41"/>
      <c r="BE25" s="42"/>
      <c r="BG25" s="41"/>
      <c r="BH25" s="42"/>
    </row>
    <row r="26" spans="2:60" ht="61" thickBot="1" x14ac:dyDescent="0.2">
      <c r="B26" s="440"/>
      <c r="C26" s="449"/>
      <c r="D26" s="446"/>
      <c r="E26" s="47" t="s">
        <v>500</v>
      </c>
      <c r="F26" s="99">
        <f t="shared" si="1"/>
        <v>0.4</v>
      </c>
      <c r="G26" s="28">
        <f t="shared" si="2"/>
        <v>40</v>
      </c>
      <c r="H26" s="83">
        <f t="shared" si="3"/>
        <v>40</v>
      </c>
      <c r="I26" s="158" t="str">
        <f t="shared" si="0"/>
        <v/>
      </c>
      <c r="K26" s="20">
        <v>0.4</v>
      </c>
      <c r="L26" s="65" t="s">
        <v>867</v>
      </c>
      <c r="N26" s="20"/>
      <c r="O26" s="65"/>
      <c r="Q26" s="20"/>
      <c r="R26" s="65"/>
      <c r="T26" s="20"/>
      <c r="U26" s="65"/>
      <c r="W26" s="20"/>
      <c r="X26" s="65"/>
      <c r="Z26" s="20"/>
      <c r="AA26" s="65"/>
      <c r="AC26" s="20"/>
      <c r="AD26" s="65"/>
      <c r="AF26" s="20"/>
      <c r="AG26" s="65"/>
      <c r="AI26" s="152"/>
      <c r="AJ26" s="65"/>
      <c r="AL26" s="20"/>
      <c r="AM26" s="65"/>
      <c r="AO26" s="41"/>
      <c r="AP26" s="65"/>
      <c r="AR26" s="20"/>
      <c r="AS26" s="65"/>
      <c r="AU26" s="41"/>
      <c r="AV26" s="65"/>
      <c r="AX26" s="41"/>
      <c r="AY26" s="65"/>
      <c r="BA26" s="41"/>
      <c r="BB26" s="42"/>
      <c r="BD26" s="41"/>
      <c r="BE26" s="42"/>
      <c r="BG26" s="41"/>
      <c r="BH26" s="42"/>
    </row>
    <row r="27" spans="2:60" ht="61" thickBot="1" x14ac:dyDescent="0.2">
      <c r="B27" s="440"/>
      <c r="C27" s="449"/>
      <c r="D27" s="446"/>
      <c r="E27" s="47" t="s">
        <v>501</v>
      </c>
      <c r="F27" s="99">
        <f t="shared" si="1"/>
        <v>0.7</v>
      </c>
      <c r="G27" s="28">
        <f t="shared" si="2"/>
        <v>70</v>
      </c>
      <c r="H27" s="83">
        <f t="shared" si="3"/>
        <v>70</v>
      </c>
      <c r="I27" s="158" t="str">
        <f t="shared" si="0"/>
        <v/>
      </c>
      <c r="K27" s="20">
        <v>0.7</v>
      </c>
      <c r="L27" s="65" t="s">
        <v>867</v>
      </c>
      <c r="N27" s="20"/>
      <c r="O27" s="65"/>
      <c r="Q27" s="20"/>
      <c r="R27" s="65"/>
      <c r="T27" s="20"/>
      <c r="U27" s="65"/>
      <c r="W27" s="20"/>
      <c r="X27" s="65"/>
      <c r="Z27" s="20"/>
      <c r="AA27" s="65"/>
      <c r="AC27" s="20"/>
      <c r="AD27" s="65"/>
      <c r="AF27" s="20"/>
      <c r="AG27" s="65"/>
      <c r="AI27" s="152"/>
      <c r="AJ27" s="65"/>
      <c r="AL27" s="20"/>
      <c r="AM27" s="65"/>
      <c r="AO27" s="41"/>
      <c r="AP27" s="65"/>
      <c r="AR27" s="152"/>
      <c r="AS27" s="65"/>
      <c r="AU27" s="41"/>
      <c r="AV27" s="65"/>
      <c r="AX27" s="41"/>
      <c r="AY27" s="65"/>
      <c r="BA27" s="41"/>
      <c r="BB27" s="42"/>
      <c r="BD27" s="41"/>
      <c r="BE27" s="42"/>
      <c r="BG27" s="41"/>
      <c r="BH27" s="42"/>
    </row>
    <row r="28" spans="2:60" ht="31" thickBot="1" x14ac:dyDescent="0.2">
      <c r="B28" s="440"/>
      <c r="C28" s="449"/>
      <c r="D28" s="446"/>
      <c r="E28" s="47" t="s">
        <v>502</v>
      </c>
      <c r="F28" s="99">
        <f t="shared" si="1"/>
        <v>0.7</v>
      </c>
      <c r="G28" s="28">
        <f t="shared" si="2"/>
        <v>70</v>
      </c>
      <c r="H28" s="83">
        <f t="shared" si="3"/>
        <v>70</v>
      </c>
      <c r="I28" s="158" t="str">
        <f t="shared" si="0"/>
        <v/>
      </c>
      <c r="K28" s="20">
        <v>0.7</v>
      </c>
      <c r="L28" s="65" t="s">
        <v>871</v>
      </c>
      <c r="N28" s="20"/>
      <c r="O28" s="65"/>
      <c r="Q28" s="20"/>
      <c r="R28" s="65"/>
      <c r="T28" s="20"/>
      <c r="U28" s="65"/>
      <c r="W28" s="20"/>
      <c r="X28" s="65"/>
      <c r="Z28" s="20"/>
      <c r="AA28" s="65"/>
      <c r="AC28" s="20"/>
      <c r="AD28" s="65"/>
      <c r="AF28" s="20"/>
      <c r="AG28" s="65"/>
      <c r="AI28" s="152"/>
      <c r="AJ28" s="65"/>
      <c r="AL28" s="20"/>
      <c r="AM28" s="65"/>
      <c r="AO28" s="41"/>
      <c r="AP28" s="65"/>
      <c r="AR28" s="20"/>
      <c r="AS28" s="65"/>
      <c r="AU28" s="41"/>
      <c r="AV28" s="65"/>
      <c r="AX28" s="41"/>
      <c r="AY28" s="65"/>
      <c r="BA28" s="41"/>
      <c r="BB28" s="42"/>
      <c r="BD28" s="41"/>
      <c r="BE28" s="42"/>
      <c r="BG28" s="41"/>
      <c r="BH28" s="42"/>
    </row>
    <row r="29" spans="2:60" ht="29" thickBot="1" x14ac:dyDescent="0.2">
      <c r="B29" s="441"/>
      <c r="C29" s="450"/>
      <c r="D29" s="447"/>
      <c r="E29" s="54" t="s">
        <v>503</v>
      </c>
      <c r="F29" s="159">
        <f t="shared" si="1"/>
        <v>0</v>
      </c>
      <c r="G29" s="160">
        <f t="shared" si="2"/>
        <v>0</v>
      </c>
      <c r="H29" s="45">
        <f t="shared" si="3"/>
        <v>0</v>
      </c>
      <c r="I29" s="161" t="str">
        <f t="shared" si="0"/>
        <v/>
      </c>
      <c r="K29" s="20">
        <v>0</v>
      </c>
      <c r="L29" s="74" t="s">
        <v>801</v>
      </c>
      <c r="N29" s="20"/>
      <c r="O29" s="65"/>
      <c r="Q29" s="20"/>
      <c r="R29" s="65"/>
      <c r="T29" s="20"/>
      <c r="U29" s="65"/>
      <c r="W29" s="20"/>
      <c r="X29" s="65"/>
      <c r="Z29" s="20"/>
      <c r="AA29" s="65"/>
      <c r="AC29" s="20"/>
      <c r="AD29" s="65"/>
      <c r="AF29" s="20"/>
      <c r="AG29" s="65"/>
      <c r="AI29" s="152"/>
      <c r="AJ29" s="65"/>
      <c r="AL29" s="20"/>
      <c r="AM29" s="65"/>
      <c r="AO29" s="41"/>
      <c r="AP29" s="65"/>
      <c r="AR29" s="20"/>
      <c r="AS29" s="65"/>
      <c r="AU29" s="41"/>
      <c r="AV29" s="26"/>
      <c r="AX29" s="41"/>
      <c r="AY29" s="65"/>
      <c r="BA29" s="41"/>
      <c r="BB29" s="42"/>
      <c r="BD29" s="41"/>
      <c r="BE29" s="42"/>
      <c r="BG29" s="41"/>
      <c r="BH29" s="42"/>
    </row>
    <row r="30" spans="2:60" ht="31" thickBot="1" x14ac:dyDescent="0.2">
      <c r="B30" s="439" t="s">
        <v>143</v>
      </c>
      <c r="C30" s="408">
        <f>+AVERAGE(G30:G38)</f>
        <v>38.333333333333336</v>
      </c>
      <c r="D30" s="445" t="s">
        <v>100</v>
      </c>
      <c r="E30" s="197" t="s">
        <v>504</v>
      </c>
      <c r="F30" s="139">
        <f t="shared" si="1"/>
        <v>0.7</v>
      </c>
      <c r="G30" s="52">
        <f t="shared" si="2"/>
        <v>70</v>
      </c>
      <c r="H30" s="84">
        <f t="shared" si="3"/>
        <v>70</v>
      </c>
      <c r="I30" s="71" t="str">
        <f t="shared" si="0"/>
        <v/>
      </c>
      <c r="K30" s="20">
        <v>0.7</v>
      </c>
      <c r="L30" s="65" t="s">
        <v>870</v>
      </c>
      <c r="N30" s="20"/>
      <c r="O30" s="65"/>
      <c r="Q30" s="20"/>
      <c r="R30" s="65"/>
      <c r="T30" s="20"/>
      <c r="U30" s="65"/>
      <c r="W30" s="20"/>
      <c r="X30" s="65"/>
      <c r="Z30" s="20"/>
      <c r="AA30" s="65"/>
      <c r="AC30" s="20"/>
      <c r="AD30" s="65"/>
      <c r="AF30" s="20"/>
      <c r="AG30" s="65"/>
      <c r="AI30" s="152"/>
      <c r="AJ30" s="65"/>
      <c r="AL30" s="20"/>
      <c r="AM30" s="65"/>
      <c r="AO30" s="41"/>
      <c r="AP30" s="65"/>
      <c r="AR30" s="20"/>
      <c r="AS30" s="65"/>
      <c r="AU30" s="41"/>
      <c r="AV30" s="65"/>
      <c r="AX30" s="41"/>
      <c r="AY30" s="65"/>
      <c r="BA30" s="41"/>
      <c r="BB30" s="42"/>
      <c r="BD30" s="41"/>
      <c r="BE30" s="42"/>
      <c r="BG30" s="41"/>
      <c r="BH30" s="42"/>
    </row>
    <row r="31" spans="2:60" ht="43" thickBot="1" x14ac:dyDescent="0.2">
      <c r="B31" s="440"/>
      <c r="C31" s="409"/>
      <c r="D31" s="446"/>
      <c r="E31" s="57" t="s">
        <v>505</v>
      </c>
      <c r="F31" s="99">
        <f t="shared" si="1"/>
        <v>0.7</v>
      </c>
      <c r="G31" s="28">
        <f t="shared" si="2"/>
        <v>70</v>
      </c>
      <c r="H31" s="83">
        <f t="shared" si="3"/>
        <v>70</v>
      </c>
      <c r="I31" s="158" t="str">
        <f t="shared" si="0"/>
        <v/>
      </c>
      <c r="K31" s="20">
        <v>0.7</v>
      </c>
      <c r="L31" s="65" t="s">
        <v>870</v>
      </c>
      <c r="N31" s="20"/>
      <c r="O31" s="65"/>
      <c r="Q31" s="20"/>
      <c r="R31" s="65"/>
      <c r="T31" s="20"/>
      <c r="U31" s="65"/>
      <c r="W31" s="20"/>
      <c r="X31" s="65"/>
      <c r="Z31" s="20"/>
      <c r="AA31" s="65"/>
      <c r="AC31" s="20"/>
      <c r="AD31" s="65"/>
      <c r="AF31" s="20"/>
      <c r="AG31" s="65"/>
      <c r="AI31" s="152"/>
      <c r="AJ31" s="65"/>
      <c r="AL31" s="20"/>
      <c r="AM31" s="65"/>
      <c r="AO31" s="41"/>
      <c r="AP31" s="65"/>
      <c r="AR31" s="20"/>
      <c r="AS31" s="65"/>
      <c r="AU31" s="39"/>
      <c r="AV31" s="65"/>
      <c r="AX31" s="41"/>
      <c r="AY31" s="65"/>
      <c r="BA31" s="41"/>
      <c r="BB31" s="42"/>
      <c r="BD31" s="41"/>
      <c r="BE31" s="42"/>
      <c r="BG31" s="41"/>
      <c r="BH31" s="42"/>
    </row>
    <row r="32" spans="2:60" ht="31" thickBot="1" x14ac:dyDescent="0.2">
      <c r="B32" s="440"/>
      <c r="C32" s="409"/>
      <c r="D32" s="446"/>
      <c r="E32" s="57" t="s">
        <v>506</v>
      </c>
      <c r="F32" s="99">
        <f t="shared" si="1"/>
        <v>0.7</v>
      </c>
      <c r="G32" s="28">
        <f t="shared" si="2"/>
        <v>70</v>
      </c>
      <c r="H32" s="83">
        <f t="shared" si="3"/>
        <v>70</v>
      </c>
      <c r="I32" s="158" t="str">
        <f t="shared" si="0"/>
        <v/>
      </c>
      <c r="K32" s="20">
        <v>0.7</v>
      </c>
      <c r="L32" s="65" t="s">
        <v>870</v>
      </c>
      <c r="N32" s="20"/>
      <c r="O32" s="65"/>
      <c r="Q32" s="20"/>
      <c r="R32" s="65"/>
      <c r="T32" s="20"/>
      <c r="U32" s="65"/>
      <c r="W32" s="20"/>
      <c r="X32" s="65"/>
      <c r="Z32" s="20"/>
      <c r="AA32" s="65"/>
      <c r="AC32" s="20"/>
      <c r="AD32" s="65"/>
      <c r="AF32" s="20"/>
      <c r="AG32" s="65"/>
      <c r="AI32" s="152"/>
      <c r="AJ32" s="65"/>
      <c r="AL32" s="20"/>
      <c r="AM32" s="65"/>
      <c r="AO32" s="41"/>
      <c r="AP32" s="65"/>
      <c r="AR32" s="20"/>
      <c r="AS32" s="65"/>
      <c r="AU32" s="39"/>
      <c r="AV32" s="65"/>
      <c r="AX32" s="41"/>
      <c r="AY32" s="65"/>
      <c r="BA32" s="41"/>
      <c r="BB32" s="42"/>
      <c r="BD32" s="41"/>
      <c r="BE32" s="42"/>
      <c r="BG32" s="41"/>
      <c r="BH32" s="42"/>
    </row>
    <row r="33" spans="2:60" ht="46" thickBot="1" x14ac:dyDescent="0.2">
      <c r="B33" s="440"/>
      <c r="C33" s="409"/>
      <c r="D33" s="446"/>
      <c r="E33" s="47" t="s">
        <v>507</v>
      </c>
      <c r="F33" s="99">
        <f t="shared" si="1"/>
        <v>0</v>
      </c>
      <c r="G33" s="28">
        <f t="shared" si="2"/>
        <v>0</v>
      </c>
      <c r="H33" s="83">
        <f t="shared" si="3"/>
        <v>0</v>
      </c>
      <c r="I33" s="158" t="str">
        <f t="shared" si="0"/>
        <v/>
      </c>
      <c r="K33" s="20">
        <v>0</v>
      </c>
      <c r="L33" s="65" t="s">
        <v>869</v>
      </c>
      <c r="N33" s="20"/>
      <c r="O33" s="65"/>
      <c r="Q33" s="20"/>
      <c r="R33" s="65"/>
      <c r="T33" s="20"/>
      <c r="U33" s="65"/>
      <c r="W33" s="20"/>
      <c r="X33" s="65"/>
      <c r="Z33" s="20"/>
      <c r="AA33" s="65"/>
      <c r="AC33" s="20"/>
      <c r="AD33" s="65"/>
      <c r="AF33" s="20"/>
      <c r="AG33" s="65"/>
      <c r="AI33" s="152"/>
      <c r="AJ33" s="65"/>
      <c r="AL33" s="20"/>
      <c r="AM33" s="65"/>
      <c r="AO33" s="41"/>
      <c r="AP33" s="65"/>
      <c r="AR33" s="20"/>
      <c r="AS33" s="65"/>
      <c r="AU33" s="41"/>
      <c r="AV33" s="65"/>
      <c r="AX33" s="41"/>
      <c r="AY33" s="65"/>
      <c r="BA33" s="41"/>
      <c r="BB33" s="42"/>
      <c r="BD33" s="41"/>
      <c r="BE33" s="42"/>
      <c r="BG33" s="41"/>
      <c r="BH33" s="42"/>
    </row>
    <row r="34" spans="2:60" ht="46" thickBot="1" x14ac:dyDescent="0.2">
      <c r="B34" s="440"/>
      <c r="C34" s="409"/>
      <c r="D34" s="446"/>
      <c r="E34" s="57" t="s">
        <v>508</v>
      </c>
      <c r="F34" s="99">
        <f t="shared" si="1"/>
        <v>0</v>
      </c>
      <c r="G34" s="28">
        <f t="shared" si="2"/>
        <v>0</v>
      </c>
      <c r="H34" s="83">
        <f t="shared" si="3"/>
        <v>0</v>
      </c>
      <c r="I34" s="158" t="str">
        <f t="shared" si="0"/>
        <v/>
      </c>
      <c r="K34" s="20">
        <v>0</v>
      </c>
      <c r="L34" s="65" t="s">
        <v>869</v>
      </c>
      <c r="N34" s="20"/>
      <c r="O34" s="65"/>
      <c r="Q34" s="20"/>
      <c r="R34" s="65"/>
      <c r="T34" s="20"/>
      <c r="U34" s="65"/>
      <c r="W34" s="20"/>
      <c r="X34" s="65"/>
      <c r="Z34" s="20"/>
      <c r="AA34" s="65"/>
      <c r="AC34" s="20"/>
      <c r="AD34" s="65"/>
      <c r="AF34" s="20"/>
      <c r="AG34" s="65"/>
      <c r="AI34" s="152"/>
      <c r="AJ34" s="65"/>
      <c r="AL34" s="41"/>
      <c r="AM34" s="65"/>
      <c r="AO34" s="41"/>
      <c r="AP34" s="65"/>
      <c r="AR34" s="20"/>
      <c r="AS34" s="65"/>
      <c r="AU34" s="41"/>
      <c r="AV34" s="65"/>
      <c r="AX34" s="41"/>
      <c r="AY34" s="65"/>
      <c r="BA34" s="41"/>
      <c r="BB34" s="42"/>
      <c r="BD34" s="41"/>
      <c r="BE34" s="42"/>
      <c r="BG34" s="41"/>
      <c r="BH34" s="42"/>
    </row>
    <row r="35" spans="2:60" ht="46" thickBot="1" x14ac:dyDescent="0.2">
      <c r="B35" s="440"/>
      <c r="C35" s="409"/>
      <c r="D35" s="446"/>
      <c r="E35" s="57" t="s">
        <v>509</v>
      </c>
      <c r="F35" s="99">
        <f t="shared" si="1"/>
        <v>0</v>
      </c>
      <c r="G35" s="28">
        <f t="shared" si="2"/>
        <v>0</v>
      </c>
      <c r="H35" s="83">
        <f t="shared" si="3"/>
        <v>0</v>
      </c>
      <c r="I35" s="158" t="str">
        <f t="shared" si="0"/>
        <v/>
      </c>
      <c r="K35" s="20">
        <v>0</v>
      </c>
      <c r="L35" s="65" t="s">
        <v>869</v>
      </c>
      <c r="N35" s="20"/>
      <c r="O35" s="65"/>
      <c r="Q35" s="20"/>
      <c r="R35" s="65"/>
      <c r="T35" s="20"/>
      <c r="U35" s="65"/>
      <c r="W35" s="20"/>
      <c r="X35" s="65"/>
      <c r="Z35" s="20"/>
      <c r="AA35" s="65"/>
      <c r="AC35" s="20"/>
      <c r="AD35" s="65"/>
      <c r="AF35" s="20"/>
      <c r="AG35" s="65"/>
      <c r="AI35" s="152"/>
      <c r="AJ35" s="65"/>
      <c r="AL35" s="41"/>
      <c r="AM35" s="65"/>
      <c r="AO35" s="41"/>
      <c r="AP35" s="65"/>
      <c r="AR35" s="20"/>
      <c r="AS35" s="65"/>
      <c r="AU35" s="41"/>
      <c r="AV35" s="65"/>
      <c r="AX35" s="41"/>
      <c r="AY35" s="65"/>
      <c r="BA35" s="41"/>
      <c r="BB35" s="42"/>
      <c r="BD35" s="41"/>
      <c r="BE35" s="42"/>
      <c r="BG35" s="41"/>
      <c r="BH35" s="42"/>
    </row>
    <row r="36" spans="2:60" ht="71" thickBot="1" x14ac:dyDescent="0.2">
      <c r="B36" s="440"/>
      <c r="C36" s="409"/>
      <c r="D36" s="446"/>
      <c r="E36" s="57" t="s">
        <v>510</v>
      </c>
      <c r="F36" s="99">
        <f t="shared" si="1"/>
        <v>0.4</v>
      </c>
      <c r="G36" s="28">
        <f t="shared" si="2"/>
        <v>40</v>
      </c>
      <c r="H36" s="83">
        <f t="shared" si="3"/>
        <v>40</v>
      </c>
      <c r="I36" s="158" t="str">
        <f t="shared" si="0"/>
        <v/>
      </c>
      <c r="K36" s="20">
        <v>0.4</v>
      </c>
      <c r="L36" s="65" t="s">
        <v>866</v>
      </c>
      <c r="N36" s="20"/>
      <c r="O36" s="65"/>
      <c r="Q36" s="20"/>
      <c r="R36" s="65"/>
      <c r="T36" s="20"/>
      <c r="U36" s="65"/>
      <c r="W36" s="20"/>
      <c r="X36" s="65"/>
      <c r="Z36" s="20"/>
      <c r="AA36" s="65"/>
      <c r="AC36" s="20"/>
      <c r="AD36" s="65"/>
      <c r="AF36" s="20"/>
      <c r="AG36" s="65"/>
      <c r="AI36" s="152"/>
      <c r="AJ36" s="65"/>
      <c r="AL36" s="41"/>
      <c r="AM36" s="65"/>
      <c r="AO36" s="41"/>
      <c r="AP36" s="65"/>
      <c r="AR36" s="20"/>
      <c r="AS36" s="65"/>
      <c r="AU36" s="41"/>
      <c r="AV36" s="65"/>
      <c r="AX36" s="41"/>
      <c r="AY36" s="65"/>
      <c r="BA36" s="41"/>
      <c r="BB36" s="42"/>
      <c r="BD36" s="41"/>
      <c r="BE36" s="42"/>
      <c r="BG36" s="41"/>
      <c r="BH36" s="42"/>
    </row>
    <row r="37" spans="2:60" ht="43" thickBot="1" x14ac:dyDescent="0.2">
      <c r="B37" s="440"/>
      <c r="C37" s="409"/>
      <c r="D37" s="446"/>
      <c r="E37" s="47" t="s">
        <v>511</v>
      </c>
      <c r="F37" s="99">
        <f t="shared" si="1"/>
        <v>0</v>
      </c>
      <c r="G37" s="28">
        <f t="shared" si="2"/>
        <v>0</v>
      </c>
      <c r="H37" s="83">
        <f t="shared" si="3"/>
        <v>0</v>
      </c>
      <c r="I37" s="158" t="str">
        <f t="shared" si="0"/>
        <v/>
      </c>
      <c r="K37" s="20">
        <v>0</v>
      </c>
      <c r="L37" s="74" t="s">
        <v>801</v>
      </c>
      <c r="N37" s="20"/>
      <c r="O37" s="65"/>
      <c r="Q37" s="20"/>
      <c r="R37" s="65"/>
      <c r="T37" s="20"/>
      <c r="U37" s="65"/>
      <c r="W37" s="20"/>
      <c r="X37" s="65"/>
      <c r="Z37" s="20"/>
      <c r="AA37" s="65"/>
      <c r="AC37" s="20"/>
      <c r="AD37" s="65"/>
      <c r="AF37" s="20"/>
      <c r="AG37" s="65"/>
      <c r="AI37" s="152"/>
      <c r="AJ37" s="65"/>
      <c r="AL37" s="41"/>
      <c r="AM37" s="65"/>
      <c r="AO37" s="41"/>
      <c r="AP37" s="65"/>
      <c r="AR37" s="20"/>
      <c r="AS37" s="65"/>
      <c r="AU37" s="41"/>
      <c r="AV37" s="65"/>
      <c r="AX37" s="41"/>
      <c r="AY37" s="65"/>
      <c r="BA37" s="41"/>
      <c r="BB37" s="42"/>
      <c r="BD37" s="41"/>
      <c r="BE37" s="42"/>
      <c r="BG37" s="41"/>
      <c r="BH37" s="42"/>
    </row>
    <row r="38" spans="2:60" ht="61" thickBot="1" x14ac:dyDescent="0.2">
      <c r="B38" s="441"/>
      <c r="C38" s="410"/>
      <c r="D38" s="447"/>
      <c r="E38" s="55" t="s">
        <v>512</v>
      </c>
      <c r="F38" s="159">
        <f t="shared" si="1"/>
        <v>0.95</v>
      </c>
      <c r="G38" s="160">
        <f t="shared" si="2"/>
        <v>95</v>
      </c>
      <c r="H38" s="45">
        <f t="shared" si="3"/>
        <v>95</v>
      </c>
      <c r="I38" s="161" t="str">
        <f t="shared" si="0"/>
        <v/>
      </c>
      <c r="K38" s="20">
        <v>0.95</v>
      </c>
      <c r="L38" s="65" t="s">
        <v>867</v>
      </c>
      <c r="N38" s="20"/>
      <c r="O38" s="65"/>
      <c r="Q38" s="20"/>
      <c r="R38" s="65"/>
      <c r="T38" s="20"/>
      <c r="U38" s="65"/>
      <c r="W38" s="20"/>
      <c r="X38" s="65"/>
      <c r="Z38" s="20"/>
      <c r="AA38" s="65"/>
      <c r="AC38" s="20"/>
      <c r="AD38" s="65"/>
      <c r="AF38" s="20"/>
      <c r="AG38" s="65"/>
      <c r="AI38" s="152"/>
      <c r="AJ38" s="65"/>
      <c r="AL38" s="41"/>
      <c r="AM38" s="65"/>
      <c r="AO38" s="41"/>
      <c r="AP38" s="65"/>
      <c r="AR38" s="20"/>
      <c r="AS38" s="65"/>
      <c r="AU38" s="41"/>
      <c r="AV38" s="65"/>
      <c r="AX38" s="41"/>
      <c r="AY38" s="65"/>
      <c r="BA38" s="41"/>
      <c r="BB38" s="42"/>
      <c r="BD38" s="41"/>
      <c r="BE38" s="42"/>
      <c r="BG38" s="41"/>
      <c r="BH38" s="42"/>
    </row>
    <row r="39" spans="2:60" ht="29" thickBot="1" x14ac:dyDescent="0.2">
      <c r="B39" s="396" t="s">
        <v>166</v>
      </c>
      <c r="C39" s="429">
        <f>+AVERAGE(G39:G44)</f>
        <v>35.833333333333336</v>
      </c>
      <c r="D39" s="402" t="s">
        <v>101</v>
      </c>
      <c r="E39" s="56" t="s">
        <v>513</v>
      </c>
      <c r="F39" s="139">
        <f t="shared" si="1"/>
        <v>0</v>
      </c>
      <c r="G39" s="52">
        <f t="shared" si="2"/>
        <v>0</v>
      </c>
      <c r="H39" s="84">
        <f t="shared" si="3"/>
        <v>0</v>
      </c>
      <c r="I39" s="71" t="str">
        <f t="shared" si="0"/>
        <v/>
      </c>
      <c r="K39" s="20">
        <v>0</v>
      </c>
      <c r="L39" s="74" t="s">
        <v>801</v>
      </c>
      <c r="N39" s="20"/>
      <c r="O39" s="65"/>
      <c r="Q39" s="20"/>
      <c r="R39" s="65"/>
      <c r="T39" s="20"/>
      <c r="U39" s="65"/>
      <c r="W39" s="20"/>
      <c r="X39" s="65"/>
      <c r="Z39" s="20"/>
      <c r="AA39" s="65"/>
      <c r="AC39" s="20"/>
      <c r="AD39" s="65"/>
      <c r="AF39" s="20"/>
      <c r="AG39" s="65"/>
      <c r="AI39" s="152"/>
      <c r="AJ39" s="65"/>
      <c r="AL39" s="43"/>
      <c r="AM39" s="65"/>
      <c r="AO39" s="41"/>
      <c r="AP39" s="65"/>
      <c r="AR39" s="20"/>
      <c r="AS39" s="65"/>
      <c r="AU39" s="41"/>
      <c r="AV39" s="65"/>
      <c r="AX39" s="41"/>
      <c r="AY39" s="65"/>
      <c r="BA39" s="41"/>
      <c r="BB39" s="42"/>
      <c r="BD39" s="41"/>
      <c r="BE39" s="42"/>
      <c r="BG39" s="41"/>
      <c r="BH39" s="42"/>
    </row>
    <row r="40" spans="2:60" ht="46" thickBot="1" x14ac:dyDescent="0.2">
      <c r="B40" s="397"/>
      <c r="C40" s="430"/>
      <c r="D40" s="403"/>
      <c r="E40" s="47" t="s">
        <v>514</v>
      </c>
      <c r="F40" s="99">
        <f t="shared" si="1"/>
        <v>0.4</v>
      </c>
      <c r="G40" s="28">
        <f t="shared" si="2"/>
        <v>40</v>
      </c>
      <c r="H40" s="83">
        <f t="shared" si="3"/>
        <v>40</v>
      </c>
      <c r="I40" s="158" t="str">
        <f t="shared" si="0"/>
        <v/>
      </c>
      <c r="K40" s="20">
        <v>0.4</v>
      </c>
      <c r="L40" s="65" t="s">
        <v>866</v>
      </c>
      <c r="N40" s="20"/>
      <c r="O40" s="65"/>
      <c r="Q40" s="20"/>
      <c r="R40" s="65"/>
      <c r="T40" s="20"/>
      <c r="U40" s="65"/>
      <c r="W40" s="20"/>
      <c r="X40" s="65"/>
      <c r="Z40" s="20"/>
      <c r="AA40" s="65"/>
      <c r="AC40" s="20"/>
      <c r="AD40" s="65"/>
      <c r="AF40" s="20"/>
      <c r="AG40" s="65"/>
      <c r="AI40" s="152"/>
      <c r="AJ40" s="65"/>
      <c r="AL40" s="43"/>
      <c r="AM40" s="65"/>
      <c r="AO40" s="41"/>
      <c r="AP40" s="65"/>
      <c r="AR40" s="20"/>
      <c r="AS40" s="65"/>
      <c r="AU40" s="41"/>
      <c r="AV40" s="65"/>
      <c r="AX40" s="41"/>
      <c r="AY40" s="65"/>
      <c r="BA40" s="41"/>
      <c r="BB40" s="42"/>
      <c r="BD40" s="41"/>
      <c r="BE40" s="42"/>
      <c r="BG40" s="41"/>
      <c r="BH40" s="42"/>
    </row>
    <row r="41" spans="2:60" ht="46" thickBot="1" x14ac:dyDescent="0.2">
      <c r="B41" s="397"/>
      <c r="C41" s="430"/>
      <c r="D41" s="403"/>
      <c r="E41" s="47" t="s">
        <v>515</v>
      </c>
      <c r="F41" s="99">
        <f t="shared" si="1"/>
        <v>0.4</v>
      </c>
      <c r="G41" s="28">
        <f t="shared" si="2"/>
        <v>40</v>
      </c>
      <c r="H41" s="83">
        <f t="shared" si="3"/>
        <v>40</v>
      </c>
      <c r="I41" s="158" t="str">
        <f t="shared" si="0"/>
        <v/>
      </c>
      <c r="K41" s="20">
        <v>0.4</v>
      </c>
      <c r="L41" s="65" t="s">
        <v>866</v>
      </c>
      <c r="N41" s="20"/>
      <c r="O41" s="65"/>
      <c r="Q41" s="20"/>
      <c r="R41" s="65"/>
      <c r="T41" s="20"/>
      <c r="U41" s="65"/>
      <c r="W41" s="20"/>
      <c r="X41" s="65"/>
      <c r="Z41" s="20"/>
      <c r="AA41" s="65"/>
      <c r="AC41" s="20"/>
      <c r="AD41" s="65"/>
      <c r="AF41" s="20"/>
      <c r="AG41" s="65"/>
      <c r="AI41" s="152"/>
      <c r="AJ41" s="65"/>
      <c r="AL41" s="43"/>
      <c r="AM41" s="65"/>
      <c r="AO41" s="41"/>
      <c r="AP41" s="65"/>
      <c r="AR41" s="20"/>
      <c r="AS41" s="65"/>
      <c r="AU41" s="41"/>
      <c r="AV41" s="65"/>
      <c r="AX41" s="41"/>
      <c r="AY41" s="65"/>
      <c r="BA41" s="41"/>
      <c r="BB41" s="42"/>
      <c r="BD41" s="41"/>
      <c r="BE41" s="42"/>
      <c r="BG41" s="41"/>
      <c r="BH41" s="42"/>
    </row>
    <row r="42" spans="2:60" ht="76" thickBot="1" x14ac:dyDescent="0.2">
      <c r="B42" s="397"/>
      <c r="C42" s="430"/>
      <c r="D42" s="403"/>
      <c r="E42" s="47" t="s">
        <v>516</v>
      </c>
      <c r="F42" s="99">
        <f t="shared" si="1"/>
        <v>0.4</v>
      </c>
      <c r="G42" s="28">
        <f t="shared" si="2"/>
        <v>40</v>
      </c>
      <c r="H42" s="83">
        <f t="shared" si="3"/>
        <v>40</v>
      </c>
      <c r="I42" s="158" t="str">
        <f t="shared" si="0"/>
        <v/>
      </c>
      <c r="K42" s="20">
        <v>0.4</v>
      </c>
      <c r="L42" s="65" t="s">
        <v>868</v>
      </c>
      <c r="N42" s="20"/>
      <c r="O42" s="65"/>
      <c r="Q42" s="20"/>
      <c r="R42" s="65"/>
      <c r="T42" s="20"/>
      <c r="U42" s="65"/>
      <c r="W42" s="20"/>
      <c r="X42" s="65"/>
      <c r="Z42" s="20"/>
      <c r="AA42" s="65"/>
      <c r="AC42" s="20"/>
      <c r="AD42" s="65"/>
      <c r="AF42" s="20"/>
      <c r="AG42" s="65"/>
      <c r="AI42" s="152"/>
      <c r="AJ42" s="65"/>
      <c r="AL42" s="43"/>
      <c r="AM42" s="65"/>
      <c r="AO42" s="41"/>
      <c r="AP42" s="65"/>
      <c r="AR42" s="20"/>
      <c r="AS42" s="65"/>
      <c r="AU42" s="41"/>
      <c r="AV42" s="65"/>
      <c r="AX42" s="41"/>
      <c r="AY42" s="65"/>
      <c r="BA42" s="41"/>
      <c r="BB42" s="42"/>
      <c r="BD42" s="41"/>
      <c r="BE42" s="42"/>
      <c r="BG42" s="41"/>
      <c r="BH42" s="42"/>
    </row>
    <row r="43" spans="2:60" ht="43" thickBot="1" x14ac:dyDescent="0.2">
      <c r="B43" s="397"/>
      <c r="C43" s="430"/>
      <c r="D43" s="403"/>
      <c r="E43" s="47" t="s">
        <v>621</v>
      </c>
      <c r="F43" s="99">
        <f t="shared" si="1"/>
        <v>0</v>
      </c>
      <c r="G43" s="28">
        <f t="shared" si="2"/>
        <v>0</v>
      </c>
      <c r="H43" s="83">
        <f t="shared" si="3"/>
        <v>0</v>
      </c>
      <c r="I43" s="158" t="str">
        <f t="shared" si="0"/>
        <v/>
      </c>
      <c r="K43" s="20">
        <v>0</v>
      </c>
      <c r="L43" s="74" t="s">
        <v>801</v>
      </c>
      <c r="N43" s="20"/>
      <c r="O43" s="65"/>
      <c r="Q43" s="20"/>
      <c r="R43" s="65"/>
      <c r="T43" s="20"/>
      <c r="U43" s="65"/>
      <c r="W43" s="20"/>
      <c r="X43" s="65"/>
      <c r="Z43" s="20"/>
      <c r="AA43" s="65"/>
      <c r="AC43" s="20"/>
      <c r="AD43" s="65"/>
      <c r="AF43" s="20"/>
      <c r="AG43" s="65"/>
      <c r="AI43" s="152"/>
      <c r="AJ43" s="65"/>
      <c r="AL43" s="43"/>
      <c r="AM43" s="65"/>
      <c r="AO43" s="41"/>
      <c r="AP43" s="65"/>
      <c r="AR43" s="20"/>
      <c r="AS43" s="65"/>
      <c r="AU43" s="41"/>
      <c r="AV43" s="65"/>
      <c r="AX43" s="41"/>
      <c r="AY43" s="65"/>
      <c r="BA43" s="41"/>
      <c r="BB43" s="42"/>
      <c r="BD43" s="41"/>
      <c r="BE43" s="42"/>
      <c r="BG43" s="41"/>
      <c r="BH43" s="42"/>
    </row>
    <row r="44" spans="2:60" ht="29" thickBot="1" x14ac:dyDescent="0.2">
      <c r="B44" s="398"/>
      <c r="C44" s="435"/>
      <c r="D44" s="404"/>
      <c r="E44" s="55" t="s">
        <v>517</v>
      </c>
      <c r="F44" s="159">
        <f t="shared" si="1"/>
        <v>0.95</v>
      </c>
      <c r="G44" s="160">
        <f t="shared" si="2"/>
        <v>95</v>
      </c>
      <c r="H44" s="45">
        <f t="shared" si="3"/>
        <v>95</v>
      </c>
      <c r="I44" s="161" t="str">
        <f t="shared" si="0"/>
        <v/>
      </c>
      <c r="K44" s="20">
        <v>0.95</v>
      </c>
      <c r="L44" s="65" t="s">
        <v>865</v>
      </c>
      <c r="N44" s="20"/>
      <c r="O44" s="65"/>
      <c r="Q44" s="20"/>
      <c r="R44" s="65"/>
      <c r="T44" s="20"/>
      <c r="U44" s="65"/>
      <c r="W44" s="20"/>
      <c r="X44" s="65"/>
      <c r="Z44" s="20"/>
      <c r="AA44" s="65"/>
      <c r="AC44" s="20"/>
      <c r="AD44" s="65"/>
      <c r="AF44" s="20"/>
      <c r="AG44" s="65"/>
      <c r="AI44" s="152"/>
      <c r="AJ44" s="65"/>
      <c r="AL44" s="43"/>
      <c r="AM44" s="65"/>
      <c r="AO44" s="41"/>
      <c r="AP44" s="65"/>
      <c r="AR44" s="20"/>
      <c r="AS44" s="65"/>
      <c r="AU44" s="41"/>
      <c r="AV44" s="65"/>
      <c r="AX44" s="41"/>
      <c r="AY44" s="65"/>
      <c r="BA44" s="41"/>
      <c r="BB44" s="42"/>
      <c r="BD44" s="41"/>
      <c r="BE44" s="42"/>
      <c r="BG44" s="41"/>
      <c r="BH44" s="42"/>
    </row>
    <row r="45" spans="2:60" ht="172" thickBot="1" x14ac:dyDescent="0.2">
      <c r="B45" s="169" t="s">
        <v>165</v>
      </c>
      <c r="C45" s="296">
        <f>+AVERAGE(G45)</f>
        <v>95</v>
      </c>
      <c r="D45" s="170" t="s">
        <v>102</v>
      </c>
      <c r="E45" s="302" t="s">
        <v>518</v>
      </c>
      <c r="F45" s="162">
        <f t="shared" si="1"/>
        <v>0.95</v>
      </c>
      <c r="G45" s="163">
        <f t="shared" si="2"/>
        <v>95</v>
      </c>
      <c r="H45" s="49">
        <f t="shared" si="3"/>
        <v>95</v>
      </c>
      <c r="I45" s="164" t="str">
        <f t="shared" si="0"/>
        <v/>
      </c>
      <c r="K45" s="25">
        <v>0.95</v>
      </c>
      <c r="L45" s="66" t="s">
        <v>864</v>
      </c>
      <c r="N45" s="25"/>
      <c r="O45" s="66"/>
      <c r="Q45" s="25"/>
      <c r="R45" s="66"/>
      <c r="T45" s="25"/>
      <c r="U45" s="66"/>
      <c r="W45" s="25"/>
      <c r="X45" s="66"/>
      <c r="Z45" s="25"/>
      <c r="AA45" s="66"/>
      <c r="AC45" s="25"/>
      <c r="AD45" s="66"/>
      <c r="AF45" s="25"/>
      <c r="AG45" s="66"/>
      <c r="AI45" s="152"/>
      <c r="AJ45" s="66"/>
      <c r="AL45" s="43"/>
      <c r="AM45" s="66"/>
      <c r="AO45" s="43"/>
      <c r="AP45" s="66"/>
      <c r="AR45" s="25"/>
      <c r="AS45" s="66"/>
      <c r="AU45" s="43"/>
      <c r="AV45" s="66"/>
      <c r="AX45" s="43"/>
      <c r="AY45" s="66"/>
      <c r="BA45" s="43"/>
      <c r="BB45" s="44"/>
      <c r="BD45" s="43"/>
      <c r="BE45" s="44"/>
      <c r="BG45" s="43"/>
      <c r="BH45" s="44"/>
    </row>
  </sheetData>
  <autoFilter ref="A10:BH45" xr:uid="{00000000-0009-0000-0000-00000B000000}"/>
  <dataConsolidate/>
  <mergeCells count="29">
    <mergeCell ref="AR6:AS6"/>
    <mergeCell ref="K6:L6"/>
    <mergeCell ref="N6:O6"/>
    <mergeCell ref="Q6:R6"/>
    <mergeCell ref="T6:U6"/>
    <mergeCell ref="W6:X6"/>
    <mergeCell ref="Z6:AA6"/>
    <mergeCell ref="AC6:AD6"/>
    <mergeCell ref="AF6:AG6"/>
    <mergeCell ref="AI6:AJ6"/>
    <mergeCell ref="AL6:AM6"/>
    <mergeCell ref="AO6:AP6"/>
    <mergeCell ref="AU6:AV6"/>
    <mergeCell ref="AX6:AY6"/>
    <mergeCell ref="BA6:BB6"/>
    <mergeCell ref="BD6:BE6"/>
    <mergeCell ref="BG6:BH6"/>
    <mergeCell ref="B39:B44"/>
    <mergeCell ref="C39:C44"/>
    <mergeCell ref="D39:D44"/>
    <mergeCell ref="B11:B14"/>
    <mergeCell ref="C11:C14"/>
    <mergeCell ref="D11:D14"/>
    <mergeCell ref="B15:B29"/>
    <mergeCell ref="C15:C29"/>
    <mergeCell ref="D15:D29"/>
    <mergeCell ref="B30:B38"/>
    <mergeCell ref="C30:C38"/>
    <mergeCell ref="D30:D38"/>
  </mergeCells>
  <dataValidations count="2">
    <dataValidation type="list" allowBlank="1" showInputMessage="1" showErrorMessage="1" sqref="I6" xr:uid="{00000000-0002-0000-0B00-000000000000}">
      <formula1>COMENTARIOS</formula1>
    </dataValidation>
    <dataValidation type="list" allowBlank="1" showInputMessage="1" showErrorMessage="1" sqref="K6:L6 N6:O6 Q6:R6 T6:U6 W6:X6 BG6:BH6 AL6:AM6 AO6:AP6 AR6:AS6 AU6:AV6 AX6:AY6 AI6:AJ6 BA6:BB6 BD6:BE6 Z6:AA6 AC6:AD6 AF6:AG6" xr:uid="{00000000-0002-0000-0B00-000001000000}">
      <formula1>LUGAR</formula1>
    </dataValidation>
  </dataValidations>
  <pageMargins left="0.44" right="0.35" top="0.36" bottom="0.34" header="0.28999999999999998" footer="0.17"/>
  <pageSetup scale="52" fitToHeight="2" orientation="landscape" r:id="rId1"/>
  <headerFooter alignWithMargins="0">
    <oddFooter>&amp;RPág  &amp;P/&amp;N</oddFooter>
  </headerFooter>
  <extLst>
    <ext xmlns:x14="http://schemas.microsoft.com/office/spreadsheetml/2009/9/main" uri="{78C0D931-6437-407d-A8EE-F0AAD7539E65}">
      <x14:conditionalFormattings>
        <x14:conditionalFormatting xmlns:xm="http://schemas.microsoft.com/office/excel/2006/main">
          <x14:cfRule type="containsText" priority="256" operator="containsText" id="{909B3974-D64E-47C4-BCF1-56077668C82F}">
            <xm:f>NOT(ISERROR(SEARCH(Listas!$B$4,K6)))</xm:f>
            <xm:f>Listas!$B$4</xm:f>
            <x14:dxf>
              <fill>
                <patternFill>
                  <bgColor theme="7" tint="0.59996337778862885"/>
                </patternFill>
              </fill>
            </x14:dxf>
          </x14:cfRule>
          <xm:sqref>K6:L6 N6:O6 Q6:R6 T6:U6 W6:X6 Z6:AA6 AI6:AJ6 AL6:AM6 AO6:AP6 AR6:AS6 AU6:AV6 AX6:AY6 BA6:BB6 BD6:BE6 BG6:BH6 AC6:AD6 AF6:AG6</xm:sqref>
        </x14:conditionalFormatting>
        <x14:conditionalFormatting xmlns:xm="http://schemas.microsoft.com/office/excel/2006/main">
          <x14:cfRule type="notContainsText" priority="6" operator="notContains" id="{B0BF3689-E22C-48C3-986D-284F15D68F22}">
            <xm:f>ISERROR(SEARCH(Listas!$B$2,K6))</xm:f>
            <xm:f>Listas!$B$2</xm:f>
            <x14:dxf>
              <fill>
                <patternFill>
                  <bgColor theme="3" tint="0.59996337778862885"/>
                </patternFill>
              </fill>
            </x14:dxf>
          </x14:cfRule>
          <x14:cfRule type="containsText" priority="7" operator="containsText" id="{111C785B-8810-45E4-9EE9-A479E38AB233}">
            <xm:f>NOT(ISERROR(SEARCH(Listas!$B$2,K6)))</xm:f>
            <xm:f>Listas!$B$2</xm:f>
            <x14:dxf>
              <fill>
                <patternFill>
                  <bgColor rgb="FFFFFF00"/>
                </patternFill>
              </fill>
            </x14:dxf>
          </x14:cfRule>
          <xm:sqref>K6:L6 N6:O6 Q6:R6 T6:U6 W6:X6 Z6:AA6 AI6:AJ6 AL6:AM6 AO6:AP6 AR6:AS6 AU6:AV6 AX6:AY6 BA6:BB6 BD6:BE6 BG6:BH6</xm:sqref>
        </x14:conditionalFormatting>
        <x14:conditionalFormatting xmlns:xm="http://schemas.microsoft.com/office/excel/2006/main">
          <x14:cfRule type="containsText" priority="1" operator="containsText" id="{7260B1B6-448F-49C7-8457-55655A685508}">
            <xm:f>NOT(ISERROR(SEARCH($H$4,L9)))</xm:f>
            <xm:f>$H$4</xm:f>
            <x14:dxf>
              <fill>
                <patternFill>
                  <bgColor theme="5"/>
                </patternFill>
              </fill>
            </x14:dxf>
          </x14:cfRule>
          <x14:cfRule type="containsText" priority="2" operator="containsText" id="{5FEE7A4A-CF6D-4E7A-A4C3-C1C853542B45}">
            <xm:f>NOT(ISERROR(SEARCH($H$3,L9)))</xm:f>
            <xm:f>$H$3</xm:f>
            <x14:dxf>
              <fill>
                <patternFill>
                  <bgColor rgb="FF92D050"/>
                </patternFill>
              </fill>
            </x14:dxf>
          </x14:cfRule>
          <xm:sqref>L9 O9 R9 U9 X9 AA9 AD9 AG9 AJ9 AM9 AP9 AS9 AV9 AY9 BB9 BE9 BH9</xm:sqref>
        </x14:conditionalFormatting>
        <x14:conditionalFormatting xmlns:xm="http://schemas.microsoft.com/office/excel/2006/main">
          <x14:cfRule type="notContainsText" priority="4" operator="notContains" id="{10338330-7F7C-4B40-B5D3-29BE71462AF1}">
            <xm:f>ISERROR(SEARCH(Listas!$B$2,AC6))</xm:f>
            <xm:f>Listas!$B$2</xm:f>
            <x14:dxf>
              <fill>
                <patternFill>
                  <bgColor theme="3" tint="0.59996337778862885"/>
                </patternFill>
              </fill>
            </x14:dxf>
          </x14:cfRule>
          <x14:cfRule type="containsText" priority="5" operator="containsText" id="{025699C0-AC56-4CAA-BC81-44A0813774AE}">
            <xm:f>NOT(ISERROR(SEARCH(Listas!$B$2,AC6)))</xm:f>
            <xm:f>Listas!$B$2</xm:f>
            <x14:dxf>
              <fill>
                <patternFill>
                  <bgColor rgb="FFFFFF00"/>
                </patternFill>
              </fill>
            </x14:dxf>
          </x14:cfRule>
          <xm:sqref>AC6:AD6 AF6:AG6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7F56339E-1280-0149-ABFE-480D3DC56954}">
          <x14:formula1>
            <xm:f>Listas!$B$2</xm:f>
          </x14:formula1>
          <xm:sqref>F6</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CC00"/>
    <pageSetUpPr fitToPage="1"/>
  </sheetPr>
  <dimension ref="A1:AV55"/>
  <sheetViews>
    <sheetView showGridLines="0" topLeftCell="D46" zoomScale="110" zoomScaleNormal="110" workbookViewId="0">
      <selection activeCell="AN11" sqref="A11:XFD55"/>
    </sheetView>
  </sheetViews>
  <sheetFormatPr baseColWidth="10" defaultColWidth="9.1640625" defaultRowHeight="14" x14ac:dyDescent="0.15"/>
  <cols>
    <col min="1" max="1" width="2.6640625" style="24" customWidth="1"/>
    <col min="2" max="2" width="9.83203125" style="29" customWidth="1"/>
    <col min="3" max="3" width="14.33203125" style="29" customWidth="1"/>
    <col min="4" max="4" width="37.5" style="26" customWidth="1"/>
    <col min="5" max="5" width="46.33203125" style="26" bestFit="1" customWidth="1"/>
    <col min="6" max="6" width="12.1640625" style="50" customWidth="1"/>
    <col min="7" max="7" width="14.33203125" style="29" customWidth="1"/>
    <col min="8" max="8" width="14.1640625" style="26" customWidth="1"/>
    <col min="9" max="9" width="27.1640625" style="72" customWidth="1"/>
    <col min="10" max="10" width="2.83203125" style="30" customWidth="1"/>
    <col min="11" max="11" width="16.5" style="24" customWidth="1"/>
    <col min="12" max="12" width="34.6640625" style="26" customWidth="1"/>
    <col min="13" max="13" width="2.33203125" style="24" customWidth="1"/>
    <col min="14" max="14" width="15" style="24" customWidth="1"/>
    <col min="15" max="15" width="36.5" style="26" customWidth="1"/>
    <col min="16" max="16" width="2.33203125" style="24" customWidth="1"/>
    <col min="17" max="17" width="16.5" style="29" customWidth="1"/>
    <col min="18" max="18" width="34.6640625" style="26" customWidth="1"/>
    <col min="19" max="19" width="2.33203125" style="24" customWidth="1"/>
    <col min="20" max="20" width="17.33203125" style="29" customWidth="1"/>
    <col min="21" max="21" width="34.5" style="26" customWidth="1"/>
    <col min="22" max="22" width="4" style="24" customWidth="1"/>
    <col min="23" max="23" width="16.5" style="29" customWidth="1"/>
    <col min="24" max="24" width="34.6640625" style="26" customWidth="1"/>
    <col min="25" max="25" width="2.33203125" style="24" customWidth="1"/>
    <col min="26" max="26" width="16.5" style="24" customWidth="1"/>
    <col min="27" max="27" width="34.6640625" style="24" customWidth="1"/>
    <col min="28" max="28" width="2.33203125" style="24" customWidth="1"/>
    <col min="29" max="29" width="16.5" style="24" customWidth="1"/>
    <col min="30" max="30" width="34.6640625" style="26" customWidth="1"/>
    <col min="31" max="31" width="2.33203125" style="24" customWidth="1"/>
    <col min="32" max="32" width="16.5" style="24" customWidth="1"/>
    <col min="33" max="33" width="34.6640625" style="26" customWidth="1"/>
    <col min="34" max="34" width="2.33203125" style="24" customWidth="1"/>
    <col min="35" max="35" width="16.5" style="24" customWidth="1"/>
    <col min="36" max="36" width="34.6640625" style="24" customWidth="1"/>
    <col min="37" max="37" width="2.33203125" style="24" customWidth="1"/>
    <col min="38" max="38" width="16.5" style="24" customWidth="1"/>
    <col min="39" max="39" width="34.6640625" style="24" customWidth="1"/>
    <col min="40" max="40" width="2.33203125" style="24" customWidth="1"/>
    <col min="41" max="41" width="16.5" style="24" customWidth="1"/>
    <col min="42" max="42" width="34.6640625" style="24" customWidth="1"/>
    <col min="43" max="43" width="2.33203125" style="24" customWidth="1"/>
    <col min="44" max="44" width="16.5" style="24" customWidth="1"/>
    <col min="45" max="45" width="34.6640625" style="24" customWidth="1"/>
    <col min="46" max="46" width="2.33203125" style="24" customWidth="1"/>
    <col min="47" max="47" width="16.5" style="24" customWidth="1"/>
    <col min="48" max="48" width="34.6640625" style="24" customWidth="1"/>
    <col min="49" max="16384" width="9.1640625" style="30"/>
  </cols>
  <sheetData>
    <row r="1" spans="2:48" s="26" customFormat="1" x14ac:dyDescent="0.15">
      <c r="B1" s="50"/>
      <c r="F1" s="50"/>
      <c r="G1" s="50"/>
      <c r="I1" s="72"/>
      <c r="Q1" s="50"/>
      <c r="T1" s="50"/>
      <c r="W1" s="50"/>
    </row>
    <row r="2" spans="2:48" s="26" customFormat="1" ht="13.5" customHeight="1" x14ac:dyDescent="0.15">
      <c r="B2" s="50"/>
      <c r="C2" s="21"/>
      <c r="D2" s="21"/>
      <c r="F2" s="50"/>
      <c r="G2" s="50"/>
      <c r="H2" s="85"/>
      <c r="I2" s="72"/>
      <c r="Q2" s="50"/>
      <c r="T2" s="50"/>
      <c r="W2" s="50"/>
    </row>
    <row r="3" spans="2:48" s="26" customFormat="1" ht="15" x14ac:dyDescent="0.15">
      <c r="B3" s="50"/>
      <c r="C3" s="21"/>
      <c r="D3" s="21"/>
      <c r="F3" s="50"/>
      <c r="G3" s="50"/>
      <c r="H3" s="167" t="s">
        <v>215</v>
      </c>
      <c r="I3" s="72"/>
      <c r="Q3" s="50"/>
      <c r="T3" s="50"/>
      <c r="W3" s="50"/>
    </row>
    <row r="4" spans="2:48" s="26" customFormat="1" ht="15" x14ac:dyDescent="0.15">
      <c r="B4" s="50"/>
      <c r="C4" s="21"/>
      <c r="D4" s="21"/>
      <c r="F4" s="50"/>
      <c r="G4" s="50"/>
      <c r="H4" s="167" t="s">
        <v>216</v>
      </c>
      <c r="I4" s="72"/>
      <c r="Q4" s="50"/>
      <c r="T4" s="50"/>
      <c r="W4" s="50"/>
    </row>
    <row r="5" spans="2:48" s="26" customFormat="1" ht="15" x14ac:dyDescent="0.15">
      <c r="B5" s="50"/>
      <c r="C5" s="21"/>
      <c r="D5" s="21"/>
      <c r="F5" s="50"/>
      <c r="G5" s="50"/>
      <c r="H5" s="85"/>
      <c r="I5" s="72"/>
      <c r="Q5" s="50"/>
      <c r="T5" s="50"/>
      <c r="W5" s="50"/>
    </row>
    <row r="6" spans="2:48" s="153" customFormat="1" ht="24" x14ac:dyDescent="0.15">
      <c r="F6" s="156" t="s">
        <v>720</v>
      </c>
      <c r="H6" s="168"/>
      <c r="I6" s="156" t="s">
        <v>319</v>
      </c>
      <c r="K6" s="389"/>
      <c r="L6" s="389"/>
      <c r="N6" s="389"/>
      <c r="O6" s="389"/>
      <c r="Q6" s="389"/>
      <c r="R6" s="389"/>
      <c r="T6" s="389"/>
      <c r="U6" s="389"/>
      <c r="W6" s="389"/>
      <c r="X6" s="389"/>
      <c r="Z6" s="389"/>
      <c r="AA6" s="389"/>
      <c r="AC6" s="389"/>
      <c r="AD6" s="389"/>
      <c r="AF6" s="389"/>
      <c r="AG6" s="389"/>
      <c r="AI6" s="389"/>
      <c r="AJ6" s="389"/>
      <c r="AL6" s="389"/>
      <c r="AM6" s="389"/>
      <c r="AO6" s="389"/>
      <c r="AP6" s="389"/>
      <c r="AR6" s="389"/>
      <c r="AS6" s="389"/>
      <c r="AU6" s="389"/>
      <c r="AV6" s="389"/>
    </row>
    <row r="7" spans="2:48" s="22" customFormat="1" ht="28.25" customHeight="1" x14ac:dyDescent="0.15">
      <c r="B7" s="31" t="s">
        <v>39</v>
      </c>
      <c r="F7" s="46"/>
      <c r="G7" s="46"/>
      <c r="H7" s="115"/>
      <c r="I7" s="73"/>
      <c r="K7" s="22" t="s">
        <v>144</v>
      </c>
      <c r="L7" s="341" t="s">
        <v>719</v>
      </c>
      <c r="M7" s="23"/>
      <c r="N7" s="22" t="s">
        <v>144</v>
      </c>
      <c r="O7" s="69"/>
      <c r="Q7" s="31" t="s">
        <v>144</v>
      </c>
      <c r="R7" s="69"/>
      <c r="T7" s="31" t="s">
        <v>144</v>
      </c>
      <c r="U7" s="69"/>
      <c r="W7" s="31" t="s">
        <v>144</v>
      </c>
      <c r="X7" s="69"/>
      <c r="Z7" s="22" t="s">
        <v>144</v>
      </c>
      <c r="AA7" s="82"/>
      <c r="AC7" s="22" t="s">
        <v>144</v>
      </c>
      <c r="AD7" s="69"/>
      <c r="AF7" s="22" t="s">
        <v>144</v>
      </c>
      <c r="AG7" s="82"/>
      <c r="AI7" s="22" t="s">
        <v>144</v>
      </c>
      <c r="AJ7" s="69"/>
      <c r="AL7" s="22" t="s">
        <v>144</v>
      </c>
      <c r="AM7" s="69"/>
      <c r="AO7" s="22" t="s">
        <v>144</v>
      </c>
      <c r="AR7" s="22" t="s">
        <v>144</v>
      </c>
      <c r="AU7" s="22" t="s">
        <v>144</v>
      </c>
    </row>
    <row r="8" spans="2:48" ht="14.25" customHeight="1" x14ac:dyDescent="0.15">
      <c r="B8" s="51"/>
      <c r="C8" s="51"/>
      <c r="D8" s="51"/>
      <c r="E8" s="51"/>
      <c r="F8" s="51"/>
      <c r="K8" s="24" t="s">
        <v>150</v>
      </c>
      <c r="L8" s="63" t="s">
        <v>718</v>
      </c>
      <c r="N8" s="24" t="s">
        <v>150</v>
      </c>
      <c r="O8" s="63"/>
      <c r="Q8" s="174" t="s">
        <v>150</v>
      </c>
      <c r="R8" s="63"/>
      <c r="T8" s="174" t="s">
        <v>150</v>
      </c>
      <c r="U8" s="63"/>
      <c r="W8" s="174" t="s">
        <v>150</v>
      </c>
      <c r="Z8" s="24" t="s">
        <v>150</v>
      </c>
      <c r="AA8" s="223"/>
      <c r="AC8" s="24" t="s">
        <v>150</v>
      </c>
      <c r="AD8" s="63"/>
      <c r="AF8" s="24" t="s">
        <v>150</v>
      </c>
      <c r="AG8" s="63"/>
      <c r="AI8" s="24" t="s">
        <v>150</v>
      </c>
      <c r="AJ8" s="63"/>
      <c r="AL8" s="24" t="s">
        <v>150</v>
      </c>
      <c r="AM8" s="63"/>
      <c r="AO8" s="24" t="s">
        <v>150</v>
      </c>
      <c r="AR8" s="24" t="s">
        <v>150</v>
      </c>
      <c r="AU8" s="24" t="s">
        <v>150</v>
      </c>
    </row>
    <row r="9" spans="2:48" s="24" customFormat="1" ht="18.75" customHeight="1" thickBot="1" x14ac:dyDescent="0.2">
      <c r="B9" s="165" t="s">
        <v>168</v>
      </c>
      <c r="D9" s="26"/>
      <c r="E9" s="166">
        <v>1</v>
      </c>
      <c r="F9" s="2"/>
      <c r="G9" s="29"/>
      <c r="H9" s="26"/>
      <c r="I9" s="26"/>
      <c r="K9" s="24" t="s">
        <v>217</v>
      </c>
      <c r="L9" s="50" t="str">
        <f>+IF($F$6="ALCANOS DE COLOMBIA S.A. E.S.P.","HABILITAR",IF($F$6="TODOS","HABILITAR","INHABILITAR"))</f>
        <v>HABILITAR</v>
      </c>
      <c r="N9" s="24" t="s">
        <v>217</v>
      </c>
      <c r="O9" s="50" t="str">
        <f>+IF($F$6="ALCANOS DE COLOMBIA S.A. E.S.P.","HABILITAR",IF($F$6="TODOS","HABILITAR","INHABILITAR"))</f>
        <v>HABILITAR</v>
      </c>
      <c r="Q9" s="174" t="s">
        <v>217</v>
      </c>
      <c r="R9" s="50" t="str">
        <f>+IF($F$6="ALCANOS DE COLOMBIA S.A. E.S.P.","HABILITAR",IF($F$6="TODOS","HABILITAR","INHABILITAR"))</f>
        <v>HABILITAR</v>
      </c>
      <c r="T9" s="174" t="s">
        <v>217</v>
      </c>
      <c r="U9" s="50" t="str">
        <f>+IF($F$6="ALCANOS DE COLOMBIA S.A. E.S.P.","HABILITAR",IF($F$6="TODOS","HABILITAR","INHABILITAR"))</f>
        <v>HABILITAR</v>
      </c>
      <c r="W9" s="174" t="s">
        <v>217</v>
      </c>
      <c r="X9" s="50" t="str">
        <f>+IF($F$6="GRUPO EVALUADOR","HABILITAR",IF($F$6="TODOS","HABILITAR","INHABILITAR"))</f>
        <v>INHABILITAR</v>
      </c>
      <c r="Z9" s="24" t="s">
        <v>217</v>
      </c>
      <c r="AA9" s="50" t="str">
        <f>+IF($F$6="PLANTA ACTUAL","HABILITAR",IF($F$6="TODOS","HABILITAR","INHABILITAR"))</f>
        <v>INHABILITAR</v>
      </c>
      <c r="AC9" s="24" t="s">
        <v>217</v>
      </c>
      <c r="AD9" s="50" t="str">
        <f>+IF($F$6="PLANTA ACTUAL","HABILITAR",IF($F$6="TODOS","HABILITAR","INHABILITAR"))</f>
        <v>INHABILITAR</v>
      </c>
      <c r="AF9" s="24" t="s">
        <v>217</v>
      </c>
      <c r="AG9" s="50" t="str">
        <f>+IF($F$6="PLANTA ACTUAL","HABILITAR",IF($F$6="TODOS","HABILITAR","INHABILITAR"))</f>
        <v>INHABILITAR</v>
      </c>
      <c r="AI9" s="24" t="s">
        <v>217</v>
      </c>
      <c r="AJ9" s="50" t="str">
        <f>+IF($F$6="PLANTA ACTUAL","HABILITAR",IF($F$6="TODOS","HABILITAR","INHABILITAR"))</f>
        <v>INHABILITAR</v>
      </c>
      <c r="AL9" s="24" t="s">
        <v>217</v>
      </c>
      <c r="AM9" s="50" t="str">
        <f>+IF($F$6="PLANTA ACTUAL","HABILITAR",IF($F$6="TODOS","HABILITAR","INHABILITAR"))</f>
        <v>INHABILITAR</v>
      </c>
      <c r="AO9" s="24" t="s">
        <v>217</v>
      </c>
      <c r="AP9" s="50" t="str">
        <f>+IF($F$6="PLANTA ACTUAL","HABILITAR",IF($F$6="TODOS","HABILITAR","INHABILITAR"))</f>
        <v>INHABILITAR</v>
      </c>
      <c r="AR9" s="24" t="s">
        <v>217</v>
      </c>
      <c r="AS9" s="50" t="str">
        <f>+IF($F$6="PLANTA ACTUAL","HABILITAR",IF($F$6="TODOS","HABILITAR","INHABILITAR"))</f>
        <v>INHABILITAR</v>
      </c>
      <c r="AU9" s="24" t="s">
        <v>217</v>
      </c>
      <c r="AV9" s="50" t="str">
        <f>+IF($F$6="PLANTA ACTUAL","HABILITAR",IF($F$6="TODOS","HABILITAR","INHABILITAR"))</f>
        <v>INHABILITAR</v>
      </c>
    </row>
    <row r="10" spans="2:48" ht="43.25" customHeight="1" thickBot="1" x14ac:dyDescent="0.2">
      <c r="B10" s="178" t="s">
        <v>92</v>
      </c>
      <c r="C10" s="179" t="s">
        <v>322</v>
      </c>
      <c r="D10" s="179" t="s">
        <v>107</v>
      </c>
      <c r="E10" s="75" t="s">
        <v>171</v>
      </c>
      <c r="F10" s="75" t="s">
        <v>338</v>
      </c>
      <c r="G10" s="76" t="s">
        <v>148</v>
      </c>
      <c r="H10" s="76" t="s">
        <v>149</v>
      </c>
      <c r="I10" s="77" t="s">
        <v>147</v>
      </c>
      <c r="K10" s="80" t="s">
        <v>145</v>
      </c>
      <c r="L10" s="81" t="s">
        <v>146</v>
      </c>
      <c r="N10" s="80" t="s">
        <v>151</v>
      </c>
      <c r="O10" s="81" t="s">
        <v>146</v>
      </c>
      <c r="Q10" s="80" t="s">
        <v>152</v>
      </c>
      <c r="R10" s="81" t="s">
        <v>146</v>
      </c>
      <c r="T10" s="80" t="s">
        <v>153</v>
      </c>
      <c r="U10" s="81" t="s">
        <v>146</v>
      </c>
      <c r="W10" s="78" t="s">
        <v>158</v>
      </c>
      <c r="X10" s="79" t="s">
        <v>146</v>
      </c>
      <c r="Z10" s="80" t="s">
        <v>159</v>
      </c>
      <c r="AA10" s="81" t="s">
        <v>146</v>
      </c>
      <c r="AC10" s="78" t="s">
        <v>160</v>
      </c>
      <c r="AD10" s="79" t="s">
        <v>146</v>
      </c>
      <c r="AF10" s="78" t="s">
        <v>161</v>
      </c>
      <c r="AG10" s="79" t="s">
        <v>146</v>
      </c>
      <c r="AI10" s="78" t="s">
        <v>162</v>
      </c>
      <c r="AJ10" s="79" t="s">
        <v>146</v>
      </c>
      <c r="AL10" s="78" t="s">
        <v>163</v>
      </c>
      <c r="AM10" s="79" t="s">
        <v>146</v>
      </c>
      <c r="AO10" s="78" t="s">
        <v>164</v>
      </c>
      <c r="AP10" s="79" t="s">
        <v>146</v>
      </c>
      <c r="AR10" s="78" t="s">
        <v>169</v>
      </c>
      <c r="AS10" s="79" t="s">
        <v>146</v>
      </c>
      <c r="AU10" s="78" t="s">
        <v>170</v>
      </c>
      <c r="AV10" s="79" t="s">
        <v>146</v>
      </c>
    </row>
    <row r="11" spans="2:48" ht="57" thickBot="1" x14ac:dyDescent="0.2">
      <c r="B11" s="411" t="s">
        <v>66</v>
      </c>
      <c r="C11" s="420">
        <f>+AVERAGE(G11:G22)</f>
        <v>41.666666666666664</v>
      </c>
      <c r="D11" s="402" t="s">
        <v>103</v>
      </c>
      <c r="E11" s="197" t="s">
        <v>519</v>
      </c>
      <c r="F11" s="139">
        <f>IF($L$9=H$3,K11,0)+IF($O$9=H$3,N11,0)+IF($R$9=H$3,Q11,0)+IF($U$9=H$3,T11,0)+IF($AA$9=H$3,Z11,0)+IF($AD$9=H$3,AC11,0)+IF($AG$9=H$3,AF11,0)+IF($AJ$9=H$3,AI11,0)+IF($AM$9=H$3,AL11,0)+IF($X$9=H$3,W11,0)+IF($AP$9=H$3,AO11,0)+IF($AS$9=H$3,AR11,0)+IF($AV$9=H$3,AU11,0)</f>
        <v>0.4</v>
      </c>
      <c r="G11" s="52">
        <f>+IF($E$9=0,0,((F11/$E$9)*100))</f>
        <v>40</v>
      </c>
      <c r="H11" s="84">
        <f>G11</f>
        <v>40</v>
      </c>
      <c r="I11" s="202" t="str">
        <f t="shared" ref="I11:I55" si="0">IF(I$6="TODOS",CONCATENATE(L11,O11,R11,U11,X11,AA11,AD11,AG11,AJ11,AM11,AP11,AS11,AV11),IF(I$6="PLANTA ACTUAL",CONCATENATE(AA11,AD11,AG11,AJ11,AM11,AP11,AS11,AV11),IF(I$6="TALLER AGRÍCOLA CASTILLA",CONCATENATE(L11,O11,R11,U11),IF(I$6="GRUPO EVALUADOR",X11,"N/A"))))</f>
        <v/>
      </c>
      <c r="K11" s="152">
        <v>0.4</v>
      </c>
      <c r="L11" s="64" t="s">
        <v>900</v>
      </c>
      <c r="N11" s="152"/>
      <c r="O11" s="64"/>
      <c r="Q11" s="152"/>
      <c r="R11" s="64"/>
      <c r="T11" s="152"/>
      <c r="U11" s="64"/>
      <c r="W11" s="152"/>
      <c r="X11" s="64"/>
      <c r="Z11" s="152"/>
      <c r="AA11" s="64"/>
      <c r="AC11" s="39"/>
      <c r="AD11" s="64"/>
      <c r="AF11" s="152"/>
      <c r="AG11" s="64"/>
      <c r="AI11" s="39"/>
      <c r="AJ11" s="64"/>
      <c r="AL11" s="39"/>
      <c r="AM11" s="64"/>
      <c r="AO11" s="39"/>
      <c r="AP11" s="40"/>
      <c r="AR11" s="39"/>
      <c r="AS11" s="40"/>
      <c r="AU11" s="39"/>
      <c r="AV11" s="40"/>
    </row>
    <row r="12" spans="2:48" ht="71" thickBot="1" x14ac:dyDescent="0.2">
      <c r="B12" s="412"/>
      <c r="C12" s="421"/>
      <c r="D12" s="403"/>
      <c r="E12" s="57" t="s">
        <v>616</v>
      </c>
      <c r="F12" s="99">
        <f t="shared" ref="F12:F55" si="1">IF($L$9=H$3,K12,0)+IF($O$9=H$3,N12,0)+IF($R$9=H$3,Q12,0)+IF($U$9=H$3,T12,0)+IF($AA$9=H$3,Z12,0)+IF($AD$9=H$3,AC12,0)+IF($AG$9=H$3,AF12,0)+IF($AJ$9=H$3,AI12,0)+IF($AM$9=H$3,AL12,0)+IF($X$9=H$3,W12,0)+IF($AP$9=H$3,AO12,0)+IF($AS$9=H$3,AR12,0)+IF($AV$9=H$3,AU12,0)</f>
        <v>0.7</v>
      </c>
      <c r="G12" s="28">
        <f t="shared" ref="G12:G16" si="2">+IF($E$9=0,0,((F12/$E$9)*100))</f>
        <v>70</v>
      </c>
      <c r="H12" s="83">
        <f t="shared" ref="H12:H16" si="3">G12</f>
        <v>70</v>
      </c>
      <c r="I12" s="203" t="str">
        <f t="shared" si="0"/>
        <v/>
      </c>
      <c r="K12" s="20">
        <v>0.7</v>
      </c>
      <c r="L12" s="65" t="s">
        <v>901</v>
      </c>
      <c r="N12" s="20"/>
      <c r="O12" s="65"/>
      <c r="Q12" s="20"/>
      <c r="R12" s="65"/>
      <c r="T12" s="20"/>
      <c r="U12" s="65"/>
      <c r="W12" s="152"/>
      <c r="X12" s="64"/>
      <c r="Z12" s="20"/>
      <c r="AA12" s="65"/>
      <c r="AC12" s="41"/>
      <c r="AD12" s="65"/>
      <c r="AF12" s="20"/>
      <c r="AG12" s="65"/>
      <c r="AI12" s="41"/>
      <c r="AJ12" s="65"/>
      <c r="AL12" s="41"/>
      <c r="AM12" s="65"/>
      <c r="AO12" s="41"/>
      <c r="AP12" s="42"/>
      <c r="AR12" s="41"/>
      <c r="AS12" s="42"/>
      <c r="AU12" s="41"/>
      <c r="AV12" s="42"/>
    </row>
    <row r="13" spans="2:48" ht="57" thickBot="1" x14ac:dyDescent="0.2">
      <c r="B13" s="412"/>
      <c r="C13" s="421"/>
      <c r="D13" s="403"/>
      <c r="E13" s="57" t="s">
        <v>520</v>
      </c>
      <c r="F13" s="99">
        <f t="shared" si="1"/>
        <v>0.7</v>
      </c>
      <c r="G13" s="28">
        <f t="shared" si="2"/>
        <v>70</v>
      </c>
      <c r="H13" s="83">
        <f t="shared" si="3"/>
        <v>70</v>
      </c>
      <c r="I13" s="203" t="str">
        <f t="shared" si="0"/>
        <v/>
      </c>
      <c r="K13" s="20">
        <v>0.7</v>
      </c>
      <c r="L13" s="65" t="s">
        <v>894</v>
      </c>
      <c r="N13" s="20"/>
      <c r="O13" s="65"/>
      <c r="Q13" s="20"/>
      <c r="R13" s="65"/>
      <c r="T13" s="20"/>
      <c r="U13" s="65"/>
      <c r="W13" s="152"/>
      <c r="X13" s="65"/>
      <c r="Z13" s="20"/>
      <c r="AA13" s="65"/>
      <c r="AC13" s="41"/>
      <c r="AD13" s="65"/>
      <c r="AF13" s="20"/>
      <c r="AG13" s="65"/>
      <c r="AI13" s="41"/>
      <c r="AJ13" s="65"/>
      <c r="AL13" s="41"/>
      <c r="AM13" s="65"/>
      <c r="AO13" s="41"/>
      <c r="AP13" s="42"/>
      <c r="AR13" s="41"/>
      <c r="AS13" s="42"/>
      <c r="AU13" s="41"/>
      <c r="AV13" s="42"/>
    </row>
    <row r="14" spans="2:48" ht="71" thickBot="1" x14ac:dyDescent="0.2">
      <c r="B14" s="412"/>
      <c r="C14" s="421"/>
      <c r="D14" s="403"/>
      <c r="E14" s="57" t="s">
        <v>521</v>
      </c>
      <c r="F14" s="99">
        <f t="shared" si="1"/>
        <v>0</v>
      </c>
      <c r="G14" s="28">
        <f t="shared" si="2"/>
        <v>0</v>
      </c>
      <c r="H14" s="83">
        <f t="shared" si="3"/>
        <v>0</v>
      </c>
      <c r="I14" s="203" t="str">
        <f t="shared" si="0"/>
        <v/>
      </c>
      <c r="K14" s="20">
        <v>0</v>
      </c>
      <c r="L14" s="65" t="s">
        <v>801</v>
      </c>
      <c r="N14" s="20"/>
      <c r="O14" s="65"/>
      <c r="Q14" s="20"/>
      <c r="R14" s="65"/>
      <c r="T14" s="20"/>
      <c r="U14" s="65"/>
      <c r="W14" s="152"/>
      <c r="X14" s="65"/>
      <c r="Z14" s="20"/>
      <c r="AA14" s="65"/>
      <c r="AC14" s="41"/>
      <c r="AD14" s="65"/>
      <c r="AF14" s="20"/>
      <c r="AG14" s="65"/>
      <c r="AI14" s="41"/>
      <c r="AJ14" s="65"/>
      <c r="AL14" s="41"/>
      <c r="AM14" s="65"/>
      <c r="AO14" s="41"/>
      <c r="AP14" s="42"/>
      <c r="AR14" s="41"/>
      <c r="AS14" s="42"/>
      <c r="AU14" s="41"/>
      <c r="AV14" s="42"/>
    </row>
    <row r="15" spans="2:48" ht="57" thickBot="1" x14ac:dyDescent="0.2">
      <c r="B15" s="412"/>
      <c r="C15" s="421"/>
      <c r="D15" s="403"/>
      <c r="E15" s="57" t="s">
        <v>522</v>
      </c>
      <c r="F15" s="99">
        <f t="shared" si="1"/>
        <v>0</v>
      </c>
      <c r="G15" s="28">
        <f t="shared" si="2"/>
        <v>0</v>
      </c>
      <c r="H15" s="83">
        <f t="shared" si="3"/>
        <v>0</v>
      </c>
      <c r="I15" s="203" t="str">
        <f t="shared" si="0"/>
        <v/>
      </c>
      <c r="K15" s="20">
        <v>0</v>
      </c>
      <c r="L15" s="65" t="s">
        <v>801</v>
      </c>
      <c r="N15" s="20"/>
      <c r="O15" s="65"/>
      <c r="Q15" s="20"/>
      <c r="R15" s="65"/>
      <c r="T15" s="20"/>
      <c r="U15" s="65"/>
      <c r="W15" s="152"/>
      <c r="X15" s="65"/>
      <c r="Z15" s="20"/>
      <c r="AA15" s="65"/>
      <c r="AC15" s="41"/>
      <c r="AD15" s="65"/>
      <c r="AF15" s="20"/>
      <c r="AG15" s="65"/>
      <c r="AI15" s="41"/>
      <c r="AJ15" s="65"/>
      <c r="AL15" s="41"/>
      <c r="AM15" s="65"/>
      <c r="AO15" s="41"/>
      <c r="AP15" s="42"/>
      <c r="AR15" s="41"/>
      <c r="AS15" s="42"/>
      <c r="AU15" s="41"/>
      <c r="AV15" s="42"/>
    </row>
    <row r="16" spans="2:48" ht="57" thickBot="1" x14ac:dyDescent="0.2">
      <c r="B16" s="412"/>
      <c r="C16" s="421"/>
      <c r="D16" s="403"/>
      <c r="E16" s="57" t="s">
        <v>523</v>
      </c>
      <c r="F16" s="99">
        <f t="shared" si="1"/>
        <v>0.7</v>
      </c>
      <c r="G16" s="28">
        <f t="shared" si="2"/>
        <v>70</v>
      </c>
      <c r="H16" s="83">
        <f t="shared" si="3"/>
        <v>70</v>
      </c>
      <c r="I16" s="203" t="str">
        <f t="shared" si="0"/>
        <v/>
      </c>
      <c r="K16" s="20">
        <v>0.7</v>
      </c>
      <c r="L16" s="65" t="s">
        <v>899</v>
      </c>
      <c r="N16" s="20"/>
      <c r="O16" s="65"/>
      <c r="Q16" s="20"/>
      <c r="R16" s="65"/>
      <c r="T16" s="20"/>
      <c r="U16" s="65"/>
      <c r="W16" s="152"/>
      <c r="X16" s="65"/>
      <c r="Z16" s="20"/>
      <c r="AA16" s="65"/>
      <c r="AC16" s="41"/>
      <c r="AD16" s="65"/>
      <c r="AF16" s="20"/>
      <c r="AG16" s="65"/>
      <c r="AI16" s="41"/>
      <c r="AJ16" s="65"/>
      <c r="AL16" s="41"/>
      <c r="AM16" s="65"/>
      <c r="AO16" s="41"/>
      <c r="AP16" s="42"/>
      <c r="AR16" s="41"/>
      <c r="AS16" s="42"/>
      <c r="AU16" s="41"/>
      <c r="AV16" s="42"/>
    </row>
    <row r="17" spans="2:48" ht="57" thickBot="1" x14ac:dyDescent="0.2">
      <c r="B17" s="412"/>
      <c r="C17" s="421"/>
      <c r="D17" s="403"/>
      <c r="E17" s="57" t="s">
        <v>524</v>
      </c>
      <c r="F17" s="99">
        <f t="shared" si="1"/>
        <v>0.4</v>
      </c>
      <c r="G17" s="28">
        <f>+IF($E$9=0,0,((F17/$E$9)*100))</f>
        <v>40</v>
      </c>
      <c r="H17" s="83">
        <f>G17</f>
        <v>40</v>
      </c>
      <c r="I17" s="203" t="str">
        <f t="shared" si="0"/>
        <v/>
      </c>
      <c r="K17" s="20">
        <v>0.4</v>
      </c>
      <c r="L17" s="65" t="s">
        <v>898</v>
      </c>
      <c r="N17" s="20"/>
      <c r="O17" s="65"/>
      <c r="Q17" s="20"/>
      <c r="R17" s="65"/>
      <c r="T17" s="20"/>
      <c r="U17" s="65"/>
      <c r="W17" s="152"/>
      <c r="X17" s="64"/>
      <c r="Z17" s="152"/>
      <c r="AA17" s="64"/>
      <c r="AC17" s="39"/>
      <c r="AD17" s="64"/>
      <c r="AF17" s="20"/>
      <c r="AG17" s="65"/>
      <c r="AI17" s="39"/>
      <c r="AJ17" s="64"/>
      <c r="AL17" s="39"/>
      <c r="AM17" s="64"/>
      <c r="AO17" s="39"/>
      <c r="AP17" s="40"/>
      <c r="AR17" s="39"/>
      <c r="AS17" s="40"/>
      <c r="AU17" s="39"/>
      <c r="AV17" s="40"/>
    </row>
    <row r="18" spans="2:48" ht="57" thickBot="1" x14ac:dyDescent="0.2">
      <c r="B18" s="412"/>
      <c r="C18" s="421"/>
      <c r="D18" s="403"/>
      <c r="E18" s="57" t="s">
        <v>525</v>
      </c>
      <c r="F18" s="99">
        <f t="shared" si="1"/>
        <v>0</v>
      </c>
      <c r="G18" s="28">
        <f t="shared" ref="G18:G52" si="4">+IF($E$9=0,0,((F18/$E$9)*100))</f>
        <v>0</v>
      </c>
      <c r="H18" s="83">
        <f t="shared" ref="H18:H52" si="5">G18</f>
        <v>0</v>
      </c>
      <c r="I18" s="203" t="str">
        <f t="shared" si="0"/>
        <v/>
      </c>
      <c r="K18" s="20">
        <v>0</v>
      </c>
      <c r="L18" s="65" t="s">
        <v>801</v>
      </c>
      <c r="N18" s="20"/>
      <c r="O18" s="65"/>
      <c r="Q18" s="20"/>
      <c r="R18" s="65"/>
      <c r="T18" s="20"/>
      <c r="U18" s="65"/>
      <c r="W18" s="152"/>
      <c r="X18" s="65"/>
      <c r="Z18" s="20"/>
      <c r="AA18" s="65"/>
      <c r="AC18" s="41"/>
      <c r="AD18" s="65"/>
      <c r="AF18" s="20"/>
      <c r="AG18" s="65"/>
      <c r="AI18" s="41"/>
      <c r="AJ18" s="65"/>
      <c r="AL18" s="41"/>
      <c r="AM18" s="65"/>
      <c r="AO18" s="41"/>
      <c r="AP18" s="42"/>
      <c r="AR18" s="41"/>
      <c r="AS18" s="42"/>
      <c r="AU18" s="41"/>
      <c r="AV18" s="42"/>
    </row>
    <row r="19" spans="2:48" ht="43" thickBot="1" x14ac:dyDescent="0.2">
      <c r="B19" s="412"/>
      <c r="C19" s="421"/>
      <c r="D19" s="403"/>
      <c r="E19" s="57" t="s">
        <v>526</v>
      </c>
      <c r="F19" s="99">
        <f t="shared" si="1"/>
        <v>0</v>
      </c>
      <c r="G19" s="28">
        <f t="shared" si="4"/>
        <v>0</v>
      </c>
      <c r="H19" s="83">
        <f t="shared" si="5"/>
        <v>0</v>
      </c>
      <c r="I19" s="203" t="str">
        <f t="shared" si="0"/>
        <v/>
      </c>
      <c r="K19" s="20">
        <v>0</v>
      </c>
      <c r="L19" s="65" t="s">
        <v>801</v>
      </c>
      <c r="N19" s="20"/>
      <c r="O19" s="65"/>
      <c r="Q19" s="20"/>
      <c r="R19" s="65"/>
      <c r="T19" s="20"/>
      <c r="U19" s="65"/>
      <c r="W19" s="152"/>
      <c r="X19" s="65"/>
      <c r="Z19" s="20"/>
      <c r="AA19" s="65"/>
      <c r="AC19" s="41"/>
      <c r="AD19" s="65"/>
      <c r="AF19" s="20"/>
      <c r="AG19" s="65"/>
      <c r="AI19" s="41"/>
      <c r="AJ19" s="65"/>
      <c r="AL19" s="41"/>
      <c r="AM19" s="65"/>
      <c r="AO19" s="41"/>
      <c r="AP19" s="42"/>
      <c r="AR19" s="41"/>
      <c r="AS19" s="42"/>
      <c r="AU19" s="41"/>
      <c r="AV19" s="42"/>
    </row>
    <row r="20" spans="2:48" ht="57" thickBot="1" x14ac:dyDescent="0.2">
      <c r="B20" s="412"/>
      <c r="C20" s="421"/>
      <c r="D20" s="403"/>
      <c r="E20" s="57" t="s">
        <v>527</v>
      </c>
      <c r="F20" s="99">
        <f t="shared" si="1"/>
        <v>0.7</v>
      </c>
      <c r="G20" s="28">
        <f t="shared" si="4"/>
        <v>70</v>
      </c>
      <c r="H20" s="83">
        <f t="shared" si="5"/>
        <v>70</v>
      </c>
      <c r="I20" s="203" t="str">
        <f t="shared" si="0"/>
        <v/>
      </c>
      <c r="K20" s="20">
        <v>0.7</v>
      </c>
      <c r="L20" s="65" t="s">
        <v>894</v>
      </c>
      <c r="N20" s="20"/>
      <c r="O20" s="65"/>
      <c r="Q20" s="20"/>
      <c r="R20" s="65"/>
      <c r="T20" s="20"/>
      <c r="U20" s="65"/>
      <c r="W20" s="152"/>
      <c r="X20" s="65"/>
      <c r="Z20" s="20"/>
      <c r="AA20" s="65"/>
      <c r="AC20" s="41"/>
      <c r="AD20" s="65"/>
      <c r="AF20" s="20"/>
      <c r="AG20" s="65"/>
      <c r="AI20" s="41"/>
      <c r="AJ20" s="65"/>
      <c r="AL20" s="41"/>
      <c r="AM20" s="65"/>
      <c r="AO20" s="41"/>
      <c r="AP20" s="42"/>
      <c r="AR20" s="41"/>
      <c r="AS20" s="42"/>
      <c r="AU20" s="41"/>
      <c r="AV20" s="42"/>
    </row>
    <row r="21" spans="2:48" ht="99" thickBot="1" x14ac:dyDescent="0.2">
      <c r="B21" s="412"/>
      <c r="C21" s="421"/>
      <c r="D21" s="403"/>
      <c r="E21" s="57" t="s">
        <v>528</v>
      </c>
      <c r="F21" s="99">
        <f t="shared" si="1"/>
        <v>0.7</v>
      </c>
      <c r="G21" s="28">
        <f t="shared" si="4"/>
        <v>70</v>
      </c>
      <c r="H21" s="83">
        <f t="shared" si="5"/>
        <v>70</v>
      </c>
      <c r="I21" s="203" t="str">
        <f t="shared" si="0"/>
        <v/>
      </c>
      <c r="K21" s="20">
        <v>0.7</v>
      </c>
      <c r="L21" s="65" t="s">
        <v>894</v>
      </c>
      <c r="N21" s="20"/>
      <c r="O21" s="65"/>
      <c r="Q21" s="20"/>
      <c r="R21" s="65"/>
      <c r="T21" s="20"/>
      <c r="U21" s="65"/>
      <c r="W21" s="152"/>
      <c r="X21" s="65"/>
      <c r="Z21" s="20"/>
      <c r="AA21" s="65"/>
      <c r="AC21" s="41"/>
      <c r="AD21" s="65"/>
      <c r="AF21" s="20"/>
      <c r="AG21" s="65"/>
      <c r="AI21" s="41"/>
      <c r="AJ21" s="65"/>
      <c r="AL21" s="41"/>
      <c r="AM21" s="65"/>
      <c r="AO21" s="41"/>
      <c r="AP21" s="42"/>
      <c r="AR21" s="41"/>
      <c r="AS21" s="42"/>
      <c r="AU21" s="41"/>
      <c r="AV21" s="42"/>
    </row>
    <row r="22" spans="2:48" ht="57" thickBot="1" x14ac:dyDescent="0.2">
      <c r="B22" s="419"/>
      <c r="C22" s="422"/>
      <c r="D22" s="418"/>
      <c r="E22" s="58" t="s">
        <v>529</v>
      </c>
      <c r="F22" s="180">
        <f t="shared" si="1"/>
        <v>0.7</v>
      </c>
      <c r="G22" s="59">
        <f t="shared" si="4"/>
        <v>70</v>
      </c>
      <c r="H22" s="48">
        <f t="shared" si="5"/>
        <v>70</v>
      </c>
      <c r="I22" s="205" t="str">
        <f t="shared" si="0"/>
        <v/>
      </c>
      <c r="K22" s="20">
        <v>0.7</v>
      </c>
      <c r="L22" s="65" t="s">
        <v>894</v>
      </c>
      <c r="N22" s="20"/>
      <c r="O22" s="65"/>
      <c r="Q22" s="20"/>
      <c r="R22" s="65"/>
      <c r="T22" s="20"/>
      <c r="U22" s="65"/>
      <c r="W22" s="152"/>
      <c r="X22" s="65"/>
      <c r="Z22" s="20"/>
      <c r="AA22" s="65"/>
      <c r="AC22" s="41"/>
      <c r="AD22" s="65"/>
      <c r="AF22" s="20"/>
      <c r="AG22" s="65"/>
      <c r="AI22" s="41"/>
      <c r="AJ22" s="65"/>
      <c r="AL22" s="41"/>
      <c r="AM22" s="65"/>
      <c r="AO22" s="41"/>
      <c r="AP22" s="42"/>
      <c r="AR22" s="41"/>
      <c r="AS22" s="42"/>
      <c r="AU22" s="41"/>
      <c r="AV22" s="42"/>
    </row>
    <row r="23" spans="2:48" ht="43" thickBot="1" x14ac:dyDescent="0.2">
      <c r="B23" s="396" t="s">
        <v>167</v>
      </c>
      <c r="C23" s="423">
        <f>+AVERAGE(G23:G36)</f>
        <v>48.214285714285715</v>
      </c>
      <c r="D23" s="402" t="s">
        <v>15</v>
      </c>
      <c r="E23" s="197" t="s">
        <v>530</v>
      </c>
      <c r="F23" s="139">
        <f t="shared" si="1"/>
        <v>0.7</v>
      </c>
      <c r="G23" s="52">
        <f t="shared" ref="G23:G29" si="6">+IF($E$9=0,0,((F23/$E$9)*100))</f>
        <v>70</v>
      </c>
      <c r="H23" s="84">
        <f t="shared" ref="H23:H29" si="7">G23</f>
        <v>70</v>
      </c>
      <c r="I23" s="202" t="str">
        <f t="shared" si="0"/>
        <v/>
      </c>
      <c r="K23" s="20">
        <v>0.7</v>
      </c>
      <c r="L23" s="65" t="s">
        <v>897</v>
      </c>
      <c r="N23" s="20"/>
      <c r="O23" s="65"/>
      <c r="Q23" s="20"/>
      <c r="R23" s="65"/>
      <c r="T23" s="20"/>
      <c r="U23" s="65"/>
      <c r="W23" s="152"/>
      <c r="X23" s="65"/>
      <c r="Z23" s="20"/>
      <c r="AA23" s="65"/>
      <c r="AC23" s="41"/>
      <c r="AD23" s="65"/>
      <c r="AF23" s="20"/>
      <c r="AG23" s="65"/>
      <c r="AI23" s="41"/>
      <c r="AJ23" s="65"/>
      <c r="AL23" s="41"/>
      <c r="AM23" s="65"/>
      <c r="AO23" s="41"/>
      <c r="AP23" s="42"/>
      <c r="AR23" s="41"/>
      <c r="AS23" s="42"/>
      <c r="AU23" s="41"/>
      <c r="AV23" s="42"/>
    </row>
    <row r="24" spans="2:48" ht="43" thickBot="1" x14ac:dyDescent="0.2">
      <c r="B24" s="397"/>
      <c r="C24" s="424"/>
      <c r="D24" s="403"/>
      <c r="E24" s="57" t="s">
        <v>531</v>
      </c>
      <c r="F24" s="99">
        <f t="shared" si="1"/>
        <v>0.4</v>
      </c>
      <c r="G24" s="28">
        <f t="shared" si="6"/>
        <v>40</v>
      </c>
      <c r="H24" s="83">
        <f t="shared" si="7"/>
        <v>40</v>
      </c>
      <c r="I24" s="203" t="str">
        <f t="shared" si="0"/>
        <v/>
      </c>
      <c r="K24" s="20">
        <v>0.4</v>
      </c>
      <c r="L24" s="65" t="s">
        <v>896</v>
      </c>
      <c r="N24" s="20"/>
      <c r="O24" s="65"/>
      <c r="Q24" s="20"/>
      <c r="R24" s="65"/>
      <c r="T24" s="20"/>
      <c r="U24" s="65"/>
      <c r="W24" s="152"/>
      <c r="X24" s="65"/>
      <c r="Z24" s="20"/>
      <c r="AA24" s="65"/>
      <c r="AC24" s="41"/>
      <c r="AD24" s="65"/>
      <c r="AF24" s="20"/>
      <c r="AG24" s="65"/>
      <c r="AI24" s="41"/>
      <c r="AJ24" s="65"/>
      <c r="AL24" s="41"/>
      <c r="AM24" s="65"/>
      <c r="AO24" s="41"/>
      <c r="AP24" s="42"/>
      <c r="AR24" s="41"/>
      <c r="AS24" s="42"/>
      <c r="AU24" s="41"/>
      <c r="AV24" s="42"/>
    </row>
    <row r="25" spans="2:48" ht="29" thickBot="1" x14ac:dyDescent="0.2">
      <c r="B25" s="397"/>
      <c r="C25" s="424"/>
      <c r="D25" s="403"/>
      <c r="E25" s="57" t="s">
        <v>532</v>
      </c>
      <c r="F25" s="99">
        <f t="shared" si="1"/>
        <v>0.7</v>
      </c>
      <c r="G25" s="28">
        <f t="shared" si="6"/>
        <v>70</v>
      </c>
      <c r="H25" s="83">
        <f t="shared" si="7"/>
        <v>70</v>
      </c>
      <c r="I25" s="203" t="str">
        <f t="shared" si="0"/>
        <v/>
      </c>
      <c r="K25" s="20">
        <v>0.7</v>
      </c>
      <c r="L25" s="65" t="s">
        <v>895</v>
      </c>
      <c r="N25" s="20"/>
      <c r="O25" s="65"/>
      <c r="Q25" s="20"/>
      <c r="R25" s="65"/>
      <c r="T25" s="20"/>
      <c r="U25" s="65"/>
      <c r="W25" s="152"/>
      <c r="X25" s="65"/>
      <c r="Z25" s="20"/>
      <c r="AA25" s="65"/>
      <c r="AC25" s="41"/>
      <c r="AD25" s="65"/>
      <c r="AF25" s="20"/>
      <c r="AG25" s="65"/>
      <c r="AI25" s="41"/>
      <c r="AJ25" s="65"/>
      <c r="AL25" s="41"/>
      <c r="AM25" s="65"/>
      <c r="AO25" s="41"/>
      <c r="AP25" s="42"/>
      <c r="AR25" s="41"/>
      <c r="AS25" s="42"/>
      <c r="AU25" s="41"/>
      <c r="AV25" s="42"/>
    </row>
    <row r="26" spans="2:48" ht="29" thickBot="1" x14ac:dyDescent="0.2">
      <c r="B26" s="397"/>
      <c r="C26" s="424"/>
      <c r="D26" s="403"/>
      <c r="E26" s="57" t="s">
        <v>533</v>
      </c>
      <c r="F26" s="99">
        <f t="shared" si="1"/>
        <v>0.95</v>
      </c>
      <c r="G26" s="28">
        <f t="shared" si="6"/>
        <v>95</v>
      </c>
      <c r="H26" s="83">
        <f t="shared" si="7"/>
        <v>95</v>
      </c>
      <c r="I26" s="203" t="str">
        <f t="shared" si="0"/>
        <v/>
      </c>
      <c r="K26" s="20">
        <v>0.95</v>
      </c>
      <c r="L26" s="65" t="s">
        <v>894</v>
      </c>
      <c r="N26" s="20"/>
      <c r="O26" s="65"/>
      <c r="Q26" s="20"/>
      <c r="R26" s="65"/>
      <c r="T26" s="20"/>
      <c r="U26" s="65"/>
      <c r="W26" s="152"/>
      <c r="X26" s="65"/>
      <c r="Z26" s="20"/>
      <c r="AA26" s="65"/>
      <c r="AC26" s="41"/>
      <c r="AD26" s="65"/>
      <c r="AF26" s="20"/>
      <c r="AG26" s="65"/>
      <c r="AI26" s="41"/>
      <c r="AJ26" s="65"/>
      <c r="AL26" s="41"/>
      <c r="AM26" s="65"/>
      <c r="AO26" s="41"/>
      <c r="AP26" s="42"/>
      <c r="AR26" s="41"/>
      <c r="AS26" s="42"/>
      <c r="AU26" s="41"/>
      <c r="AV26" s="42"/>
    </row>
    <row r="27" spans="2:48" ht="43" thickBot="1" x14ac:dyDescent="0.2">
      <c r="B27" s="397"/>
      <c r="C27" s="424"/>
      <c r="D27" s="403"/>
      <c r="E27" s="57" t="s">
        <v>534</v>
      </c>
      <c r="F27" s="99">
        <f t="shared" si="1"/>
        <v>0</v>
      </c>
      <c r="G27" s="28">
        <f t="shared" si="6"/>
        <v>0</v>
      </c>
      <c r="H27" s="83">
        <f t="shared" si="7"/>
        <v>0</v>
      </c>
      <c r="I27" s="203" t="str">
        <f t="shared" si="0"/>
        <v/>
      </c>
      <c r="K27" s="20">
        <v>0</v>
      </c>
      <c r="L27" s="65" t="s">
        <v>801</v>
      </c>
      <c r="N27" s="20"/>
      <c r="O27" s="65"/>
      <c r="Q27" s="20"/>
      <c r="R27" s="65"/>
      <c r="T27" s="20"/>
      <c r="U27" s="65"/>
      <c r="W27" s="152"/>
      <c r="X27" s="65"/>
      <c r="Z27" s="20"/>
      <c r="AA27" s="65"/>
      <c r="AC27" s="41"/>
      <c r="AD27" s="65"/>
      <c r="AF27" s="20"/>
      <c r="AG27" s="65"/>
      <c r="AI27" s="41"/>
      <c r="AJ27" s="65"/>
      <c r="AL27" s="41"/>
      <c r="AM27" s="65"/>
      <c r="AO27" s="41"/>
      <c r="AP27" s="42"/>
      <c r="AR27" s="41"/>
      <c r="AS27" s="42"/>
      <c r="AU27" s="41"/>
      <c r="AV27" s="42"/>
    </row>
    <row r="28" spans="2:48" ht="29" thickBot="1" x14ac:dyDescent="0.2">
      <c r="B28" s="397"/>
      <c r="C28" s="424"/>
      <c r="D28" s="403"/>
      <c r="E28" s="57" t="s">
        <v>535</v>
      </c>
      <c r="F28" s="99">
        <f t="shared" si="1"/>
        <v>0.7</v>
      </c>
      <c r="G28" s="28">
        <f t="shared" si="6"/>
        <v>70</v>
      </c>
      <c r="H28" s="83">
        <f t="shared" si="7"/>
        <v>70</v>
      </c>
      <c r="I28" s="203" t="str">
        <f t="shared" si="0"/>
        <v/>
      </c>
      <c r="K28" s="20">
        <v>0.7</v>
      </c>
      <c r="L28" s="65" t="s">
        <v>894</v>
      </c>
      <c r="N28" s="20"/>
      <c r="O28" s="65"/>
      <c r="Q28" s="20"/>
      <c r="R28" s="65"/>
      <c r="T28" s="20"/>
      <c r="U28" s="65"/>
      <c r="W28" s="152"/>
      <c r="X28" s="65"/>
      <c r="Z28" s="20"/>
      <c r="AA28" s="65"/>
      <c r="AC28" s="41"/>
      <c r="AD28" s="65"/>
      <c r="AF28" s="20"/>
      <c r="AG28" s="65"/>
      <c r="AI28" s="41"/>
      <c r="AJ28" s="65"/>
      <c r="AL28" s="41"/>
      <c r="AM28" s="65"/>
      <c r="AO28" s="41"/>
      <c r="AP28" s="42"/>
      <c r="AR28" s="41"/>
      <c r="AS28" s="42"/>
      <c r="AU28" s="41"/>
      <c r="AV28" s="42"/>
    </row>
    <row r="29" spans="2:48" ht="31" thickBot="1" x14ac:dyDescent="0.2">
      <c r="B29" s="397"/>
      <c r="C29" s="424"/>
      <c r="D29" s="403"/>
      <c r="E29" s="57" t="s">
        <v>536</v>
      </c>
      <c r="F29" s="99">
        <f t="shared" si="1"/>
        <v>0.7</v>
      </c>
      <c r="G29" s="28">
        <f t="shared" si="6"/>
        <v>70</v>
      </c>
      <c r="H29" s="83">
        <f t="shared" si="7"/>
        <v>70</v>
      </c>
      <c r="I29" s="203" t="str">
        <f t="shared" si="0"/>
        <v/>
      </c>
      <c r="K29" s="20">
        <v>0.7</v>
      </c>
      <c r="L29" s="65" t="s">
        <v>893</v>
      </c>
      <c r="N29" s="20"/>
      <c r="O29" s="65"/>
      <c r="Q29" s="20"/>
      <c r="R29" s="65"/>
      <c r="T29" s="20"/>
      <c r="U29" s="65"/>
      <c r="W29" s="152"/>
      <c r="X29" s="65"/>
      <c r="Z29" s="20"/>
      <c r="AA29" s="65"/>
      <c r="AC29" s="41"/>
      <c r="AD29" s="65"/>
      <c r="AF29" s="20"/>
      <c r="AG29" s="65"/>
      <c r="AI29" s="41"/>
      <c r="AJ29" s="65"/>
      <c r="AL29" s="41"/>
      <c r="AM29" s="65"/>
      <c r="AO29" s="41"/>
      <c r="AP29" s="42"/>
      <c r="AR29" s="41"/>
      <c r="AS29" s="42"/>
      <c r="AU29" s="41"/>
      <c r="AV29" s="42"/>
    </row>
    <row r="30" spans="2:48" ht="16" thickBot="1" x14ac:dyDescent="0.2">
      <c r="B30" s="397"/>
      <c r="C30" s="424"/>
      <c r="D30" s="403"/>
      <c r="E30" s="57" t="s">
        <v>537</v>
      </c>
      <c r="F30" s="99">
        <f t="shared" si="1"/>
        <v>0.95</v>
      </c>
      <c r="G30" s="28">
        <f t="shared" si="4"/>
        <v>95</v>
      </c>
      <c r="H30" s="83">
        <f t="shared" si="5"/>
        <v>95</v>
      </c>
      <c r="I30" s="203" t="str">
        <f t="shared" si="0"/>
        <v/>
      </c>
      <c r="K30" s="20">
        <v>0.95</v>
      </c>
      <c r="L30" s="65" t="s">
        <v>889</v>
      </c>
      <c r="N30" s="20"/>
      <c r="O30" s="65"/>
      <c r="Q30" s="20"/>
      <c r="R30" s="65"/>
      <c r="T30" s="20"/>
      <c r="U30" s="65"/>
      <c r="W30" s="152"/>
      <c r="X30" s="65"/>
      <c r="Z30" s="20"/>
      <c r="AA30" s="65"/>
      <c r="AC30" s="41"/>
      <c r="AD30" s="65"/>
      <c r="AF30" s="20"/>
      <c r="AG30" s="65"/>
      <c r="AI30" s="41"/>
      <c r="AJ30" s="65"/>
      <c r="AL30" s="41"/>
      <c r="AM30" s="65"/>
      <c r="AO30" s="41"/>
      <c r="AP30" s="42"/>
      <c r="AR30" s="41"/>
      <c r="AS30" s="42"/>
      <c r="AU30" s="41"/>
      <c r="AV30" s="42"/>
    </row>
    <row r="31" spans="2:48" ht="29" thickBot="1" x14ac:dyDescent="0.2">
      <c r="B31" s="397"/>
      <c r="C31" s="424"/>
      <c r="D31" s="403"/>
      <c r="E31" s="57" t="s">
        <v>538</v>
      </c>
      <c r="F31" s="99">
        <f t="shared" si="1"/>
        <v>0</v>
      </c>
      <c r="G31" s="28">
        <f t="shared" si="4"/>
        <v>0</v>
      </c>
      <c r="H31" s="83">
        <f t="shared" si="5"/>
        <v>0</v>
      </c>
      <c r="I31" s="203" t="str">
        <f t="shared" si="0"/>
        <v/>
      </c>
      <c r="K31" s="20">
        <v>0</v>
      </c>
      <c r="L31" s="65" t="s">
        <v>801</v>
      </c>
      <c r="N31" s="20"/>
      <c r="O31" s="65"/>
      <c r="Q31" s="20"/>
      <c r="R31" s="65"/>
      <c r="T31" s="20"/>
      <c r="U31" s="65"/>
      <c r="W31" s="152"/>
      <c r="X31" s="65"/>
      <c r="Z31" s="20"/>
      <c r="AA31" s="65"/>
      <c r="AC31" s="41"/>
      <c r="AD31" s="65"/>
      <c r="AF31" s="20"/>
      <c r="AG31" s="65"/>
      <c r="AI31" s="41"/>
      <c r="AJ31" s="65"/>
      <c r="AL31" s="41"/>
      <c r="AM31" s="65"/>
      <c r="AO31" s="41"/>
      <c r="AP31" s="42"/>
      <c r="AR31" s="41"/>
      <c r="AS31" s="42"/>
      <c r="AU31" s="41"/>
      <c r="AV31" s="42"/>
    </row>
    <row r="32" spans="2:48" ht="16" thickBot="1" x14ac:dyDescent="0.2">
      <c r="B32" s="397"/>
      <c r="C32" s="424"/>
      <c r="D32" s="403"/>
      <c r="E32" s="57" t="s">
        <v>539</v>
      </c>
      <c r="F32" s="99">
        <f t="shared" si="1"/>
        <v>0</v>
      </c>
      <c r="G32" s="28">
        <f t="shared" si="4"/>
        <v>0</v>
      </c>
      <c r="H32" s="83">
        <f t="shared" si="5"/>
        <v>0</v>
      </c>
      <c r="I32" s="203" t="str">
        <f t="shared" si="0"/>
        <v/>
      </c>
      <c r="K32" s="20">
        <v>0</v>
      </c>
      <c r="L32" s="65" t="s">
        <v>801</v>
      </c>
      <c r="N32" s="20"/>
      <c r="O32" s="65"/>
      <c r="Q32" s="20"/>
      <c r="R32" s="65"/>
      <c r="T32" s="20"/>
      <c r="U32" s="65"/>
      <c r="W32" s="152"/>
      <c r="X32" s="65"/>
      <c r="Z32" s="20"/>
      <c r="AA32" s="65"/>
      <c r="AC32" s="41"/>
      <c r="AD32" s="65"/>
      <c r="AF32" s="20"/>
      <c r="AG32" s="65"/>
      <c r="AI32" s="41"/>
      <c r="AJ32" s="65"/>
      <c r="AL32" s="41"/>
      <c r="AM32" s="65"/>
      <c r="AO32" s="41"/>
      <c r="AP32" s="42"/>
      <c r="AR32" s="41"/>
      <c r="AS32" s="42"/>
      <c r="AU32" s="41"/>
      <c r="AV32" s="42"/>
    </row>
    <row r="33" spans="2:48" ht="29" thickBot="1" x14ac:dyDescent="0.2">
      <c r="B33" s="397"/>
      <c r="C33" s="424"/>
      <c r="D33" s="403"/>
      <c r="E33" s="57" t="s">
        <v>540</v>
      </c>
      <c r="F33" s="99">
        <f t="shared" si="1"/>
        <v>0.95</v>
      </c>
      <c r="G33" s="28">
        <f t="shared" si="4"/>
        <v>95</v>
      </c>
      <c r="H33" s="83">
        <f t="shared" si="5"/>
        <v>95</v>
      </c>
      <c r="I33" s="203" t="str">
        <f t="shared" si="0"/>
        <v/>
      </c>
      <c r="K33" s="20">
        <v>0.95</v>
      </c>
      <c r="L33" s="65" t="s">
        <v>892</v>
      </c>
      <c r="N33" s="20"/>
      <c r="O33" s="65"/>
      <c r="Q33" s="20"/>
      <c r="R33" s="65"/>
      <c r="T33" s="20"/>
      <c r="U33" s="65"/>
      <c r="W33" s="152"/>
      <c r="X33" s="65"/>
      <c r="Z33" s="20"/>
      <c r="AA33" s="65"/>
      <c r="AC33" s="41"/>
      <c r="AD33" s="65"/>
      <c r="AF33" s="20"/>
      <c r="AG33" s="65"/>
      <c r="AI33" s="41"/>
      <c r="AJ33" s="65"/>
      <c r="AL33" s="41"/>
      <c r="AM33" s="65"/>
      <c r="AO33" s="41"/>
      <c r="AP33" s="42"/>
      <c r="AR33" s="41"/>
      <c r="AS33" s="42"/>
      <c r="AU33" s="41"/>
      <c r="AV33" s="42"/>
    </row>
    <row r="34" spans="2:48" ht="43" thickBot="1" x14ac:dyDescent="0.2">
      <c r="B34" s="397"/>
      <c r="C34" s="424"/>
      <c r="D34" s="403"/>
      <c r="E34" s="57" t="s">
        <v>541</v>
      </c>
      <c r="F34" s="99">
        <f t="shared" si="1"/>
        <v>0</v>
      </c>
      <c r="G34" s="28">
        <f t="shared" si="4"/>
        <v>0</v>
      </c>
      <c r="H34" s="83">
        <f t="shared" si="5"/>
        <v>0</v>
      </c>
      <c r="I34" s="203" t="str">
        <f t="shared" si="0"/>
        <v/>
      </c>
      <c r="K34" s="20">
        <v>0</v>
      </c>
      <c r="L34" s="65" t="s">
        <v>801</v>
      </c>
      <c r="N34" s="20"/>
      <c r="O34" s="65"/>
      <c r="Q34" s="20"/>
      <c r="R34" s="65"/>
      <c r="T34" s="20"/>
      <c r="U34" s="65"/>
      <c r="W34" s="152"/>
      <c r="X34" s="65"/>
      <c r="Z34" s="20"/>
      <c r="AA34" s="65"/>
      <c r="AC34" s="41"/>
      <c r="AD34" s="65"/>
      <c r="AF34" s="20"/>
      <c r="AG34" s="65"/>
      <c r="AI34" s="41"/>
      <c r="AJ34" s="65"/>
      <c r="AL34" s="41"/>
      <c r="AM34" s="65"/>
      <c r="AO34" s="41"/>
      <c r="AP34" s="42"/>
      <c r="AR34" s="41"/>
      <c r="AS34" s="42"/>
      <c r="AU34" s="41"/>
      <c r="AV34" s="42"/>
    </row>
    <row r="35" spans="2:48" ht="61" thickBot="1" x14ac:dyDescent="0.2">
      <c r="B35" s="397"/>
      <c r="C35" s="424"/>
      <c r="D35" s="403"/>
      <c r="E35" s="57" t="s">
        <v>542</v>
      </c>
      <c r="F35" s="99">
        <f t="shared" si="1"/>
        <v>0.7</v>
      </c>
      <c r="G35" s="28">
        <f t="shared" si="4"/>
        <v>70</v>
      </c>
      <c r="H35" s="83">
        <f t="shared" si="5"/>
        <v>70</v>
      </c>
      <c r="I35" s="203" t="str">
        <f t="shared" si="0"/>
        <v/>
      </c>
      <c r="K35" s="20">
        <v>0.7</v>
      </c>
      <c r="L35" s="65" t="s">
        <v>891</v>
      </c>
      <c r="N35" s="20"/>
      <c r="O35" s="65"/>
      <c r="Q35" s="20"/>
      <c r="R35" s="70"/>
      <c r="T35" s="20"/>
      <c r="U35" s="65"/>
      <c r="W35" s="152"/>
      <c r="X35" s="65"/>
      <c r="Z35" s="20"/>
      <c r="AA35" s="65"/>
      <c r="AC35" s="41"/>
      <c r="AD35" s="65"/>
      <c r="AF35" s="20"/>
      <c r="AG35" s="65"/>
      <c r="AI35" s="41"/>
      <c r="AJ35" s="65"/>
      <c r="AL35" s="41"/>
      <c r="AM35" s="65"/>
      <c r="AO35" s="41"/>
      <c r="AP35" s="42"/>
      <c r="AR35" s="41"/>
      <c r="AS35" s="42"/>
      <c r="AU35" s="41"/>
      <c r="AV35" s="42"/>
    </row>
    <row r="36" spans="2:48" ht="29" thickBot="1" x14ac:dyDescent="0.2">
      <c r="B36" s="417"/>
      <c r="C36" s="425"/>
      <c r="D36" s="418"/>
      <c r="E36" s="58" t="s">
        <v>543</v>
      </c>
      <c r="F36" s="180">
        <f t="shared" si="1"/>
        <v>0</v>
      </c>
      <c r="G36" s="59">
        <f t="shared" si="4"/>
        <v>0</v>
      </c>
      <c r="H36" s="48">
        <f t="shared" si="5"/>
        <v>0</v>
      </c>
      <c r="I36" s="205" t="str">
        <f t="shared" si="0"/>
        <v/>
      </c>
      <c r="K36" s="20">
        <v>0</v>
      </c>
      <c r="L36" s="65" t="s">
        <v>801</v>
      </c>
      <c r="N36" s="20"/>
      <c r="O36" s="65"/>
      <c r="Q36" s="20"/>
      <c r="R36" s="65"/>
      <c r="T36" s="20"/>
      <c r="U36" s="65"/>
      <c r="W36" s="152"/>
      <c r="X36" s="65"/>
      <c r="Z36" s="20"/>
      <c r="AA36" s="65"/>
      <c r="AC36" s="41"/>
      <c r="AD36" s="65"/>
      <c r="AF36" s="20"/>
      <c r="AG36" s="65"/>
      <c r="AI36" s="41"/>
      <c r="AJ36" s="65"/>
      <c r="AL36" s="41"/>
      <c r="AM36" s="65"/>
      <c r="AO36" s="41"/>
      <c r="AP36" s="42"/>
      <c r="AR36" s="41"/>
      <c r="AS36" s="42"/>
      <c r="AU36" s="41"/>
      <c r="AV36" s="42"/>
    </row>
    <row r="37" spans="2:48" ht="31" thickBot="1" x14ac:dyDescent="0.2">
      <c r="B37" s="396" t="s">
        <v>143</v>
      </c>
      <c r="C37" s="426">
        <f>+AVERAGE(G37:G49)</f>
        <v>61.153846153846153</v>
      </c>
      <c r="D37" s="402" t="s">
        <v>104</v>
      </c>
      <c r="E37" s="197" t="s">
        <v>544</v>
      </c>
      <c r="F37" s="139">
        <f t="shared" si="1"/>
        <v>0.7</v>
      </c>
      <c r="G37" s="52">
        <f t="shared" ref="G37:G43" si="8">+IF($E$9=0,0,((F37/$E$9)*100))</f>
        <v>70</v>
      </c>
      <c r="H37" s="84">
        <f t="shared" ref="H37:H43" si="9">G37</f>
        <v>70</v>
      </c>
      <c r="I37" s="202" t="str">
        <f t="shared" si="0"/>
        <v/>
      </c>
      <c r="K37" s="20">
        <v>0.7</v>
      </c>
      <c r="L37" s="65" t="s">
        <v>890</v>
      </c>
      <c r="N37" s="20"/>
      <c r="O37" s="65"/>
      <c r="Q37" s="20"/>
      <c r="R37" s="65"/>
      <c r="T37" s="20"/>
      <c r="U37" s="65"/>
      <c r="W37" s="152"/>
      <c r="X37" s="65"/>
      <c r="Z37" s="20"/>
      <c r="AA37" s="65"/>
      <c r="AC37" s="41"/>
      <c r="AD37" s="65"/>
      <c r="AF37" s="20"/>
      <c r="AG37" s="65"/>
      <c r="AI37" s="41"/>
      <c r="AJ37" s="65"/>
      <c r="AL37" s="41"/>
      <c r="AM37" s="65"/>
      <c r="AO37" s="41"/>
      <c r="AP37" s="42"/>
      <c r="AR37" s="41"/>
      <c r="AS37" s="42"/>
      <c r="AU37" s="41"/>
      <c r="AV37" s="42"/>
    </row>
    <row r="38" spans="2:48" ht="29" thickBot="1" x14ac:dyDescent="0.2">
      <c r="B38" s="397"/>
      <c r="C38" s="427"/>
      <c r="D38" s="403"/>
      <c r="E38" s="57" t="s">
        <v>545</v>
      </c>
      <c r="F38" s="99">
        <f t="shared" si="1"/>
        <v>0.7</v>
      </c>
      <c r="G38" s="28">
        <f t="shared" ref="G38" si="10">+IF($E$9=0,0,((F38/$E$9)*100))</f>
        <v>70</v>
      </c>
      <c r="H38" s="83">
        <f t="shared" ref="H38" si="11">G38</f>
        <v>70</v>
      </c>
      <c r="I38" s="203" t="str">
        <f t="shared" si="0"/>
        <v/>
      </c>
      <c r="K38" s="20">
        <v>0.7</v>
      </c>
      <c r="L38" s="65" t="s">
        <v>889</v>
      </c>
      <c r="N38" s="20"/>
      <c r="O38" s="65"/>
      <c r="Q38" s="20"/>
      <c r="R38" s="65"/>
      <c r="T38" s="20"/>
      <c r="U38" s="65"/>
      <c r="W38" s="152"/>
      <c r="X38" s="65"/>
      <c r="Z38" s="20"/>
      <c r="AA38" s="65"/>
      <c r="AC38" s="41"/>
      <c r="AD38" s="65"/>
      <c r="AF38" s="20"/>
      <c r="AG38" s="65"/>
      <c r="AI38" s="41"/>
      <c r="AJ38" s="65"/>
      <c r="AL38" s="41"/>
      <c r="AM38" s="65"/>
      <c r="AO38" s="41"/>
      <c r="AP38" s="42"/>
      <c r="AR38" s="41"/>
      <c r="AS38" s="42"/>
      <c r="AU38" s="41"/>
      <c r="AV38" s="42"/>
    </row>
    <row r="39" spans="2:48" ht="29" thickBot="1" x14ac:dyDescent="0.2">
      <c r="B39" s="397"/>
      <c r="C39" s="427"/>
      <c r="D39" s="403"/>
      <c r="E39" s="57" t="s">
        <v>546</v>
      </c>
      <c r="F39" s="99">
        <f t="shared" si="1"/>
        <v>0.7</v>
      </c>
      <c r="G39" s="28">
        <f t="shared" si="8"/>
        <v>70</v>
      </c>
      <c r="H39" s="83">
        <f t="shared" si="9"/>
        <v>70</v>
      </c>
      <c r="I39" s="203" t="str">
        <f t="shared" si="0"/>
        <v/>
      </c>
      <c r="K39" s="20">
        <v>0.7</v>
      </c>
      <c r="L39" s="65" t="s">
        <v>889</v>
      </c>
      <c r="N39" s="20"/>
      <c r="O39" s="65"/>
      <c r="Q39" s="20"/>
      <c r="R39" s="65"/>
      <c r="T39" s="20"/>
      <c r="U39" s="65"/>
      <c r="W39" s="152"/>
      <c r="X39" s="65"/>
      <c r="Z39" s="20"/>
      <c r="AA39" s="65"/>
      <c r="AC39" s="41"/>
      <c r="AD39" s="65"/>
      <c r="AF39" s="20"/>
      <c r="AG39" s="65"/>
      <c r="AI39" s="41"/>
      <c r="AJ39" s="65"/>
      <c r="AL39" s="41"/>
      <c r="AM39" s="65"/>
      <c r="AO39" s="41"/>
      <c r="AP39" s="42"/>
      <c r="AR39" s="41"/>
      <c r="AS39" s="42"/>
      <c r="AU39" s="41"/>
      <c r="AV39" s="42"/>
    </row>
    <row r="40" spans="2:48" ht="29" thickBot="1" x14ac:dyDescent="0.2">
      <c r="B40" s="397"/>
      <c r="C40" s="427"/>
      <c r="D40" s="403"/>
      <c r="E40" s="57" t="s">
        <v>547</v>
      </c>
      <c r="F40" s="99">
        <f t="shared" si="1"/>
        <v>0.7</v>
      </c>
      <c r="G40" s="28">
        <f t="shared" si="8"/>
        <v>70</v>
      </c>
      <c r="H40" s="83">
        <f t="shared" si="9"/>
        <v>70</v>
      </c>
      <c r="I40" s="203" t="str">
        <f t="shared" si="0"/>
        <v/>
      </c>
      <c r="K40" s="20">
        <v>0.7</v>
      </c>
      <c r="L40" s="65" t="s">
        <v>889</v>
      </c>
      <c r="N40" s="20"/>
      <c r="O40" s="65"/>
      <c r="Q40" s="20"/>
      <c r="R40" s="65"/>
      <c r="T40" s="20"/>
      <c r="U40" s="65"/>
      <c r="W40" s="152"/>
      <c r="X40" s="65"/>
      <c r="Z40" s="20"/>
      <c r="AA40" s="65"/>
      <c r="AC40" s="41"/>
      <c r="AD40" s="65"/>
      <c r="AF40" s="20"/>
      <c r="AG40" s="65"/>
      <c r="AI40" s="41"/>
      <c r="AJ40" s="65"/>
      <c r="AL40" s="41"/>
      <c r="AM40" s="65"/>
      <c r="AO40" s="41"/>
      <c r="AP40" s="42"/>
      <c r="AR40" s="41"/>
      <c r="AS40" s="42"/>
      <c r="AU40" s="41"/>
      <c r="AV40" s="42"/>
    </row>
    <row r="41" spans="2:48" ht="29" thickBot="1" x14ac:dyDescent="0.2">
      <c r="B41" s="397"/>
      <c r="C41" s="427"/>
      <c r="D41" s="403"/>
      <c r="E41" s="57" t="s">
        <v>548</v>
      </c>
      <c r="F41" s="99">
        <f t="shared" si="1"/>
        <v>0.7</v>
      </c>
      <c r="G41" s="28">
        <f t="shared" si="8"/>
        <v>70</v>
      </c>
      <c r="H41" s="83">
        <f t="shared" si="9"/>
        <v>70</v>
      </c>
      <c r="I41" s="203" t="str">
        <f t="shared" si="0"/>
        <v/>
      </c>
      <c r="K41" s="20">
        <v>0.7</v>
      </c>
      <c r="L41" s="65" t="s">
        <v>888</v>
      </c>
      <c r="N41" s="20"/>
      <c r="O41" s="65"/>
      <c r="Q41" s="20"/>
      <c r="R41" s="65"/>
      <c r="T41" s="20"/>
      <c r="U41" s="65"/>
      <c r="W41" s="152"/>
      <c r="X41" s="65"/>
      <c r="Z41" s="20"/>
      <c r="AA41" s="65"/>
      <c r="AC41" s="41"/>
      <c r="AD41" s="65"/>
      <c r="AF41" s="20"/>
      <c r="AG41" s="65"/>
      <c r="AI41" s="41"/>
      <c r="AJ41" s="65"/>
      <c r="AL41" s="41"/>
      <c r="AM41" s="65"/>
      <c r="AO41" s="41"/>
      <c r="AP41" s="42"/>
      <c r="AR41" s="41"/>
      <c r="AS41" s="42"/>
      <c r="AU41" s="41"/>
      <c r="AV41" s="42"/>
    </row>
    <row r="42" spans="2:48" ht="31" thickBot="1" x14ac:dyDescent="0.2">
      <c r="B42" s="397"/>
      <c r="C42" s="427"/>
      <c r="D42" s="403"/>
      <c r="E42" s="57" t="s">
        <v>549</v>
      </c>
      <c r="F42" s="99">
        <f t="shared" si="1"/>
        <v>0.4</v>
      </c>
      <c r="G42" s="28">
        <f t="shared" si="8"/>
        <v>40</v>
      </c>
      <c r="H42" s="83">
        <f t="shared" si="9"/>
        <v>40</v>
      </c>
      <c r="I42" s="203" t="str">
        <f t="shared" si="0"/>
        <v/>
      </c>
      <c r="K42" s="20">
        <v>0.4</v>
      </c>
      <c r="L42" s="65" t="s">
        <v>887</v>
      </c>
      <c r="N42" s="20"/>
      <c r="O42" s="65"/>
      <c r="Q42" s="20"/>
      <c r="R42" s="65"/>
      <c r="T42" s="20"/>
      <c r="U42" s="65"/>
      <c r="W42" s="152"/>
      <c r="X42" s="65"/>
      <c r="Z42" s="20"/>
      <c r="AA42" s="65"/>
      <c r="AC42" s="41"/>
      <c r="AD42" s="65"/>
      <c r="AF42" s="20"/>
      <c r="AG42" s="65"/>
      <c r="AI42" s="41"/>
      <c r="AJ42" s="65"/>
      <c r="AL42" s="41"/>
      <c r="AM42" s="65"/>
      <c r="AO42" s="41"/>
      <c r="AP42" s="42"/>
      <c r="AR42" s="41"/>
      <c r="AS42" s="42"/>
      <c r="AU42" s="41"/>
      <c r="AV42" s="42"/>
    </row>
    <row r="43" spans="2:48" ht="43" thickBot="1" x14ac:dyDescent="0.2">
      <c r="B43" s="397"/>
      <c r="C43" s="427"/>
      <c r="D43" s="403"/>
      <c r="E43" s="57" t="s">
        <v>550</v>
      </c>
      <c r="F43" s="99">
        <f t="shared" si="1"/>
        <v>0.4</v>
      </c>
      <c r="G43" s="28">
        <f t="shared" si="8"/>
        <v>40</v>
      </c>
      <c r="H43" s="83">
        <f t="shared" si="9"/>
        <v>40</v>
      </c>
      <c r="I43" s="203" t="str">
        <f t="shared" si="0"/>
        <v/>
      </c>
      <c r="K43" s="20">
        <v>0.4</v>
      </c>
      <c r="L43" s="65" t="s">
        <v>886</v>
      </c>
      <c r="N43" s="20"/>
      <c r="O43" s="65"/>
      <c r="Q43" s="20"/>
      <c r="R43" s="65"/>
      <c r="T43" s="20"/>
      <c r="U43" s="65"/>
      <c r="W43" s="152"/>
      <c r="X43" s="65"/>
      <c r="Z43" s="20"/>
      <c r="AA43" s="65"/>
      <c r="AC43" s="41"/>
      <c r="AD43" s="65"/>
      <c r="AF43" s="20"/>
      <c r="AG43" s="65"/>
      <c r="AI43" s="41"/>
      <c r="AJ43" s="65"/>
      <c r="AL43" s="41"/>
      <c r="AM43" s="65"/>
      <c r="AO43" s="41"/>
      <c r="AP43" s="42"/>
      <c r="AR43" s="41"/>
      <c r="AS43" s="42"/>
      <c r="AU43" s="41"/>
      <c r="AV43" s="42"/>
    </row>
    <row r="44" spans="2:48" ht="31" thickBot="1" x14ac:dyDescent="0.2">
      <c r="B44" s="397"/>
      <c r="C44" s="427"/>
      <c r="D44" s="403"/>
      <c r="E44" s="57" t="s">
        <v>551</v>
      </c>
      <c r="F44" s="99">
        <f t="shared" si="1"/>
        <v>0.4</v>
      </c>
      <c r="G44" s="28">
        <f t="shared" si="4"/>
        <v>40</v>
      </c>
      <c r="H44" s="83">
        <f t="shared" si="5"/>
        <v>40</v>
      </c>
      <c r="I44" s="203" t="str">
        <f t="shared" si="0"/>
        <v/>
      </c>
      <c r="K44" s="20">
        <v>0.4</v>
      </c>
      <c r="L44" s="65" t="s">
        <v>885</v>
      </c>
      <c r="N44" s="20"/>
      <c r="O44" s="65"/>
      <c r="Q44" s="20"/>
      <c r="R44" s="65"/>
      <c r="T44" s="20"/>
      <c r="U44" s="65"/>
      <c r="W44" s="152"/>
      <c r="X44" s="65"/>
      <c r="Z44" s="20"/>
      <c r="AA44" s="65"/>
      <c r="AC44" s="41"/>
      <c r="AD44" s="65"/>
      <c r="AF44" s="20"/>
      <c r="AG44" s="65"/>
      <c r="AI44" s="41"/>
      <c r="AJ44" s="65"/>
      <c r="AL44" s="41"/>
      <c r="AM44" s="65"/>
      <c r="AO44" s="41"/>
      <c r="AP44" s="42"/>
      <c r="AR44" s="41"/>
      <c r="AS44" s="42"/>
      <c r="AU44" s="41"/>
      <c r="AV44" s="42"/>
    </row>
    <row r="45" spans="2:48" ht="29" thickBot="1" x14ac:dyDescent="0.2">
      <c r="B45" s="397"/>
      <c r="C45" s="427"/>
      <c r="D45" s="403"/>
      <c r="E45" s="57" t="s">
        <v>552</v>
      </c>
      <c r="F45" s="99">
        <f t="shared" si="1"/>
        <v>0.4</v>
      </c>
      <c r="G45" s="28">
        <f t="shared" si="4"/>
        <v>40</v>
      </c>
      <c r="H45" s="83">
        <f t="shared" si="5"/>
        <v>40</v>
      </c>
      <c r="I45" s="203" t="str">
        <f t="shared" si="0"/>
        <v/>
      </c>
      <c r="K45" s="20">
        <v>0.4</v>
      </c>
      <c r="L45" s="65" t="s">
        <v>884</v>
      </c>
      <c r="N45" s="20"/>
      <c r="O45" s="65"/>
      <c r="Q45" s="20"/>
      <c r="R45" s="65"/>
      <c r="T45" s="20"/>
      <c r="U45" s="65"/>
      <c r="W45" s="152"/>
      <c r="X45" s="65"/>
      <c r="Z45" s="20"/>
      <c r="AA45" s="65"/>
      <c r="AC45" s="41"/>
      <c r="AD45" s="65"/>
      <c r="AF45" s="20"/>
      <c r="AG45" s="65"/>
      <c r="AI45" s="41"/>
      <c r="AJ45" s="65"/>
      <c r="AL45" s="41"/>
      <c r="AM45" s="65"/>
      <c r="AO45" s="41"/>
      <c r="AP45" s="42"/>
      <c r="AR45" s="41"/>
      <c r="AS45" s="42"/>
      <c r="AU45" s="41"/>
      <c r="AV45" s="42"/>
    </row>
    <row r="46" spans="2:48" ht="29" thickBot="1" x14ac:dyDescent="0.2">
      <c r="B46" s="397"/>
      <c r="C46" s="427"/>
      <c r="D46" s="403"/>
      <c r="E46" s="57" t="s">
        <v>553</v>
      </c>
      <c r="F46" s="99">
        <f t="shared" si="1"/>
        <v>0</v>
      </c>
      <c r="G46" s="28">
        <f t="shared" si="4"/>
        <v>0</v>
      </c>
      <c r="H46" s="83">
        <f t="shared" si="5"/>
        <v>0</v>
      </c>
      <c r="I46" s="203" t="str">
        <f t="shared" si="0"/>
        <v/>
      </c>
      <c r="K46" s="20">
        <v>0</v>
      </c>
      <c r="L46" s="65" t="s">
        <v>801</v>
      </c>
      <c r="N46" s="20"/>
      <c r="O46" s="65"/>
      <c r="Q46" s="20"/>
      <c r="R46" s="65"/>
      <c r="T46" s="20"/>
      <c r="U46" s="65"/>
      <c r="W46" s="152"/>
      <c r="X46" s="65"/>
      <c r="Z46" s="20"/>
      <c r="AA46" s="65"/>
      <c r="AC46" s="41"/>
      <c r="AD46" s="65"/>
      <c r="AF46" s="20"/>
      <c r="AG46" s="65"/>
      <c r="AI46" s="41"/>
      <c r="AJ46" s="65"/>
      <c r="AL46" s="41"/>
      <c r="AM46" s="65"/>
      <c r="AO46" s="41"/>
      <c r="AP46" s="42"/>
      <c r="AR46" s="41"/>
      <c r="AS46" s="42"/>
      <c r="AU46" s="41"/>
      <c r="AV46" s="42"/>
    </row>
    <row r="47" spans="2:48" ht="43" thickBot="1" x14ac:dyDescent="0.2">
      <c r="B47" s="397"/>
      <c r="C47" s="427"/>
      <c r="D47" s="403"/>
      <c r="E47" s="57" t="s">
        <v>554</v>
      </c>
      <c r="F47" s="99">
        <f t="shared" si="1"/>
        <v>0.95</v>
      </c>
      <c r="G47" s="28">
        <f t="shared" si="4"/>
        <v>95</v>
      </c>
      <c r="H47" s="83">
        <f t="shared" si="5"/>
        <v>95</v>
      </c>
      <c r="I47" s="203" t="str">
        <f t="shared" si="0"/>
        <v/>
      </c>
      <c r="K47" s="20">
        <v>0.95</v>
      </c>
      <c r="L47" s="65" t="s">
        <v>883</v>
      </c>
      <c r="N47" s="20"/>
      <c r="O47" s="65"/>
      <c r="Q47" s="20"/>
      <c r="R47" s="65"/>
      <c r="T47" s="20"/>
      <c r="U47" s="65"/>
      <c r="W47" s="152"/>
      <c r="X47" s="65"/>
      <c r="Z47" s="20"/>
      <c r="AA47" s="65"/>
      <c r="AC47" s="41"/>
      <c r="AD47" s="65"/>
      <c r="AF47" s="20"/>
      <c r="AG47" s="65"/>
      <c r="AI47" s="41"/>
      <c r="AJ47" s="65"/>
      <c r="AL47" s="41"/>
      <c r="AM47" s="65"/>
      <c r="AO47" s="41"/>
      <c r="AP47" s="42"/>
      <c r="AR47" s="41"/>
      <c r="AS47" s="42"/>
      <c r="AU47" s="41"/>
      <c r="AV47" s="42"/>
    </row>
    <row r="48" spans="2:48" ht="46" thickBot="1" x14ac:dyDescent="0.2">
      <c r="B48" s="397"/>
      <c r="C48" s="427"/>
      <c r="D48" s="403"/>
      <c r="E48" s="57" t="s">
        <v>555</v>
      </c>
      <c r="F48" s="99">
        <f t="shared" si="1"/>
        <v>0.95</v>
      </c>
      <c r="G48" s="28">
        <f t="shared" si="4"/>
        <v>95</v>
      </c>
      <c r="H48" s="83">
        <f t="shared" si="5"/>
        <v>95</v>
      </c>
      <c r="I48" s="203" t="str">
        <f t="shared" si="0"/>
        <v/>
      </c>
      <c r="K48" s="20">
        <v>0.95</v>
      </c>
      <c r="L48" s="65" t="s">
        <v>882</v>
      </c>
      <c r="N48" s="20"/>
      <c r="O48" s="65"/>
      <c r="Q48" s="20"/>
      <c r="R48" s="65"/>
      <c r="T48" s="20"/>
      <c r="U48" s="65"/>
      <c r="W48" s="152"/>
      <c r="X48" s="65"/>
      <c r="Z48" s="20"/>
      <c r="AA48" s="65"/>
      <c r="AC48" s="41"/>
      <c r="AD48" s="65"/>
      <c r="AF48" s="20"/>
      <c r="AG48" s="65"/>
      <c r="AI48" s="41"/>
      <c r="AJ48" s="65"/>
      <c r="AL48" s="41"/>
      <c r="AM48" s="65"/>
      <c r="AO48" s="41"/>
      <c r="AP48" s="42"/>
      <c r="AR48" s="41"/>
      <c r="AS48" s="42"/>
      <c r="AU48" s="41"/>
      <c r="AV48" s="42"/>
    </row>
    <row r="49" spans="2:48" ht="29" thickBot="1" x14ac:dyDescent="0.2">
      <c r="B49" s="417"/>
      <c r="C49" s="428"/>
      <c r="D49" s="418"/>
      <c r="E49" s="58" t="s">
        <v>556</v>
      </c>
      <c r="F49" s="180">
        <f t="shared" si="1"/>
        <v>0.95</v>
      </c>
      <c r="G49" s="59">
        <f t="shared" si="4"/>
        <v>95</v>
      </c>
      <c r="H49" s="48">
        <f t="shared" si="5"/>
        <v>95</v>
      </c>
      <c r="I49" s="205" t="str">
        <f t="shared" si="0"/>
        <v/>
      </c>
      <c r="K49" s="20">
        <v>0.95</v>
      </c>
      <c r="L49" s="65" t="s">
        <v>879</v>
      </c>
      <c r="N49" s="20"/>
      <c r="O49" s="65"/>
      <c r="Q49" s="20"/>
      <c r="R49" s="65"/>
      <c r="T49" s="20"/>
      <c r="U49" s="65"/>
      <c r="W49" s="152"/>
      <c r="X49" s="65"/>
      <c r="Z49" s="20"/>
      <c r="AA49" s="65"/>
      <c r="AC49" s="41"/>
      <c r="AD49" s="65"/>
      <c r="AF49" s="20"/>
      <c r="AG49" s="65"/>
      <c r="AI49" s="41"/>
      <c r="AJ49" s="65"/>
      <c r="AL49" s="41"/>
      <c r="AM49" s="65"/>
      <c r="AO49" s="41"/>
      <c r="AP49" s="42"/>
      <c r="AR49" s="41"/>
      <c r="AS49" s="42"/>
      <c r="AU49" s="41"/>
      <c r="AV49" s="42"/>
    </row>
    <row r="50" spans="2:48" ht="16" thickBot="1" x14ac:dyDescent="0.2">
      <c r="B50" s="396" t="s">
        <v>166</v>
      </c>
      <c r="C50" s="429">
        <f>+AVERAGE(G50:G54)</f>
        <v>90</v>
      </c>
      <c r="D50" s="402" t="s">
        <v>105</v>
      </c>
      <c r="E50" s="197" t="s">
        <v>557</v>
      </c>
      <c r="F50" s="139">
        <f t="shared" si="1"/>
        <v>0.95</v>
      </c>
      <c r="G50" s="52">
        <f t="shared" si="4"/>
        <v>95</v>
      </c>
      <c r="H50" s="84">
        <f t="shared" si="5"/>
        <v>95</v>
      </c>
      <c r="I50" s="202" t="str">
        <f t="shared" si="0"/>
        <v/>
      </c>
      <c r="K50" s="20">
        <v>0.95</v>
      </c>
      <c r="L50" s="65" t="s">
        <v>879</v>
      </c>
      <c r="N50" s="20"/>
      <c r="O50" s="65"/>
      <c r="Q50" s="20"/>
      <c r="R50" s="65"/>
      <c r="T50" s="20"/>
      <c r="U50" s="65"/>
      <c r="W50" s="152"/>
      <c r="X50" s="65"/>
      <c r="Z50" s="20"/>
      <c r="AA50" s="65"/>
      <c r="AC50" s="41"/>
      <c r="AD50" s="65"/>
      <c r="AF50" s="20"/>
      <c r="AG50" s="65"/>
      <c r="AI50" s="41"/>
      <c r="AJ50" s="65"/>
      <c r="AL50" s="41"/>
      <c r="AM50" s="65"/>
      <c r="AO50" s="41"/>
      <c r="AP50" s="42"/>
      <c r="AR50" s="41"/>
      <c r="AS50" s="42"/>
      <c r="AU50" s="41"/>
      <c r="AV50" s="42"/>
    </row>
    <row r="51" spans="2:48" ht="31" thickBot="1" x14ac:dyDescent="0.2">
      <c r="B51" s="397"/>
      <c r="C51" s="430"/>
      <c r="D51" s="403"/>
      <c r="E51" s="57" t="s">
        <v>558</v>
      </c>
      <c r="F51" s="99">
        <f t="shared" si="1"/>
        <v>0.95</v>
      </c>
      <c r="G51" s="28">
        <f t="shared" si="4"/>
        <v>95</v>
      </c>
      <c r="H51" s="83">
        <f t="shared" si="5"/>
        <v>95</v>
      </c>
      <c r="I51" s="203" t="str">
        <f t="shared" si="0"/>
        <v/>
      </c>
      <c r="K51" s="20">
        <v>0.95</v>
      </c>
      <c r="L51" s="65" t="s">
        <v>881</v>
      </c>
      <c r="N51" s="20"/>
      <c r="O51" s="65"/>
      <c r="Q51" s="20"/>
      <c r="R51" s="65"/>
      <c r="T51" s="20"/>
      <c r="U51" s="65"/>
      <c r="W51" s="152"/>
      <c r="X51" s="65"/>
      <c r="Z51" s="20"/>
      <c r="AA51" s="65"/>
      <c r="AC51" s="41"/>
      <c r="AD51" s="65"/>
      <c r="AF51" s="20"/>
      <c r="AG51" s="65"/>
      <c r="AI51" s="41"/>
      <c r="AJ51" s="65"/>
      <c r="AL51" s="41"/>
      <c r="AM51" s="65"/>
      <c r="AO51" s="41"/>
      <c r="AP51" s="42"/>
      <c r="AR51" s="41"/>
      <c r="AS51" s="42"/>
      <c r="AU51" s="41"/>
      <c r="AV51" s="42"/>
    </row>
    <row r="52" spans="2:48" ht="31" thickBot="1" x14ac:dyDescent="0.2">
      <c r="B52" s="397"/>
      <c r="C52" s="430"/>
      <c r="D52" s="403"/>
      <c r="E52" s="57" t="s">
        <v>559</v>
      </c>
      <c r="F52" s="99">
        <f t="shared" si="1"/>
        <v>0.95</v>
      </c>
      <c r="G52" s="28">
        <f t="shared" si="4"/>
        <v>95</v>
      </c>
      <c r="H52" s="83">
        <f t="shared" si="5"/>
        <v>95</v>
      </c>
      <c r="I52" s="203" t="str">
        <f t="shared" si="0"/>
        <v/>
      </c>
      <c r="K52" s="20">
        <v>0.95</v>
      </c>
      <c r="L52" s="65" t="s">
        <v>880</v>
      </c>
      <c r="N52" s="20"/>
      <c r="O52" s="65"/>
      <c r="Q52" s="20"/>
      <c r="R52" s="65"/>
      <c r="T52" s="20"/>
      <c r="U52" s="65"/>
      <c r="W52" s="152"/>
      <c r="X52" s="65"/>
      <c r="Z52" s="20"/>
      <c r="AA52" s="65"/>
      <c r="AC52" s="41"/>
      <c r="AD52" s="65"/>
      <c r="AF52" s="20"/>
      <c r="AG52" s="65"/>
      <c r="AI52" s="41"/>
      <c r="AJ52" s="65"/>
      <c r="AL52" s="41"/>
      <c r="AM52" s="65"/>
      <c r="AO52" s="41"/>
      <c r="AP52" s="42"/>
      <c r="AR52" s="41"/>
      <c r="AS52" s="42"/>
      <c r="AU52" s="41"/>
      <c r="AV52" s="42"/>
    </row>
    <row r="53" spans="2:48" ht="29" thickBot="1" x14ac:dyDescent="0.2">
      <c r="B53" s="397"/>
      <c r="C53" s="430"/>
      <c r="D53" s="403"/>
      <c r="E53" s="57" t="s">
        <v>560</v>
      </c>
      <c r="F53" s="99">
        <f t="shared" si="1"/>
        <v>0.95</v>
      </c>
      <c r="G53" s="28">
        <f t="shared" ref="G53:G55" si="12">+IF($E$9=0,0,((F53/$E$9)*100))</f>
        <v>95</v>
      </c>
      <c r="H53" s="83">
        <f t="shared" ref="H53:H55" si="13">G53</f>
        <v>95</v>
      </c>
      <c r="I53" s="203" t="str">
        <f t="shared" si="0"/>
        <v/>
      </c>
      <c r="K53" s="20">
        <v>0.95</v>
      </c>
      <c r="L53" s="65" t="s">
        <v>879</v>
      </c>
      <c r="N53" s="20"/>
      <c r="O53" s="65"/>
      <c r="Q53" s="20"/>
      <c r="R53" s="65"/>
      <c r="T53" s="20"/>
      <c r="U53" s="65"/>
      <c r="W53" s="152"/>
      <c r="X53" s="65"/>
      <c r="Z53" s="20"/>
      <c r="AA53" s="65"/>
      <c r="AC53" s="41"/>
      <c r="AD53" s="65"/>
      <c r="AF53" s="20"/>
      <c r="AG53" s="65"/>
      <c r="AI53" s="41"/>
      <c r="AJ53" s="65"/>
      <c r="AL53" s="41"/>
      <c r="AM53" s="65"/>
      <c r="AO53" s="41"/>
      <c r="AP53" s="42"/>
      <c r="AR53" s="41"/>
      <c r="AS53" s="42"/>
      <c r="AU53" s="41"/>
      <c r="AV53" s="42"/>
    </row>
    <row r="54" spans="2:48" ht="43" thickBot="1" x14ac:dyDescent="0.2">
      <c r="B54" s="398"/>
      <c r="C54" s="435"/>
      <c r="D54" s="404"/>
      <c r="E54" s="54" t="s">
        <v>561</v>
      </c>
      <c r="F54" s="159">
        <f t="shared" si="1"/>
        <v>0.7</v>
      </c>
      <c r="G54" s="160">
        <f t="shared" si="12"/>
        <v>70</v>
      </c>
      <c r="H54" s="45">
        <f t="shared" si="13"/>
        <v>70</v>
      </c>
      <c r="I54" s="204" t="str">
        <f t="shared" si="0"/>
        <v/>
      </c>
      <c r="K54" s="20">
        <v>0.7</v>
      </c>
      <c r="L54" s="65" t="s">
        <v>878</v>
      </c>
      <c r="N54" s="20"/>
      <c r="O54" s="65"/>
      <c r="Q54" s="20"/>
      <c r="R54" s="65"/>
      <c r="T54" s="20"/>
      <c r="U54" s="65"/>
      <c r="W54" s="152"/>
      <c r="X54" s="65"/>
      <c r="Z54" s="20"/>
      <c r="AA54" s="65"/>
      <c r="AC54" s="41"/>
      <c r="AD54" s="65"/>
      <c r="AF54" s="20"/>
      <c r="AG54" s="65"/>
      <c r="AI54" s="41"/>
      <c r="AJ54" s="65"/>
      <c r="AL54" s="41"/>
      <c r="AM54" s="65"/>
      <c r="AO54" s="41"/>
      <c r="AP54" s="42"/>
      <c r="AR54" s="41"/>
      <c r="AS54" s="42"/>
      <c r="AU54" s="41"/>
      <c r="AV54" s="42"/>
    </row>
    <row r="55" spans="2:48" ht="266" thickBot="1" x14ac:dyDescent="0.2">
      <c r="B55" s="169" t="s">
        <v>165</v>
      </c>
      <c r="C55" s="296">
        <f>+AVERAGE(G55)</f>
        <v>95</v>
      </c>
      <c r="D55" s="176" t="s">
        <v>106</v>
      </c>
      <c r="E55" s="318" t="s">
        <v>562</v>
      </c>
      <c r="F55" s="346">
        <f t="shared" si="1"/>
        <v>0.95</v>
      </c>
      <c r="G55" s="163">
        <f t="shared" si="12"/>
        <v>95</v>
      </c>
      <c r="H55" s="49">
        <f t="shared" si="13"/>
        <v>95</v>
      </c>
      <c r="I55" s="206" t="str">
        <f t="shared" si="0"/>
        <v/>
      </c>
      <c r="K55" s="25">
        <v>0.95</v>
      </c>
      <c r="L55" s="66" t="s">
        <v>877</v>
      </c>
      <c r="N55" s="25"/>
      <c r="O55" s="66"/>
      <c r="Q55" s="25"/>
      <c r="R55" s="66"/>
      <c r="T55" s="25"/>
      <c r="U55" s="66"/>
      <c r="W55" s="152"/>
      <c r="X55" s="66"/>
      <c r="Z55" s="25"/>
      <c r="AA55" s="66"/>
      <c r="AC55" s="43"/>
      <c r="AD55" s="66"/>
      <c r="AF55" s="25"/>
      <c r="AG55" s="66"/>
      <c r="AI55" s="43"/>
      <c r="AJ55" s="66"/>
      <c r="AL55" s="43"/>
      <c r="AM55" s="66"/>
      <c r="AO55" s="43"/>
      <c r="AP55" s="44"/>
      <c r="AR55" s="43"/>
      <c r="AS55" s="44"/>
      <c r="AU55" s="43"/>
      <c r="AV55" s="44"/>
    </row>
  </sheetData>
  <sheetProtection algorithmName="SHA-512" hashValue="6DHjOvRcH50X/6OYx1YNRp+BvlGB79bq+i3xFD1G1QMhnchW9MV1xPRaQ2ElUazsD9bttyKzbseXArg4bfts0g==" saltValue="tPx6epqDfCOr/OJBoqC6aw==" spinCount="100000" sheet="1" objects="1" scenarios="1" autoFilter="0"/>
  <autoFilter ref="A10:AV55" xr:uid="{00000000-0009-0000-0000-00000C000000}"/>
  <dataConsolidate/>
  <mergeCells count="25">
    <mergeCell ref="K6:L6"/>
    <mergeCell ref="N6:O6"/>
    <mergeCell ref="Q6:R6"/>
    <mergeCell ref="T6:U6"/>
    <mergeCell ref="AO6:AP6"/>
    <mergeCell ref="AR6:AS6"/>
    <mergeCell ref="AU6:AV6"/>
    <mergeCell ref="W6:X6"/>
    <mergeCell ref="Z6:AA6"/>
    <mergeCell ref="AC6:AD6"/>
    <mergeCell ref="AF6:AG6"/>
    <mergeCell ref="AI6:AJ6"/>
    <mergeCell ref="AL6:AM6"/>
    <mergeCell ref="B50:B54"/>
    <mergeCell ref="C50:C54"/>
    <mergeCell ref="D50:D54"/>
    <mergeCell ref="B11:B22"/>
    <mergeCell ref="C11:C22"/>
    <mergeCell ref="D11:D22"/>
    <mergeCell ref="B23:B36"/>
    <mergeCell ref="C23:C36"/>
    <mergeCell ref="D23:D36"/>
    <mergeCell ref="B37:B49"/>
    <mergeCell ref="C37:C49"/>
    <mergeCell ref="D37:D49"/>
  </mergeCells>
  <dataValidations count="2">
    <dataValidation type="list" allowBlank="1" showInputMessage="1" showErrorMessage="1" sqref="K6:L6 N6:O6 Q6:R6 T6:U6 AU6:AV6 Z6:AA6 AC6:AD6 AF6:AG6 AI6:AJ6 AL6:AM6 W6:X6 AO6:AP6 AR6:AS6" xr:uid="{00000000-0002-0000-0C00-000000000000}">
      <formula1>LUGAR</formula1>
    </dataValidation>
    <dataValidation type="list" allowBlank="1" showInputMessage="1" showErrorMessage="1" sqref="I6" xr:uid="{00000000-0002-0000-0C00-000001000000}">
      <formula1>COMENTARIOS</formula1>
    </dataValidation>
  </dataValidations>
  <pageMargins left="0.44" right="0.35" top="0.36" bottom="0.34" header="0.28999999999999998" footer="0.17"/>
  <pageSetup scale="52" fitToHeight="2" orientation="landscape" r:id="rId1"/>
  <headerFooter alignWithMargins="0">
    <oddFooter>&amp;RPág  &amp;P/&amp;N</oddFooter>
  </headerFooter>
  <legacyDrawing r:id="rId2"/>
  <extLst>
    <ext xmlns:x14="http://schemas.microsoft.com/office/spreadsheetml/2009/9/main" uri="{78C0D931-6437-407d-A8EE-F0AAD7539E65}">
      <x14:conditionalFormattings>
        <x14:conditionalFormatting xmlns:xm="http://schemas.microsoft.com/office/excel/2006/main">
          <x14:cfRule type="notContainsText" priority="4" operator="notContains" id="{CF3C6FC3-7F78-4D8C-BB18-270E3483F724}">
            <xm:f>ISERROR(SEARCH(Listas!$B$2,K6))</xm:f>
            <xm:f>Listas!$B$2</xm:f>
            <x14:dxf>
              <fill>
                <patternFill>
                  <bgColor theme="3" tint="0.59996337778862885"/>
                </patternFill>
              </fill>
            </x14:dxf>
          </x14:cfRule>
          <x14:cfRule type="containsText" priority="5" operator="containsText" id="{2C35E09A-502F-43D9-91E4-A44A3CC46287}">
            <xm:f>NOT(ISERROR(SEARCH(Listas!$B$2,K6)))</xm:f>
            <xm:f>Listas!$B$2</xm:f>
            <x14:dxf>
              <fill>
                <patternFill>
                  <bgColor rgb="FFFFFF00"/>
                </patternFill>
              </fill>
            </x14:dxf>
          </x14:cfRule>
          <x14:cfRule type="containsText" priority="273" operator="containsText" id="{5345046E-E5F8-4336-B3EA-17C87AC27ED0}">
            <xm:f>NOT(ISERROR(SEARCH(Listas!$B$4,K6)))</xm:f>
            <xm:f>Listas!$B$4</xm:f>
            <x14:dxf>
              <fill>
                <patternFill>
                  <bgColor theme="7" tint="0.59996337778862885"/>
                </patternFill>
              </fill>
            </x14:dxf>
          </x14:cfRule>
          <xm:sqref>K6:L6 N6:O6 Q6:R6 T6:U6 W6:X6 Z6:AA6 AC6:AD6 AF6:AG6 AI6:AJ6 AL6:AM6 AO6:AP6 AR6:AS6 AU6:AV6</xm:sqref>
        </x14:conditionalFormatting>
        <x14:conditionalFormatting xmlns:xm="http://schemas.microsoft.com/office/excel/2006/main">
          <x14:cfRule type="containsText" priority="1" operator="containsText" id="{178959BC-9284-4F10-8EF6-16F50C8B61B6}">
            <xm:f>NOT(ISERROR(SEARCH($H$4,L9)))</xm:f>
            <xm:f>$H$4</xm:f>
            <x14:dxf>
              <fill>
                <patternFill>
                  <bgColor theme="5"/>
                </patternFill>
              </fill>
            </x14:dxf>
          </x14:cfRule>
          <x14:cfRule type="containsText" priority="2" operator="containsText" id="{6982406E-0DB2-4EEC-9F6E-4E8997B71B44}">
            <xm:f>NOT(ISERROR(SEARCH($H$3,L9)))</xm:f>
            <xm:f>$H$3</xm:f>
            <x14:dxf>
              <fill>
                <patternFill>
                  <bgColor rgb="FF92D050"/>
                </patternFill>
              </fill>
            </x14:dxf>
          </x14:cfRule>
          <xm:sqref>L9 O9 X9 AA9 AD9 AG9 AJ9 AM9 AP9 AS9 AV9 R9 U9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BFA05DAF-8A28-E744-A915-5A48949809F3}">
          <x14:formula1>
            <xm:f>Listas!$B$2</xm:f>
          </x14:formula1>
          <xm:sqref>F6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CC00"/>
    <pageSetUpPr fitToPage="1"/>
  </sheetPr>
  <dimension ref="A1:BE30"/>
  <sheetViews>
    <sheetView showGridLines="0" topLeftCell="D29" zoomScaleNormal="100" workbookViewId="0">
      <selection activeCell="L19" sqref="L19"/>
    </sheetView>
  </sheetViews>
  <sheetFormatPr baseColWidth="10" defaultColWidth="9.1640625" defaultRowHeight="14" x14ac:dyDescent="0.15"/>
  <cols>
    <col min="1" max="1" width="2.6640625" style="24" customWidth="1"/>
    <col min="2" max="2" width="7.5" style="29" customWidth="1"/>
    <col min="3" max="3" width="19.5" style="29" customWidth="1"/>
    <col min="4" max="4" width="34.1640625" style="26" customWidth="1"/>
    <col min="5" max="5" width="46.33203125" style="26" bestFit="1" customWidth="1"/>
    <col min="6" max="6" width="13.5" style="50" customWidth="1"/>
    <col min="7" max="7" width="10.83203125" style="29" customWidth="1"/>
    <col min="8" max="8" width="16.83203125" style="26" customWidth="1"/>
    <col min="9" max="9" width="31.5" style="72" customWidth="1"/>
    <col min="10" max="10" width="2.83203125" style="30" customWidth="1"/>
    <col min="11" max="11" width="16.5" style="24" customWidth="1"/>
    <col min="12" max="12" width="31.5" style="26" customWidth="1"/>
    <col min="13" max="13" width="2.33203125" style="24" customWidth="1"/>
    <col min="14" max="14" width="15" style="24" customWidth="1"/>
    <col min="15" max="15" width="31.5" style="26" customWidth="1"/>
    <col min="16" max="16" width="2.33203125" style="24" customWidth="1"/>
    <col min="17" max="17" width="16.5" style="29" customWidth="1"/>
    <col min="18" max="18" width="34.6640625" style="26" customWidth="1"/>
    <col min="19" max="19" width="2.33203125" style="24" customWidth="1"/>
    <col min="20" max="20" width="16.5" style="29" customWidth="1"/>
    <col min="21" max="21" width="28" style="26" customWidth="1"/>
    <col min="22" max="22" width="2.33203125" style="24" customWidth="1"/>
    <col min="23" max="23" width="16.5" style="29" customWidth="1"/>
    <col min="24" max="24" width="34.6640625" style="26" customWidth="1"/>
    <col min="25" max="25" width="2.33203125" style="24" customWidth="1"/>
    <col min="26" max="26" width="16.5" style="29" customWidth="1"/>
    <col min="27" max="27" width="34.6640625" style="26" customWidth="1"/>
    <col min="28" max="28" width="2.33203125" style="24" customWidth="1"/>
    <col min="29" max="29" width="16.5" style="29" customWidth="1"/>
    <col min="30" max="30" width="34.6640625" style="26" customWidth="1"/>
    <col min="31" max="31" width="2.6640625" style="24" customWidth="1"/>
    <col min="32" max="32" width="16.5" style="29" customWidth="1"/>
    <col min="33" max="33" width="34.6640625" style="24" customWidth="1"/>
    <col min="34" max="34" width="2.33203125" style="24" customWidth="1"/>
    <col min="35" max="35" width="16.5" style="24" customWidth="1"/>
    <col min="36" max="36" width="34.6640625" style="24" customWidth="1"/>
    <col min="37" max="37" width="2.33203125" style="24" customWidth="1"/>
    <col min="38" max="38" width="16.5" style="24" customWidth="1"/>
    <col min="39" max="39" width="34.6640625" style="26" customWidth="1"/>
    <col min="40" max="40" width="2.33203125" style="24" customWidth="1"/>
    <col min="41" max="41" width="16.5" style="24" customWidth="1"/>
    <col min="42" max="42" width="34.6640625" style="26" customWidth="1"/>
    <col min="43" max="43" width="2.33203125" style="24" customWidth="1"/>
    <col min="44" max="44" width="16.5" style="24" customWidth="1"/>
    <col min="45" max="45" width="34.6640625" style="24" customWidth="1"/>
    <col min="46" max="46" width="2.33203125" style="24" customWidth="1"/>
    <col min="47" max="47" width="16.5" style="24" customWidth="1"/>
    <col min="48" max="48" width="34.6640625" style="24" customWidth="1"/>
    <col min="49" max="49" width="2.33203125" style="24" customWidth="1"/>
    <col min="50" max="50" width="16.5" style="24" customWidth="1"/>
    <col min="51" max="51" width="34.6640625" style="24" customWidth="1"/>
    <col min="52" max="52" width="2.33203125" style="24" customWidth="1"/>
    <col min="53" max="53" width="16.5" style="24" customWidth="1"/>
    <col min="54" max="54" width="34.6640625" style="24" customWidth="1"/>
    <col min="55" max="55" width="2.33203125" style="24" customWidth="1"/>
    <col min="56" max="56" width="16.5" style="24" customWidth="1"/>
    <col min="57" max="57" width="34.6640625" style="24" customWidth="1"/>
    <col min="58" max="16384" width="9.1640625" style="30"/>
  </cols>
  <sheetData>
    <row r="1" spans="2:57" s="26" customFormat="1" x14ac:dyDescent="0.15">
      <c r="B1" s="50"/>
      <c r="F1" s="50"/>
      <c r="G1" s="50"/>
      <c r="I1" s="72"/>
      <c r="Q1" s="50"/>
      <c r="T1" s="50"/>
      <c r="W1" s="50"/>
      <c r="Z1" s="50"/>
      <c r="AC1" s="50"/>
      <c r="AF1" s="50"/>
    </row>
    <row r="2" spans="2:57" s="26" customFormat="1" ht="15.5" customHeight="1" x14ac:dyDescent="0.15">
      <c r="B2" s="50"/>
      <c r="C2" s="21"/>
      <c r="D2" s="21"/>
      <c r="F2" s="50"/>
      <c r="G2" s="50"/>
      <c r="H2" s="85"/>
      <c r="I2" s="72"/>
      <c r="Q2" s="50"/>
      <c r="T2" s="50"/>
      <c r="W2" s="50"/>
      <c r="Z2" s="50"/>
      <c r="AC2" s="50"/>
      <c r="AF2" s="50"/>
    </row>
    <row r="3" spans="2:57" s="26" customFormat="1" ht="15" x14ac:dyDescent="0.15">
      <c r="B3" s="50"/>
      <c r="C3" s="21"/>
      <c r="D3" s="21"/>
      <c r="F3" s="50"/>
      <c r="G3" s="50"/>
      <c r="H3" s="167" t="s">
        <v>215</v>
      </c>
      <c r="I3" s="72"/>
      <c r="Q3" s="50"/>
      <c r="T3" s="50"/>
      <c r="W3" s="50"/>
      <c r="Z3" s="50"/>
      <c r="AC3" s="50"/>
      <c r="AF3" s="50"/>
    </row>
    <row r="4" spans="2:57" s="26" customFormat="1" ht="15" x14ac:dyDescent="0.15">
      <c r="B4" s="50"/>
      <c r="C4" s="21"/>
      <c r="D4" s="21"/>
      <c r="F4" s="50"/>
      <c r="G4" s="50"/>
      <c r="H4" s="167" t="s">
        <v>216</v>
      </c>
      <c r="I4" s="72"/>
      <c r="Q4" s="50"/>
      <c r="T4" s="50"/>
      <c r="W4" s="50"/>
      <c r="Z4" s="50"/>
      <c r="AC4" s="50"/>
      <c r="AF4" s="50"/>
    </row>
    <row r="5" spans="2:57" s="26" customFormat="1" ht="15" x14ac:dyDescent="0.15">
      <c r="B5" s="50"/>
      <c r="C5" s="21"/>
      <c r="D5" s="21"/>
      <c r="F5" s="50"/>
      <c r="G5" s="50"/>
      <c r="H5" s="85"/>
      <c r="I5" s="72"/>
      <c r="Q5" s="50"/>
      <c r="T5" s="50"/>
      <c r="W5" s="50"/>
      <c r="Z5" s="50"/>
      <c r="AC5" s="50"/>
      <c r="AF5" s="50"/>
    </row>
    <row r="6" spans="2:57" s="153" customFormat="1" ht="24" x14ac:dyDescent="0.15">
      <c r="F6" s="156" t="s">
        <v>720</v>
      </c>
      <c r="H6" s="168"/>
      <c r="I6" s="156" t="s">
        <v>321</v>
      </c>
      <c r="K6" s="389"/>
      <c r="L6" s="389"/>
      <c r="N6" s="389"/>
      <c r="O6" s="389"/>
      <c r="Q6" s="389"/>
      <c r="R6" s="389"/>
      <c r="T6" s="389"/>
      <c r="U6" s="389"/>
      <c r="W6" s="389"/>
      <c r="X6" s="389"/>
      <c r="Z6" s="389"/>
      <c r="AA6" s="389"/>
      <c r="AC6" s="389"/>
      <c r="AD6" s="389"/>
      <c r="AF6" s="389"/>
      <c r="AG6" s="389"/>
      <c r="AI6" s="389"/>
      <c r="AJ6" s="389"/>
      <c r="AL6" s="389"/>
      <c r="AM6" s="389"/>
      <c r="AO6" s="389"/>
      <c r="AP6" s="389"/>
      <c r="AR6" s="389"/>
      <c r="AS6" s="389"/>
      <c r="AU6" s="389"/>
      <c r="AV6" s="389"/>
      <c r="AX6" s="389"/>
      <c r="AY6" s="389"/>
      <c r="BA6" s="389"/>
      <c r="BB6" s="389"/>
      <c r="BD6" s="389"/>
      <c r="BE6" s="389"/>
    </row>
    <row r="7" spans="2:57" s="22" customFormat="1" ht="24" x14ac:dyDescent="0.15">
      <c r="B7" s="31" t="s">
        <v>17</v>
      </c>
      <c r="F7" s="46"/>
      <c r="G7" s="46"/>
      <c r="H7" s="115"/>
      <c r="I7" s="73"/>
      <c r="K7" s="22" t="s">
        <v>144</v>
      </c>
      <c r="L7" s="341" t="s">
        <v>719</v>
      </c>
      <c r="M7" s="23"/>
      <c r="N7" s="22" t="s">
        <v>144</v>
      </c>
      <c r="O7" s="69"/>
      <c r="Q7" s="31" t="s">
        <v>144</v>
      </c>
      <c r="R7" s="69"/>
      <c r="T7" s="31" t="s">
        <v>144</v>
      </c>
      <c r="U7" s="69"/>
      <c r="W7" s="31" t="s">
        <v>144</v>
      </c>
      <c r="X7" s="69"/>
      <c r="Z7" s="31" t="s">
        <v>144</v>
      </c>
      <c r="AA7" s="69"/>
      <c r="AC7" s="31" t="s">
        <v>144</v>
      </c>
      <c r="AD7" s="69"/>
      <c r="AF7" s="31" t="s">
        <v>144</v>
      </c>
      <c r="AG7" s="60"/>
      <c r="AI7" s="22" t="s">
        <v>144</v>
      </c>
      <c r="AJ7" s="62"/>
      <c r="AL7" s="22" t="s">
        <v>144</v>
      </c>
      <c r="AM7" s="62"/>
      <c r="AO7" s="22" t="s">
        <v>144</v>
      </c>
      <c r="AP7" s="82"/>
      <c r="AR7" s="22" t="s">
        <v>144</v>
      </c>
      <c r="AS7" s="82"/>
      <c r="AU7" s="22" t="s">
        <v>144</v>
      </c>
      <c r="AV7" s="69"/>
      <c r="AX7" s="22" t="s">
        <v>144</v>
      </c>
      <c r="BA7" s="22" t="s">
        <v>144</v>
      </c>
      <c r="BD7" s="22" t="s">
        <v>144</v>
      </c>
    </row>
    <row r="8" spans="2:57" ht="14.25" customHeight="1" x14ac:dyDescent="0.15">
      <c r="B8" s="51"/>
      <c r="C8" s="51"/>
      <c r="D8" s="51"/>
      <c r="E8" s="51"/>
      <c r="F8" s="51"/>
      <c r="K8" s="24" t="s">
        <v>150</v>
      </c>
      <c r="L8" s="63" t="s">
        <v>718</v>
      </c>
      <c r="N8" s="24" t="s">
        <v>150</v>
      </c>
      <c r="O8" s="63"/>
      <c r="Q8" s="174" t="s">
        <v>150</v>
      </c>
      <c r="R8" s="63"/>
      <c r="T8" s="174" t="s">
        <v>150</v>
      </c>
      <c r="U8" s="63"/>
      <c r="W8" s="174" t="s">
        <v>150</v>
      </c>
      <c r="X8" s="63"/>
      <c r="Z8" s="174" t="s">
        <v>150</v>
      </c>
      <c r="AA8" s="63"/>
      <c r="AC8" s="174" t="s">
        <v>150</v>
      </c>
      <c r="AD8" s="63"/>
      <c r="AF8" s="174" t="s">
        <v>150</v>
      </c>
      <c r="AI8" s="24" t="s">
        <v>150</v>
      </c>
      <c r="AJ8" s="63"/>
      <c r="AL8" s="24" t="s">
        <v>150</v>
      </c>
      <c r="AM8" s="223"/>
      <c r="AO8" s="24" t="s">
        <v>150</v>
      </c>
      <c r="AP8" s="63"/>
      <c r="AR8" s="24" t="s">
        <v>150</v>
      </c>
      <c r="AS8" s="63"/>
      <c r="AU8" s="24" t="s">
        <v>150</v>
      </c>
      <c r="AV8" s="63"/>
      <c r="AX8" s="24" t="s">
        <v>150</v>
      </c>
      <c r="BA8" s="24" t="s">
        <v>150</v>
      </c>
      <c r="BD8" s="24" t="s">
        <v>150</v>
      </c>
    </row>
    <row r="9" spans="2:57" s="24" customFormat="1" ht="18.75" customHeight="1" thickBot="1" x14ac:dyDescent="0.2">
      <c r="B9" s="165" t="s">
        <v>168</v>
      </c>
      <c r="D9" s="26"/>
      <c r="E9" s="166">
        <v>1</v>
      </c>
      <c r="F9" s="2"/>
      <c r="G9" s="29"/>
      <c r="H9" s="26"/>
      <c r="I9" s="26"/>
      <c r="K9" s="24" t="s">
        <v>217</v>
      </c>
      <c r="L9" s="50" t="str">
        <f>+IF($F$6="ALCANOS DE COLOMBIA S.A. E.S.P.","HABILITAR",IF($F$6="TODOS","HABILITAR","INHABILITAR"))</f>
        <v>HABILITAR</v>
      </c>
      <c r="N9" s="24" t="s">
        <v>217</v>
      </c>
      <c r="O9" s="50" t="str">
        <f>+IF($F$6="ALCANOS DE COLOMBIA S.A. E.S.P.","HABILITAR",IF($F$6="TODOS","HABILITAR","INHABILITAR"))</f>
        <v>HABILITAR</v>
      </c>
      <c r="Q9" s="174" t="s">
        <v>217</v>
      </c>
      <c r="R9" s="50" t="str">
        <f>+IF($F$6="ALCANOS DE COLOMBIA S.A. E.S.P.","HABILITAR",IF($F$6="TODOS","HABILITAR","INHABILITAR"))</f>
        <v>HABILITAR</v>
      </c>
      <c r="T9" s="174" t="s">
        <v>217</v>
      </c>
      <c r="U9" s="50" t="str">
        <f>+IF($F$6="ALCANOS DE COLOMBIA S.A. E.S.P.","HABILITAR",IF($F$6="TODOS","HABILITAR","INHABILITAR"))</f>
        <v>HABILITAR</v>
      </c>
      <c r="W9" s="174" t="s">
        <v>217</v>
      </c>
      <c r="X9" s="50" t="str">
        <f>+IF($F$6="ALCANOS DE COLOMBIA S.A. E.S.P.","HABILITAR",IF($F$6="TODOS","HABILITAR","INHABILITAR"))</f>
        <v>HABILITAR</v>
      </c>
      <c r="Z9" s="174" t="s">
        <v>217</v>
      </c>
      <c r="AA9" s="50" t="str">
        <f>+IF($F$6="ALCANOS DE COLOMBIA S.A. E.S.P.","HABILITAR",IF($F$6="TODOS","HABILITAR","INHABILITAR"))</f>
        <v>HABILITAR</v>
      </c>
      <c r="AC9" s="174" t="s">
        <v>217</v>
      </c>
      <c r="AD9" s="50" t="str">
        <f>+IF($F$6="ALCANOS DE COLOMBIA S.A. E.S.P.","HABILITAR",IF($F$6="TODOS","HABILITAR","INHABILITAR"))</f>
        <v>HABILITAR</v>
      </c>
      <c r="AF9" s="174" t="s">
        <v>217</v>
      </c>
      <c r="AG9" s="50" t="str">
        <f>+IF($F$6="GRUPO EVALUADOR","HABILITAR",IF($F$6="TODOS","HABILITAR","INHABILITAR"))</f>
        <v>INHABILITAR</v>
      </c>
      <c r="AI9" s="24" t="s">
        <v>217</v>
      </c>
      <c r="AJ9" s="50" t="str">
        <f>+IF($F$6="PLANTA ACTUAL","HABILITAR",IF($F$6="TODOS","HABILITAR","INHABILITAR"))</f>
        <v>INHABILITAR</v>
      </c>
      <c r="AL9" s="24" t="s">
        <v>217</v>
      </c>
      <c r="AM9" s="50" t="str">
        <f>+IF($F$6="PLANTA ACTUAL","HABILITAR",IF($F$6="TODOS","HABILITAR","INHABILITAR"))</f>
        <v>INHABILITAR</v>
      </c>
      <c r="AO9" s="24" t="s">
        <v>217</v>
      </c>
      <c r="AP9" s="50" t="str">
        <f>+IF($F$6="PLANTA ACTUAL","HABILITAR",IF($F$6="TODOS","HABILITAR","INHABILITAR"))</f>
        <v>INHABILITAR</v>
      </c>
      <c r="AR9" s="24" t="s">
        <v>217</v>
      </c>
      <c r="AS9" s="50" t="str">
        <f>+IF($F$6="PLANTA ACTUAL","HABILITAR",IF($F$6="TODOS","HABILITAR","INHABILITAR"))</f>
        <v>INHABILITAR</v>
      </c>
      <c r="AU9" s="24" t="s">
        <v>217</v>
      </c>
      <c r="AV9" s="50" t="str">
        <f>+IF($F$6="PLANTA ACTUAL","HABILITAR",IF($F$6="TODOS","HABILITAR","INHABILITAR"))</f>
        <v>INHABILITAR</v>
      </c>
      <c r="AX9" s="24" t="s">
        <v>217</v>
      </c>
      <c r="AY9" s="50" t="str">
        <f>+IF($F$6="PLANTA ACTUAL","HABILITAR",IF($F$6="TODOS","HABILITAR","INHABILITAR"))</f>
        <v>INHABILITAR</v>
      </c>
      <c r="BA9" s="24" t="s">
        <v>217</v>
      </c>
      <c r="BB9" s="50" t="str">
        <f>+IF($F$6="PLANTA ACTUAL","HABILITAR",IF($F$6="TODOS","HABILITAR","INHABILITAR"))</f>
        <v>INHABILITAR</v>
      </c>
      <c r="BD9" s="24" t="s">
        <v>217</v>
      </c>
      <c r="BE9" s="50" t="str">
        <f>+IF($F$6="PLANTA ACTUAL","HABILITAR",IF($F$6="TODOS","HABILITAR","INHABILITAR"))</f>
        <v>INHABILITAR</v>
      </c>
    </row>
    <row r="10" spans="2:57" ht="31" thickBot="1" x14ac:dyDescent="0.2">
      <c r="B10" s="178" t="s">
        <v>92</v>
      </c>
      <c r="C10" s="179" t="s">
        <v>322</v>
      </c>
      <c r="D10" s="179" t="s">
        <v>107</v>
      </c>
      <c r="E10" s="75" t="s">
        <v>171</v>
      </c>
      <c r="F10" s="75" t="s">
        <v>338</v>
      </c>
      <c r="G10" s="76" t="s">
        <v>148</v>
      </c>
      <c r="H10" s="76" t="s">
        <v>149</v>
      </c>
      <c r="I10" s="77" t="s">
        <v>147</v>
      </c>
      <c r="K10" s="80" t="s">
        <v>145</v>
      </c>
      <c r="L10" s="81" t="s">
        <v>146</v>
      </c>
      <c r="N10" s="80" t="s">
        <v>151</v>
      </c>
      <c r="O10" s="81" t="s">
        <v>146</v>
      </c>
      <c r="Q10" s="80" t="s">
        <v>152</v>
      </c>
      <c r="R10" s="81" t="s">
        <v>146</v>
      </c>
      <c r="T10" s="80" t="s">
        <v>153</v>
      </c>
      <c r="U10" s="81" t="s">
        <v>146</v>
      </c>
      <c r="W10" s="80" t="s">
        <v>154</v>
      </c>
      <c r="X10" s="81" t="s">
        <v>146</v>
      </c>
      <c r="Z10" s="80" t="s">
        <v>155</v>
      </c>
      <c r="AA10" s="81" t="s">
        <v>146</v>
      </c>
      <c r="AC10" s="80" t="s">
        <v>156</v>
      </c>
      <c r="AD10" s="81" t="s">
        <v>146</v>
      </c>
      <c r="AF10" s="78" t="s">
        <v>158</v>
      </c>
      <c r="AG10" s="79" t="s">
        <v>146</v>
      </c>
      <c r="AI10" s="80" t="s">
        <v>159</v>
      </c>
      <c r="AJ10" s="81" t="s">
        <v>146</v>
      </c>
      <c r="AL10" s="78" t="s">
        <v>160</v>
      </c>
      <c r="AM10" s="79" t="s">
        <v>146</v>
      </c>
      <c r="AO10" s="78" t="s">
        <v>161</v>
      </c>
      <c r="AP10" s="79" t="s">
        <v>146</v>
      </c>
      <c r="AR10" s="78" t="s">
        <v>162</v>
      </c>
      <c r="AS10" s="79" t="s">
        <v>146</v>
      </c>
      <c r="AU10" s="78" t="s">
        <v>163</v>
      </c>
      <c r="AV10" s="79" t="s">
        <v>146</v>
      </c>
      <c r="AX10" s="78" t="s">
        <v>164</v>
      </c>
      <c r="AY10" s="79" t="s">
        <v>146</v>
      </c>
      <c r="BA10" s="78" t="s">
        <v>169</v>
      </c>
      <c r="BB10" s="79" t="s">
        <v>146</v>
      </c>
      <c r="BD10" s="78" t="s">
        <v>170</v>
      </c>
      <c r="BE10" s="79" t="s">
        <v>146</v>
      </c>
    </row>
    <row r="11" spans="2:57" ht="99" customHeight="1" thickBot="1" x14ac:dyDescent="0.2">
      <c r="B11" s="411" t="s">
        <v>66</v>
      </c>
      <c r="C11" s="420">
        <f>+AVERAGE(G11:G14)</f>
        <v>0</v>
      </c>
      <c r="D11" s="402" t="s">
        <v>19</v>
      </c>
      <c r="E11" s="197" t="s">
        <v>563</v>
      </c>
      <c r="F11" s="139">
        <f>IF($L$9=H$3,K11,0)+IF($O$9=H$3,N11,0)+IF($R$9=H$3,Q11,0)+IF($U$9=H$3,T11,0)+IF($X$9=H$3,W11,0)+IF($AA$9=H$3,Z11,0)+IF($AD$9=H$3,AC11,0)+IF($AJ$9=H$3,AI11,0)+IF($AM$9=H$3,AL11,0)+IF($AP$9=H$3,AO11,0)+IF($AS$9=H$3,AR11,0)+IF($AV$9=H$3,AU11,0)+IF($AG$9=H$3,AF11,0)+IF($AY$9=H$3,AX11,0)+IF($BB$9=H$3,BA11,0)+IF($BE$9=H$3,BD11,0)</f>
        <v>0</v>
      </c>
      <c r="G11" s="52">
        <f>+IF($E$9=0,0,((F11/$E$9)*100))</f>
        <v>0</v>
      </c>
      <c r="H11" s="84">
        <f>G11</f>
        <v>0</v>
      </c>
      <c r="I11" s="71" t="str">
        <f t="shared" ref="I11:I30" si="0">IF(I$6="TODOS",CONCATENATE(L11,O11,R11,U11,X11,AA11,AD11,AG11,AJ11,AM11,AP11,AS11,AV11,AY11,BB11,BE11),IF(I$6="PLANTA ACTUAL",CONCATENATE(AJ11,AM11,AP11,AS11,AV11,AY11,BB11,BE11),IF(I$6="TALLER AGRÍCOLA CASTILLA",CONCATENATE(L11,O11,R11,U11,X11,AA11,AD11),IF(I$6="GRUPO EVALUADOR",AG11,"N/A"))))</f>
        <v>No se evidencia.</v>
      </c>
      <c r="K11" s="152">
        <v>0</v>
      </c>
      <c r="L11" s="64" t="s">
        <v>801</v>
      </c>
      <c r="N11" s="152"/>
      <c r="O11" s="64"/>
      <c r="Q11" s="152"/>
      <c r="R11" s="64"/>
      <c r="T11" s="152"/>
      <c r="U11" s="64"/>
      <c r="W11" s="152"/>
      <c r="X11" s="64"/>
      <c r="Z11" s="152"/>
      <c r="AA11" s="64"/>
      <c r="AC11" s="152"/>
      <c r="AD11" s="64"/>
      <c r="AF11" s="152"/>
      <c r="AG11" s="71"/>
      <c r="AI11" s="152"/>
      <c r="AJ11" s="64"/>
      <c r="AL11" s="152"/>
      <c r="AM11" s="64"/>
      <c r="AO11" s="39"/>
      <c r="AP11" s="64"/>
      <c r="AR11" s="152"/>
      <c r="AS11" s="64"/>
      <c r="AU11" s="39"/>
      <c r="AV11" s="64"/>
      <c r="AX11" s="39"/>
      <c r="AY11" s="64"/>
      <c r="BA11" s="39"/>
      <c r="BB11" s="40"/>
      <c r="BD11" s="39"/>
      <c r="BE11" s="40"/>
    </row>
    <row r="12" spans="2:57" ht="92.5" customHeight="1" thickBot="1" x14ac:dyDescent="0.2">
      <c r="B12" s="412"/>
      <c r="C12" s="421"/>
      <c r="D12" s="403"/>
      <c r="E12" s="47" t="s">
        <v>564</v>
      </c>
      <c r="F12" s="99">
        <f t="shared" ref="F12:F30" si="1">IF($L$9=H$3,K12,0)+IF($O$9=H$3,N12,0)+IF($R$9=H$3,Q12,0)+IF($U$9=H$3,T12,0)+IF($X$9=H$3,W12,0)+IF($AA$9=H$3,Z12,0)+IF($AD$9=H$3,AC12,0)+IF($AJ$9=H$3,AI12,0)+IF($AM$9=H$3,AL12,0)+IF($AP$9=H$3,AO12,0)+IF($AS$9=H$3,AR12,0)+IF($AV$9=H$3,AU12,0)+IF($AG$9=H$3,AF12,0)+IF($AY$9=H$3,AX12,0)+IF($BB$9=H$3,BA12,0)+IF($BE$9=H$3,BD12,0)</f>
        <v>0</v>
      </c>
      <c r="G12" s="28">
        <f t="shared" ref="G12:G30" si="2">+IF($E$9=0,0,((F12/$E$9)*100))</f>
        <v>0</v>
      </c>
      <c r="H12" s="83">
        <f t="shared" ref="H12:H30" si="3">G12</f>
        <v>0</v>
      </c>
      <c r="I12" s="158" t="str">
        <f t="shared" si="0"/>
        <v>No se evidencia.</v>
      </c>
      <c r="K12" s="20">
        <v>0</v>
      </c>
      <c r="L12" s="64" t="s">
        <v>801</v>
      </c>
      <c r="N12" s="20"/>
      <c r="O12" s="65"/>
      <c r="Q12" s="20"/>
      <c r="R12" s="65"/>
      <c r="T12" s="20"/>
      <c r="U12" s="65"/>
      <c r="W12" s="20"/>
      <c r="X12" s="65"/>
      <c r="Z12" s="20"/>
      <c r="AA12" s="65"/>
      <c r="AC12" s="20"/>
      <c r="AD12" s="65"/>
      <c r="AF12" s="20"/>
      <c r="AG12" s="158"/>
      <c r="AI12" s="20"/>
      <c r="AJ12" s="65"/>
      <c r="AL12" s="20"/>
      <c r="AM12" s="65"/>
      <c r="AO12" s="41"/>
      <c r="AP12" s="65"/>
      <c r="AR12" s="20"/>
      <c r="AS12" s="65"/>
      <c r="AU12" s="41"/>
      <c r="AV12" s="65"/>
      <c r="AX12" s="41"/>
      <c r="AY12" s="65"/>
      <c r="BA12" s="41"/>
      <c r="BB12" s="42"/>
      <c r="BD12" s="41"/>
      <c r="BE12" s="42"/>
    </row>
    <row r="13" spans="2:57" ht="149" customHeight="1" thickBot="1" x14ac:dyDescent="0.2">
      <c r="B13" s="412"/>
      <c r="C13" s="421"/>
      <c r="D13" s="403"/>
      <c r="E13" s="57" t="s">
        <v>565</v>
      </c>
      <c r="F13" s="99">
        <f>IF($L$9=H$3,K13,0)+IF($O$9=H$3,N13,0)+IF($R$9=H$3,Q13,0)+IF($U$9=H$3,T13,0)+IF($X$9=H$3,W13,0)+IF($AA$9=H$3,Z13,0)+IF($AD$9=H$3,AC13,0)+IF($AJ$9=H$3,AI13,0)+IF($AM$9=H$3,AL13,0)+IF($AP$9=H$3,AO13,0)+IF($AS$9=H$3,AR13,0)+IF($AV$9=H$3,AU13,0)+IF($AG$9=H$3,AF13,0)+IF($AY$9=H$3,AX13,0)+IF($BB$9=H$3,BA13,0)+IF($BE$9=H$3,BD13,0)</f>
        <v>0</v>
      </c>
      <c r="G13" s="28">
        <f t="shared" si="2"/>
        <v>0</v>
      </c>
      <c r="H13" s="83">
        <f t="shared" si="3"/>
        <v>0</v>
      </c>
      <c r="I13" s="158" t="str">
        <f t="shared" si="0"/>
        <v>No se evidencia.</v>
      </c>
      <c r="K13" s="20">
        <v>0</v>
      </c>
      <c r="L13" s="64" t="s">
        <v>801</v>
      </c>
      <c r="N13" s="20"/>
      <c r="O13" s="65"/>
      <c r="Q13" s="20"/>
      <c r="R13" s="65"/>
      <c r="T13" s="20"/>
      <c r="U13" s="65"/>
      <c r="W13" s="20"/>
      <c r="X13" s="65"/>
      <c r="Z13" s="20"/>
      <c r="AA13" s="65"/>
      <c r="AC13" s="20"/>
      <c r="AD13" s="65"/>
      <c r="AF13" s="20"/>
      <c r="AG13" s="158"/>
      <c r="AI13" s="20"/>
      <c r="AJ13" s="65"/>
      <c r="AL13" s="20"/>
      <c r="AM13" s="65"/>
      <c r="AO13" s="41"/>
      <c r="AP13" s="65"/>
      <c r="AR13" s="20"/>
      <c r="AS13" s="65"/>
      <c r="AU13" s="41"/>
      <c r="AV13" s="65"/>
      <c r="AX13" s="41"/>
      <c r="AY13" s="65"/>
      <c r="BA13" s="41"/>
      <c r="BB13" s="42"/>
      <c r="BD13" s="41"/>
      <c r="BE13" s="42"/>
    </row>
    <row r="14" spans="2:57" ht="57" thickBot="1" x14ac:dyDescent="0.2">
      <c r="B14" s="419"/>
      <c r="C14" s="422"/>
      <c r="D14" s="418"/>
      <c r="E14" s="58" t="s">
        <v>622</v>
      </c>
      <c r="F14" s="180">
        <f t="shared" si="1"/>
        <v>0</v>
      </c>
      <c r="G14" s="59">
        <f t="shared" si="2"/>
        <v>0</v>
      </c>
      <c r="H14" s="48">
        <f t="shared" si="3"/>
        <v>0</v>
      </c>
      <c r="I14" s="181" t="str">
        <f t="shared" si="0"/>
        <v>No se evidencia.</v>
      </c>
      <c r="K14" s="20">
        <v>0</v>
      </c>
      <c r="L14" s="64" t="s">
        <v>801</v>
      </c>
      <c r="N14" s="20"/>
      <c r="O14" s="65"/>
      <c r="Q14" s="20"/>
      <c r="R14" s="65"/>
      <c r="T14" s="20"/>
      <c r="U14" s="65"/>
      <c r="W14" s="20"/>
      <c r="X14" s="65"/>
      <c r="Z14" s="20"/>
      <c r="AA14" s="65"/>
      <c r="AC14" s="20"/>
      <c r="AD14" s="65"/>
      <c r="AF14" s="20"/>
      <c r="AG14" s="158"/>
      <c r="AI14" s="20"/>
      <c r="AJ14" s="65"/>
      <c r="AL14" s="20"/>
      <c r="AM14" s="65"/>
      <c r="AO14" s="41"/>
      <c r="AP14" s="65"/>
      <c r="AR14" s="20"/>
      <c r="AS14" s="65"/>
      <c r="AU14" s="41"/>
      <c r="AV14" s="65"/>
      <c r="AX14" s="41"/>
      <c r="AY14" s="65"/>
      <c r="BA14" s="41"/>
      <c r="BB14" s="42"/>
      <c r="BD14" s="41"/>
      <c r="BE14" s="42"/>
    </row>
    <row r="15" spans="2:57" ht="118.5" customHeight="1" thickBot="1" x14ac:dyDescent="0.2">
      <c r="B15" s="396" t="s">
        <v>167</v>
      </c>
      <c r="C15" s="423">
        <f>+AVERAGE(G15:G20)</f>
        <v>22.5</v>
      </c>
      <c r="D15" s="402" t="s">
        <v>54</v>
      </c>
      <c r="E15" s="197" t="s">
        <v>332</v>
      </c>
      <c r="F15" s="139">
        <f t="shared" si="1"/>
        <v>0</v>
      </c>
      <c r="G15" s="52">
        <f t="shared" si="2"/>
        <v>0</v>
      </c>
      <c r="H15" s="84">
        <f t="shared" si="3"/>
        <v>0</v>
      </c>
      <c r="I15" s="71" t="str">
        <f t="shared" si="0"/>
        <v>No se evidencia.</v>
      </c>
      <c r="K15" s="20">
        <v>0</v>
      </c>
      <c r="L15" s="64" t="s">
        <v>801</v>
      </c>
      <c r="N15" s="20"/>
      <c r="O15" s="65"/>
      <c r="Q15" s="20"/>
      <c r="R15" s="65"/>
      <c r="T15" s="20"/>
      <c r="U15" s="65"/>
      <c r="W15" s="20"/>
      <c r="X15" s="65"/>
      <c r="Z15" s="20"/>
      <c r="AA15" s="65"/>
      <c r="AC15" s="20"/>
      <c r="AD15" s="65"/>
      <c r="AF15" s="20"/>
      <c r="AG15" s="158"/>
      <c r="AI15" s="20"/>
      <c r="AJ15" s="65"/>
      <c r="AL15" s="20"/>
      <c r="AM15" s="65"/>
      <c r="AO15" s="41"/>
      <c r="AP15" s="65"/>
      <c r="AR15" s="20"/>
      <c r="AS15" s="65"/>
      <c r="AU15" s="41"/>
      <c r="AV15" s="65"/>
      <c r="AX15" s="41"/>
      <c r="AY15" s="65"/>
      <c r="BA15" s="41"/>
      <c r="BB15" s="42"/>
      <c r="BD15" s="41"/>
      <c r="BE15" s="42"/>
    </row>
    <row r="16" spans="2:57" ht="68.25" customHeight="1" thickBot="1" x14ac:dyDescent="0.2">
      <c r="B16" s="397"/>
      <c r="C16" s="424"/>
      <c r="D16" s="403"/>
      <c r="E16" s="57" t="s">
        <v>333</v>
      </c>
      <c r="F16" s="99">
        <f t="shared" si="1"/>
        <v>0</v>
      </c>
      <c r="G16" s="28">
        <f t="shared" si="2"/>
        <v>0</v>
      </c>
      <c r="H16" s="83">
        <f t="shared" si="3"/>
        <v>0</v>
      </c>
      <c r="I16" s="158" t="str">
        <f t="shared" si="0"/>
        <v>No se evidencia.</v>
      </c>
      <c r="K16" s="20">
        <v>0</v>
      </c>
      <c r="L16" s="64" t="s">
        <v>801</v>
      </c>
      <c r="N16" s="20"/>
      <c r="O16" s="65"/>
      <c r="Q16" s="20"/>
      <c r="R16" s="65"/>
      <c r="T16" s="20"/>
      <c r="U16" s="65"/>
      <c r="W16" s="20"/>
      <c r="X16" s="65"/>
      <c r="Z16" s="20"/>
      <c r="AA16" s="65"/>
      <c r="AC16" s="20"/>
      <c r="AD16" s="65"/>
      <c r="AF16" s="20"/>
      <c r="AG16" s="158"/>
      <c r="AI16" s="20"/>
      <c r="AJ16" s="65"/>
      <c r="AL16" s="20"/>
      <c r="AM16" s="65"/>
      <c r="AO16" s="41"/>
      <c r="AP16" s="65"/>
      <c r="AR16" s="20"/>
      <c r="AS16" s="65"/>
      <c r="AU16" s="41"/>
      <c r="AV16" s="65"/>
      <c r="AX16" s="41"/>
      <c r="AY16" s="65"/>
      <c r="BA16" s="41"/>
      <c r="BB16" s="42"/>
      <c r="BD16" s="41"/>
      <c r="BE16" s="42"/>
    </row>
    <row r="17" spans="2:57" ht="113.25" customHeight="1" x14ac:dyDescent="0.15">
      <c r="B17" s="397"/>
      <c r="C17" s="424"/>
      <c r="D17" s="403"/>
      <c r="E17" s="57" t="s">
        <v>200</v>
      </c>
      <c r="F17" s="99">
        <f t="shared" si="1"/>
        <v>0</v>
      </c>
      <c r="G17" s="28">
        <f t="shared" si="2"/>
        <v>0</v>
      </c>
      <c r="H17" s="83">
        <f t="shared" si="3"/>
        <v>0</v>
      </c>
      <c r="I17" s="158" t="str">
        <f t="shared" si="0"/>
        <v>No se evidencia.</v>
      </c>
      <c r="K17" s="20">
        <v>0</v>
      </c>
      <c r="L17" s="64" t="s">
        <v>801</v>
      </c>
      <c r="N17" s="20"/>
      <c r="O17" s="65"/>
      <c r="Q17" s="20"/>
      <c r="R17" s="65"/>
      <c r="T17" s="20"/>
      <c r="U17" s="65"/>
      <c r="W17" s="20"/>
      <c r="X17" s="65"/>
      <c r="Z17" s="20"/>
      <c r="AA17" s="65"/>
      <c r="AC17" s="20"/>
      <c r="AD17" s="65"/>
      <c r="AF17" s="20"/>
      <c r="AG17" s="158"/>
      <c r="AI17" s="20"/>
      <c r="AJ17" s="65"/>
      <c r="AL17" s="20"/>
      <c r="AM17" s="65"/>
      <c r="AO17" s="41"/>
      <c r="AP17" s="65"/>
      <c r="AR17" s="20"/>
      <c r="AS17" s="65"/>
      <c r="AU17" s="41"/>
      <c r="AV17" s="65"/>
      <c r="AX17" s="41"/>
      <c r="AY17" s="65"/>
      <c r="BA17" s="41"/>
      <c r="BB17" s="42"/>
      <c r="BD17" s="41"/>
      <c r="BE17" s="42"/>
    </row>
    <row r="18" spans="2:57" ht="77" customHeight="1" x14ac:dyDescent="0.15">
      <c r="B18" s="397"/>
      <c r="C18" s="424"/>
      <c r="D18" s="403"/>
      <c r="E18" s="57" t="s">
        <v>199</v>
      </c>
      <c r="F18" s="99">
        <f t="shared" si="1"/>
        <v>0.4</v>
      </c>
      <c r="G18" s="28">
        <f t="shared" si="2"/>
        <v>40</v>
      </c>
      <c r="H18" s="83">
        <f t="shared" si="3"/>
        <v>40</v>
      </c>
      <c r="I18" s="158" t="str">
        <f t="shared" si="0"/>
        <v>Se tiene unos procesos con el diligenciamiento del FOR-18-068 Planificación del Cambio.</v>
      </c>
      <c r="K18" s="20">
        <v>0.4</v>
      </c>
      <c r="L18" s="65" t="s">
        <v>923</v>
      </c>
      <c r="N18" s="20"/>
      <c r="O18" s="65"/>
      <c r="Q18" s="20"/>
      <c r="R18" s="65"/>
      <c r="T18" s="20"/>
      <c r="U18" s="65"/>
      <c r="W18" s="20"/>
      <c r="X18" s="65"/>
      <c r="Z18" s="20"/>
      <c r="AA18" s="65"/>
      <c r="AC18" s="20"/>
      <c r="AD18" s="65"/>
      <c r="AF18" s="20"/>
      <c r="AG18" s="158"/>
      <c r="AI18" s="20"/>
      <c r="AJ18" s="65"/>
      <c r="AL18" s="20"/>
      <c r="AM18" s="65"/>
      <c r="AO18" s="41"/>
      <c r="AP18" s="65"/>
      <c r="AR18" s="20"/>
      <c r="AS18" s="65"/>
      <c r="AU18" s="41"/>
      <c r="AV18" s="65"/>
      <c r="AX18" s="41"/>
      <c r="AY18" s="65"/>
      <c r="BA18" s="41"/>
      <c r="BB18" s="42"/>
      <c r="BD18" s="41"/>
      <c r="BE18" s="42"/>
    </row>
    <row r="19" spans="2:57" ht="162.5" customHeight="1" thickBot="1" x14ac:dyDescent="0.2">
      <c r="B19" s="397"/>
      <c r="C19" s="424"/>
      <c r="D19" s="403"/>
      <c r="E19" s="57" t="s">
        <v>198</v>
      </c>
      <c r="F19" s="99">
        <f t="shared" si="1"/>
        <v>0.95</v>
      </c>
      <c r="G19" s="28">
        <f t="shared" si="2"/>
        <v>95</v>
      </c>
      <c r="H19" s="83">
        <f t="shared" si="3"/>
        <v>95</v>
      </c>
      <c r="I19" s="158" t="str">
        <f t="shared" si="0"/>
        <v>Se tiene implememntado el documento FOR-18-227 Solicitud de Acción de Mejoramiento.</v>
      </c>
      <c r="K19" s="20">
        <v>0.95</v>
      </c>
      <c r="L19" s="65" t="s">
        <v>922</v>
      </c>
      <c r="N19" s="20"/>
      <c r="O19" s="65"/>
      <c r="Q19" s="20"/>
      <c r="R19" s="65"/>
      <c r="T19" s="20"/>
      <c r="U19" s="65"/>
      <c r="W19" s="20"/>
      <c r="X19" s="65"/>
      <c r="Z19" s="20"/>
      <c r="AA19" s="65"/>
      <c r="AC19" s="20"/>
      <c r="AD19" s="65"/>
      <c r="AF19" s="196"/>
      <c r="AG19" s="158"/>
      <c r="AI19" s="20"/>
      <c r="AJ19" s="65"/>
      <c r="AL19" s="20"/>
      <c r="AM19" s="65"/>
      <c r="AO19" s="41"/>
      <c r="AP19" s="65"/>
      <c r="AR19" s="20"/>
      <c r="AS19" s="65"/>
      <c r="AU19" s="41"/>
      <c r="AV19" s="65"/>
      <c r="AX19" s="41"/>
      <c r="AY19" s="65"/>
      <c r="BA19" s="41"/>
      <c r="BB19" s="42"/>
      <c r="BD19" s="41"/>
      <c r="BE19" s="42"/>
    </row>
    <row r="20" spans="2:57" ht="165.5" customHeight="1" thickBot="1" x14ac:dyDescent="0.2">
      <c r="B20" s="417"/>
      <c r="C20" s="425"/>
      <c r="D20" s="418"/>
      <c r="E20" s="58" t="s">
        <v>197</v>
      </c>
      <c r="F20" s="180">
        <f t="shared" si="1"/>
        <v>0</v>
      </c>
      <c r="G20" s="59">
        <f t="shared" si="2"/>
        <v>0</v>
      </c>
      <c r="H20" s="48">
        <f t="shared" si="3"/>
        <v>0</v>
      </c>
      <c r="I20" s="181" t="str">
        <f t="shared" si="0"/>
        <v>No se evidencia.</v>
      </c>
      <c r="K20" s="20">
        <v>0</v>
      </c>
      <c r="L20" s="64" t="s">
        <v>801</v>
      </c>
      <c r="N20" s="20"/>
      <c r="O20" s="65"/>
      <c r="Q20" s="20"/>
      <c r="R20" s="65"/>
      <c r="T20" s="20"/>
      <c r="U20" s="65"/>
      <c r="W20" s="20"/>
      <c r="X20" s="65"/>
      <c r="Z20" s="20"/>
      <c r="AA20" s="65"/>
      <c r="AC20" s="20"/>
      <c r="AD20" s="65"/>
      <c r="AF20" s="20"/>
      <c r="AG20" s="158"/>
      <c r="AI20" s="20"/>
      <c r="AJ20" s="65"/>
      <c r="AL20" s="20"/>
      <c r="AM20" s="65"/>
      <c r="AO20" s="41"/>
      <c r="AP20" s="65"/>
      <c r="AR20" s="20"/>
      <c r="AS20" s="65"/>
      <c r="AU20" s="41"/>
      <c r="AV20" s="65"/>
      <c r="AX20" s="41"/>
      <c r="AY20" s="65"/>
      <c r="BA20" s="41"/>
      <c r="BB20" s="42"/>
      <c r="BD20" s="41"/>
      <c r="BE20" s="42"/>
    </row>
    <row r="21" spans="2:57" ht="118.25" customHeight="1" x14ac:dyDescent="0.15">
      <c r="B21" s="396" t="s">
        <v>143</v>
      </c>
      <c r="C21" s="426">
        <f>+AVERAGE(G21:G25)</f>
        <v>22</v>
      </c>
      <c r="D21" s="402" t="s">
        <v>195</v>
      </c>
      <c r="E21" s="197" t="s">
        <v>196</v>
      </c>
      <c r="F21" s="139">
        <f t="shared" si="1"/>
        <v>0</v>
      </c>
      <c r="G21" s="52">
        <f t="shared" si="2"/>
        <v>0</v>
      </c>
      <c r="H21" s="84">
        <f t="shared" si="3"/>
        <v>0</v>
      </c>
      <c r="I21" s="71" t="str">
        <f t="shared" si="0"/>
        <v>No se evidencia.</v>
      </c>
      <c r="K21" s="20">
        <v>0</v>
      </c>
      <c r="L21" s="64" t="s">
        <v>801</v>
      </c>
      <c r="N21" s="20"/>
      <c r="O21" s="65"/>
      <c r="Q21" s="20"/>
      <c r="R21" s="65"/>
      <c r="T21" s="20"/>
      <c r="U21" s="65"/>
      <c r="W21" s="20"/>
      <c r="X21" s="65"/>
      <c r="Z21" s="20"/>
      <c r="AA21" s="65"/>
      <c r="AC21" s="20"/>
      <c r="AD21" s="65"/>
      <c r="AF21" s="196"/>
      <c r="AG21" s="158"/>
      <c r="AI21" s="20"/>
      <c r="AJ21" s="65"/>
      <c r="AL21" s="20"/>
      <c r="AM21" s="65"/>
      <c r="AO21" s="41"/>
      <c r="AP21" s="65"/>
      <c r="AR21" s="20"/>
      <c r="AS21" s="65"/>
      <c r="AU21" s="41"/>
      <c r="AV21" s="65"/>
      <c r="AX21" s="41"/>
      <c r="AY21" s="65"/>
      <c r="BA21" s="41"/>
      <c r="BB21" s="42"/>
      <c r="BD21" s="41"/>
      <c r="BE21" s="42"/>
    </row>
    <row r="22" spans="2:57" ht="126" customHeight="1" x14ac:dyDescent="0.15">
      <c r="B22" s="397"/>
      <c r="C22" s="427"/>
      <c r="D22" s="403"/>
      <c r="E22" s="57" t="s">
        <v>334</v>
      </c>
      <c r="F22" s="99">
        <f t="shared" si="1"/>
        <v>0.4</v>
      </c>
      <c r="G22" s="28">
        <f t="shared" si="2"/>
        <v>40</v>
      </c>
      <c r="H22" s="83">
        <f t="shared" si="3"/>
        <v>40</v>
      </c>
      <c r="I22" s="158" t="str">
        <f t="shared" si="0"/>
        <v>Se tiene implememntado el documento FOR-18-227 Solicitud de Acción de Mejoramiento.</v>
      </c>
      <c r="K22" s="20">
        <v>0.4</v>
      </c>
      <c r="L22" s="65" t="s">
        <v>922</v>
      </c>
      <c r="N22" s="20"/>
      <c r="O22" s="65"/>
      <c r="Q22" s="20"/>
      <c r="R22" s="65"/>
      <c r="T22" s="20"/>
      <c r="U22" s="65"/>
      <c r="W22" s="20"/>
      <c r="X22" s="65"/>
      <c r="Z22" s="20"/>
      <c r="AA22" s="65"/>
      <c r="AC22" s="20"/>
      <c r="AD22" s="65"/>
      <c r="AF22" s="196"/>
      <c r="AG22" s="158"/>
      <c r="AI22" s="20"/>
      <c r="AJ22" s="65"/>
      <c r="AL22" s="20"/>
      <c r="AM22" s="65"/>
      <c r="AO22" s="41"/>
      <c r="AP22" s="65"/>
      <c r="AR22" s="20"/>
      <c r="AS22" s="65"/>
      <c r="AU22" s="41"/>
      <c r="AV22" s="65"/>
      <c r="AX22" s="41"/>
      <c r="AY22" s="65"/>
      <c r="BA22" s="41"/>
      <c r="BB22" s="42"/>
      <c r="BD22" s="41"/>
      <c r="BE22" s="42"/>
    </row>
    <row r="23" spans="2:57" ht="145.5" customHeight="1" x14ac:dyDescent="0.15">
      <c r="B23" s="397"/>
      <c r="C23" s="427"/>
      <c r="D23" s="403"/>
      <c r="E23" s="57" t="s">
        <v>194</v>
      </c>
      <c r="F23" s="99">
        <f t="shared" si="1"/>
        <v>0</v>
      </c>
      <c r="G23" s="28">
        <f t="shared" si="2"/>
        <v>0</v>
      </c>
      <c r="H23" s="83">
        <f t="shared" si="3"/>
        <v>0</v>
      </c>
      <c r="I23" s="158" t="str">
        <f t="shared" si="0"/>
        <v>No se evidencia.</v>
      </c>
      <c r="K23" s="20">
        <v>0</v>
      </c>
      <c r="L23" s="65" t="s">
        <v>801</v>
      </c>
      <c r="N23" s="20"/>
      <c r="O23" s="65"/>
      <c r="Q23" s="20"/>
      <c r="R23" s="65"/>
      <c r="T23" s="20"/>
      <c r="U23" s="65"/>
      <c r="W23" s="20"/>
      <c r="X23" s="65"/>
      <c r="Z23" s="20"/>
      <c r="AA23" s="65"/>
      <c r="AC23" s="20"/>
      <c r="AD23" s="65"/>
      <c r="AF23" s="20"/>
      <c r="AG23" s="158"/>
      <c r="AI23" s="20"/>
      <c r="AJ23" s="65"/>
      <c r="AL23" s="20"/>
      <c r="AM23" s="65"/>
      <c r="AO23" s="41"/>
      <c r="AP23" s="65"/>
      <c r="AR23" s="20"/>
      <c r="AS23" s="65"/>
      <c r="AU23" s="41"/>
      <c r="AV23" s="65"/>
      <c r="AX23" s="41"/>
      <c r="AY23" s="65"/>
      <c r="BA23" s="41"/>
      <c r="BB23" s="42"/>
      <c r="BD23" s="41"/>
      <c r="BE23" s="42"/>
    </row>
    <row r="24" spans="2:57" ht="108" customHeight="1" thickBot="1" x14ac:dyDescent="0.2">
      <c r="B24" s="397"/>
      <c r="C24" s="427"/>
      <c r="D24" s="403"/>
      <c r="E24" s="57" t="s">
        <v>193</v>
      </c>
      <c r="F24" s="99">
        <f t="shared" si="1"/>
        <v>0.7</v>
      </c>
      <c r="G24" s="28">
        <f t="shared" si="2"/>
        <v>70</v>
      </c>
      <c r="H24" s="83">
        <f t="shared" si="3"/>
        <v>70</v>
      </c>
      <c r="I24" s="158" t="str">
        <f t="shared" si="0"/>
        <v>Se tiene para las estaciones compresoras.</v>
      </c>
      <c r="K24" s="20">
        <v>0.7</v>
      </c>
      <c r="L24" s="65" t="s">
        <v>921</v>
      </c>
      <c r="N24" s="20"/>
      <c r="O24" s="65"/>
      <c r="Q24" s="20"/>
      <c r="R24" s="65"/>
      <c r="T24" s="20"/>
      <c r="U24" s="65"/>
      <c r="W24" s="20"/>
      <c r="X24" s="65"/>
      <c r="Z24" s="20"/>
      <c r="AA24" s="65"/>
      <c r="AC24" s="20"/>
      <c r="AD24" s="65"/>
      <c r="AF24" s="20"/>
      <c r="AG24" s="158"/>
      <c r="AI24" s="20"/>
      <c r="AJ24" s="65"/>
      <c r="AL24" s="20"/>
      <c r="AM24" s="65"/>
      <c r="AO24" s="41"/>
      <c r="AP24" s="65"/>
      <c r="AR24" s="20"/>
      <c r="AS24" s="65"/>
      <c r="AU24" s="41"/>
      <c r="AV24" s="65"/>
      <c r="AX24" s="41"/>
      <c r="AY24" s="65"/>
      <c r="BA24" s="41"/>
      <c r="BB24" s="42"/>
      <c r="BD24" s="41"/>
      <c r="BE24" s="42"/>
    </row>
    <row r="25" spans="2:57" ht="271.5" customHeight="1" thickBot="1" x14ac:dyDescent="0.2">
      <c r="B25" s="417"/>
      <c r="C25" s="428"/>
      <c r="D25" s="418"/>
      <c r="E25" s="58" t="s">
        <v>201</v>
      </c>
      <c r="F25" s="180">
        <f t="shared" si="1"/>
        <v>0</v>
      </c>
      <c r="G25" s="59">
        <f t="shared" si="2"/>
        <v>0</v>
      </c>
      <c r="H25" s="48">
        <f t="shared" si="3"/>
        <v>0</v>
      </c>
      <c r="I25" s="181" t="str">
        <f t="shared" si="0"/>
        <v>No se evidencia.</v>
      </c>
      <c r="K25" s="20">
        <v>0</v>
      </c>
      <c r="L25" s="64" t="s">
        <v>801</v>
      </c>
      <c r="N25" s="20"/>
      <c r="O25" s="65"/>
      <c r="Q25" s="20"/>
      <c r="R25" s="65"/>
      <c r="T25" s="20"/>
      <c r="U25" s="65"/>
      <c r="W25" s="20"/>
      <c r="X25" s="65"/>
      <c r="Z25" s="20"/>
      <c r="AA25" s="65"/>
      <c r="AC25" s="20"/>
      <c r="AD25" s="65"/>
      <c r="AF25" s="196"/>
      <c r="AG25" s="158"/>
      <c r="AI25" s="20"/>
      <c r="AJ25" s="65"/>
      <c r="AL25" s="20"/>
      <c r="AM25" s="65"/>
      <c r="AO25" s="41"/>
      <c r="AP25" s="65"/>
      <c r="AR25" s="20"/>
      <c r="AS25" s="65"/>
      <c r="AU25" s="41"/>
      <c r="AV25" s="65"/>
      <c r="AX25" s="41"/>
      <c r="AY25" s="65"/>
      <c r="BA25" s="41"/>
      <c r="BB25" s="42"/>
      <c r="BD25" s="41"/>
      <c r="BE25" s="42"/>
    </row>
    <row r="26" spans="2:57" ht="217.5" customHeight="1" thickBot="1" x14ac:dyDescent="0.2">
      <c r="B26" s="396" t="s">
        <v>166</v>
      </c>
      <c r="C26" s="429">
        <f>+AVERAGE(G26:G29)</f>
        <v>27.5</v>
      </c>
      <c r="D26" s="402" t="s">
        <v>21</v>
      </c>
      <c r="E26" s="197" t="s">
        <v>192</v>
      </c>
      <c r="F26" s="139">
        <f t="shared" si="1"/>
        <v>0.7</v>
      </c>
      <c r="G26" s="52">
        <f t="shared" si="2"/>
        <v>70</v>
      </c>
      <c r="H26" s="84">
        <f t="shared" si="3"/>
        <v>70</v>
      </c>
      <c r="I26" s="71" t="str">
        <f t="shared" si="0"/>
        <v>Se tiene registro de fallas por componente y regional en archivo de excel.</v>
      </c>
      <c r="K26" s="20">
        <v>0.7</v>
      </c>
      <c r="L26" s="65" t="s">
        <v>920</v>
      </c>
      <c r="N26" s="20"/>
      <c r="O26" s="65"/>
      <c r="Q26" s="20"/>
      <c r="R26" s="65"/>
      <c r="T26" s="20"/>
      <c r="U26" s="65"/>
      <c r="W26" s="20"/>
      <c r="X26" s="65"/>
      <c r="Z26" s="20"/>
      <c r="AA26" s="65"/>
      <c r="AC26" s="20"/>
      <c r="AD26" s="65"/>
      <c r="AF26" s="196"/>
      <c r="AG26" s="158"/>
      <c r="AI26" s="20"/>
      <c r="AJ26" s="65"/>
      <c r="AL26" s="20"/>
      <c r="AM26" s="65"/>
      <c r="AO26" s="41"/>
      <c r="AP26" s="65"/>
      <c r="AR26" s="20"/>
      <c r="AS26" s="65"/>
      <c r="AU26" s="41"/>
      <c r="AV26" s="65"/>
      <c r="AX26" s="41"/>
      <c r="AY26" s="65"/>
      <c r="BA26" s="41"/>
      <c r="BB26" s="42"/>
      <c r="BD26" s="41"/>
      <c r="BE26" s="42"/>
    </row>
    <row r="27" spans="2:57" ht="96" customHeight="1" thickBot="1" x14ac:dyDescent="0.2">
      <c r="B27" s="397"/>
      <c r="C27" s="430"/>
      <c r="D27" s="403"/>
      <c r="E27" s="57" t="s">
        <v>191</v>
      </c>
      <c r="F27" s="99">
        <f t="shared" si="1"/>
        <v>0</v>
      </c>
      <c r="G27" s="28">
        <f t="shared" si="2"/>
        <v>0</v>
      </c>
      <c r="H27" s="83">
        <f t="shared" si="3"/>
        <v>0</v>
      </c>
      <c r="I27" s="158" t="str">
        <f t="shared" si="0"/>
        <v>No se evidencia.</v>
      </c>
      <c r="K27" s="20">
        <v>0</v>
      </c>
      <c r="L27" s="64" t="s">
        <v>801</v>
      </c>
      <c r="N27" s="20"/>
      <c r="O27" s="65"/>
      <c r="Q27" s="20"/>
      <c r="R27" s="65"/>
      <c r="T27" s="20"/>
      <c r="U27" s="65"/>
      <c r="W27" s="20"/>
      <c r="X27" s="65"/>
      <c r="Z27" s="20"/>
      <c r="AA27" s="65"/>
      <c r="AC27" s="20"/>
      <c r="AD27" s="65"/>
      <c r="AF27" s="196"/>
      <c r="AG27" s="158"/>
      <c r="AI27" s="20"/>
      <c r="AJ27" s="65"/>
      <c r="AL27" s="20"/>
      <c r="AM27" s="65"/>
      <c r="AO27" s="41"/>
      <c r="AP27" s="65"/>
      <c r="AR27" s="20"/>
      <c r="AS27" s="65"/>
      <c r="AU27" s="41"/>
      <c r="AV27" s="65"/>
      <c r="AX27" s="41"/>
      <c r="AY27" s="65"/>
      <c r="BA27" s="41"/>
      <c r="BB27" s="42"/>
      <c r="BD27" s="41"/>
      <c r="BE27" s="42"/>
    </row>
    <row r="28" spans="2:57" ht="128.25" customHeight="1" x14ac:dyDescent="0.15">
      <c r="B28" s="397"/>
      <c r="C28" s="430"/>
      <c r="D28" s="403"/>
      <c r="E28" s="57" t="s">
        <v>190</v>
      </c>
      <c r="F28" s="99">
        <f t="shared" si="1"/>
        <v>0</v>
      </c>
      <c r="G28" s="28">
        <f t="shared" si="2"/>
        <v>0</v>
      </c>
      <c r="H28" s="83">
        <f t="shared" si="3"/>
        <v>0</v>
      </c>
      <c r="I28" s="158" t="str">
        <f t="shared" si="0"/>
        <v>No se evidencia.</v>
      </c>
      <c r="K28" s="20">
        <v>0</v>
      </c>
      <c r="L28" s="64" t="s">
        <v>801</v>
      </c>
      <c r="N28" s="20"/>
      <c r="O28" s="65"/>
      <c r="Q28" s="20"/>
      <c r="R28" s="65"/>
      <c r="T28" s="20"/>
      <c r="U28" s="65"/>
      <c r="W28" s="20"/>
      <c r="X28" s="65"/>
      <c r="Z28" s="20"/>
      <c r="AA28" s="65"/>
      <c r="AC28" s="20"/>
      <c r="AD28" s="65"/>
      <c r="AF28" s="196"/>
      <c r="AG28" s="158"/>
      <c r="AI28" s="20"/>
      <c r="AJ28" s="65"/>
      <c r="AL28" s="20"/>
      <c r="AM28" s="65"/>
      <c r="AO28" s="41"/>
      <c r="AP28" s="65"/>
      <c r="AR28" s="20"/>
      <c r="AS28" s="65"/>
      <c r="AU28" s="41"/>
      <c r="AV28" s="65"/>
      <c r="AX28" s="41"/>
      <c r="AY28" s="65"/>
      <c r="BA28" s="41"/>
      <c r="BB28" s="42"/>
      <c r="BD28" s="41"/>
      <c r="BE28" s="42"/>
    </row>
    <row r="29" spans="2:57" ht="114" customHeight="1" thickBot="1" x14ac:dyDescent="0.2">
      <c r="B29" s="398"/>
      <c r="C29" s="435"/>
      <c r="D29" s="404"/>
      <c r="E29" s="54" t="s">
        <v>335</v>
      </c>
      <c r="F29" s="159">
        <f t="shared" si="1"/>
        <v>0.4</v>
      </c>
      <c r="G29" s="160">
        <f t="shared" si="2"/>
        <v>40</v>
      </c>
      <c r="H29" s="45">
        <f t="shared" si="3"/>
        <v>40</v>
      </c>
      <c r="I29" s="161" t="str">
        <f t="shared" si="0"/>
        <v>Se implementan los mantenimientos preventivos anuales.</v>
      </c>
      <c r="K29" s="20">
        <v>0.4</v>
      </c>
      <c r="L29" s="65" t="s">
        <v>919</v>
      </c>
      <c r="N29" s="20"/>
      <c r="O29" s="65"/>
      <c r="Q29" s="20"/>
      <c r="R29" s="65"/>
      <c r="T29" s="20"/>
      <c r="U29" s="65"/>
      <c r="W29" s="20"/>
      <c r="X29" s="65"/>
      <c r="Z29" s="20"/>
      <c r="AA29" s="65"/>
      <c r="AC29" s="20"/>
      <c r="AD29" s="65"/>
      <c r="AF29" s="20"/>
      <c r="AG29" s="158"/>
      <c r="AI29" s="20"/>
      <c r="AJ29" s="65"/>
      <c r="AL29" s="20"/>
      <c r="AM29" s="65"/>
      <c r="AO29" s="41"/>
      <c r="AP29" s="65"/>
      <c r="AR29" s="20"/>
      <c r="AS29" s="65"/>
      <c r="AU29" s="41"/>
      <c r="AV29" s="65"/>
      <c r="AX29" s="41"/>
      <c r="AY29" s="65"/>
      <c r="BA29" s="41"/>
      <c r="BB29" s="42"/>
      <c r="BD29" s="41"/>
      <c r="BE29" s="42"/>
    </row>
    <row r="30" spans="2:57" ht="266" thickBot="1" x14ac:dyDescent="0.2">
      <c r="B30" s="169" t="s">
        <v>165</v>
      </c>
      <c r="C30" s="296">
        <f>+AVERAGE(G30)</f>
        <v>40</v>
      </c>
      <c r="D30" s="170" t="s">
        <v>37</v>
      </c>
      <c r="E30" s="302" t="s">
        <v>206</v>
      </c>
      <c r="F30" s="162">
        <f t="shared" si="1"/>
        <v>0.4</v>
      </c>
      <c r="G30" s="163">
        <f t="shared" si="2"/>
        <v>40</v>
      </c>
      <c r="H30" s="49">
        <f t="shared" si="3"/>
        <v>40</v>
      </c>
      <c r="I30" s="164" t="str">
        <f t="shared" si="0"/>
        <v>Se presenta el archivo de excel "1. Prog Mantto Estaciones Red Acero 2024", se evidencia registro de fallas por componente de cada sistema (Estación)</v>
      </c>
      <c r="K30" s="25">
        <v>0.4</v>
      </c>
      <c r="L30" s="66" t="s">
        <v>723</v>
      </c>
      <c r="N30" s="25"/>
      <c r="O30" s="66"/>
      <c r="Q30" s="25"/>
      <c r="R30" s="66"/>
      <c r="T30" s="25"/>
      <c r="U30" s="66"/>
      <c r="W30" s="25"/>
      <c r="X30" s="66"/>
      <c r="Z30" s="25"/>
      <c r="AA30" s="66"/>
      <c r="AC30" s="25"/>
      <c r="AD30" s="66"/>
      <c r="AF30" s="25"/>
      <c r="AG30" s="161"/>
      <c r="AI30" s="25"/>
      <c r="AJ30" s="66"/>
      <c r="AL30" s="43"/>
      <c r="AM30" s="66"/>
      <c r="AO30" s="43"/>
      <c r="AP30" s="66"/>
      <c r="AR30" s="25"/>
      <c r="AS30" s="66"/>
      <c r="AU30" s="43"/>
      <c r="AV30" s="66"/>
      <c r="AX30" s="43"/>
      <c r="AY30" s="66"/>
      <c r="BA30" s="43"/>
      <c r="BB30" s="44"/>
      <c r="BD30" s="43"/>
      <c r="BE30" s="44"/>
    </row>
  </sheetData>
  <sheetProtection algorithmName="SHA-512" hashValue="BekqDi7nRM8ZgFAoziHVTU+fND19LdkbtxUHO7O0JZArWRpRkFovKbQQCpIEhlZBIx3A+JDan94cnicxlX8b+w==" saltValue="qpvhWVr57D6SktF3XGVDMQ==" spinCount="100000" sheet="1" objects="1" scenarios="1" autoFilter="0"/>
  <autoFilter ref="A10:BE30" xr:uid="{00000000-0009-0000-0000-00000D000000}"/>
  <dataConsolidate/>
  <mergeCells count="28">
    <mergeCell ref="Z6:AA6"/>
    <mergeCell ref="K6:L6"/>
    <mergeCell ref="N6:O6"/>
    <mergeCell ref="Q6:R6"/>
    <mergeCell ref="T6:U6"/>
    <mergeCell ref="W6:X6"/>
    <mergeCell ref="AC6:AD6"/>
    <mergeCell ref="AF6:AG6"/>
    <mergeCell ref="AI6:AJ6"/>
    <mergeCell ref="AL6:AM6"/>
    <mergeCell ref="AO6:AP6"/>
    <mergeCell ref="AR6:AS6"/>
    <mergeCell ref="AU6:AV6"/>
    <mergeCell ref="AX6:AY6"/>
    <mergeCell ref="BA6:BB6"/>
    <mergeCell ref="BD6:BE6"/>
    <mergeCell ref="D26:D29"/>
    <mergeCell ref="B11:B14"/>
    <mergeCell ref="C11:C14"/>
    <mergeCell ref="D11:D14"/>
    <mergeCell ref="B15:B20"/>
    <mergeCell ref="C15:C20"/>
    <mergeCell ref="D15:D20"/>
    <mergeCell ref="B21:B25"/>
    <mergeCell ref="C21:C25"/>
    <mergeCell ref="D21:D25"/>
    <mergeCell ref="B26:B29"/>
    <mergeCell ref="C26:C29"/>
  </mergeCells>
  <dataValidations count="2">
    <dataValidation type="list" allowBlank="1" showInputMessage="1" showErrorMessage="1" sqref="I6" xr:uid="{00000000-0002-0000-0D00-000000000000}">
      <formula1>COMENTARIOS</formula1>
    </dataValidation>
    <dataValidation type="list" allowBlank="1" showInputMessage="1" showErrorMessage="1" sqref="K6:L6 N6:O6 Q6:R6 T6:U6 W6:X6 BD6:BE6 AI6:AJ6 AL6:AM6 AO6:AP6 AR6:AS6 AU6:AV6 AF6:AG6 AX6:AY6 BA6:BB6 Z6:AA6 AC6:AD6" xr:uid="{00000000-0002-0000-0D00-000001000000}">
      <formula1>LUGAR</formula1>
    </dataValidation>
  </dataValidations>
  <pageMargins left="0.44" right="0.35" top="0.36" bottom="0.34" header="0.28999999999999998" footer="0.17"/>
  <pageSetup scale="52" fitToHeight="2" orientation="landscape" r:id="rId1"/>
  <headerFooter alignWithMargins="0">
    <oddFooter>&amp;RPág  &amp;P/&amp;N</oddFooter>
  </headerFooter>
  <extLst>
    <ext xmlns:x14="http://schemas.microsoft.com/office/spreadsheetml/2009/9/main" uri="{78C0D931-6437-407d-A8EE-F0AAD7539E65}">
      <x14:conditionalFormattings>
        <x14:conditionalFormatting xmlns:xm="http://schemas.microsoft.com/office/excel/2006/main">
          <x14:cfRule type="containsText" priority="286" operator="containsText" id="{D5F0D1D5-ABA3-4374-A81A-FD2D3ADCCEC8}">
            <xm:f>NOT(ISERROR(SEARCH(Listas!$B$4,K6)))</xm:f>
            <xm:f>Listas!$B$4</xm:f>
            <x14:dxf>
              <fill>
                <patternFill>
                  <bgColor theme="7" tint="0.59996337778862885"/>
                </patternFill>
              </fill>
            </x14:dxf>
          </x14:cfRule>
          <xm:sqref>K6:L6 N6:O6 Q6:R6 T6:U6 W6:X6 Z6:AA6 AF6:AG6 AI6:AJ6 AL6:AM6 AO6:AP6 AR6:AS6 AU6:AV6 AX6:AY6 BA6:BB6 BD6:BE6 AC6:AD6</xm:sqref>
        </x14:conditionalFormatting>
        <x14:conditionalFormatting xmlns:xm="http://schemas.microsoft.com/office/excel/2006/main">
          <x14:cfRule type="notContainsText" priority="6" operator="notContains" id="{C04B54A3-6C1B-4988-935A-C30E84F81580}">
            <xm:f>ISERROR(SEARCH(Listas!$B$2,K6))</xm:f>
            <xm:f>Listas!$B$2</xm:f>
            <x14:dxf>
              <fill>
                <patternFill>
                  <bgColor theme="3" tint="0.59996337778862885"/>
                </patternFill>
              </fill>
            </x14:dxf>
          </x14:cfRule>
          <x14:cfRule type="containsText" priority="7" operator="containsText" id="{7818141F-D243-48E1-9BAC-090DC454A24B}">
            <xm:f>NOT(ISERROR(SEARCH(Listas!$B$2,K6)))</xm:f>
            <xm:f>Listas!$B$2</xm:f>
            <x14:dxf>
              <fill>
                <patternFill>
                  <bgColor rgb="FFFFFF00"/>
                </patternFill>
              </fill>
            </x14:dxf>
          </x14:cfRule>
          <xm:sqref>K6:L6 N6:O6 Q6:R6 T6:U6 W6:X6 Z6:AA6 AF6:AG6 AI6:AJ6 AL6:AM6 AO6:AP6 AR6:AS6 AU6:AV6 AX6:AY6 BA6:BB6 BD6:BE6</xm:sqref>
        </x14:conditionalFormatting>
        <x14:conditionalFormatting xmlns:xm="http://schemas.microsoft.com/office/excel/2006/main">
          <x14:cfRule type="containsText" priority="1" operator="containsText" id="{C70D6B98-E2E9-4C71-A143-7709D7C31137}">
            <xm:f>NOT(ISERROR(SEARCH($H$4,L9)))</xm:f>
            <xm:f>$H$4</xm:f>
            <x14:dxf>
              <fill>
                <patternFill>
                  <bgColor theme="5"/>
                </patternFill>
              </fill>
            </x14:dxf>
          </x14:cfRule>
          <x14:cfRule type="containsText" priority="2" operator="containsText" id="{A68281E0-5D7F-45DA-B8CB-34A96FE057A2}">
            <xm:f>NOT(ISERROR(SEARCH($H$3,L9)))</xm:f>
            <xm:f>$H$3</xm:f>
            <x14:dxf>
              <fill>
                <patternFill>
                  <bgColor rgb="FF92D050"/>
                </patternFill>
              </fill>
            </x14:dxf>
          </x14:cfRule>
          <xm:sqref>L9 AG9 AJ9 AM9 AP9 AS9 AV9 AY9 BB9 BE9 O9 R9 U9 X9 AA9 AD9</xm:sqref>
        </x14:conditionalFormatting>
        <x14:conditionalFormatting xmlns:xm="http://schemas.microsoft.com/office/excel/2006/main">
          <x14:cfRule type="notContainsText" priority="4" operator="notContains" id="{834971E7-60E0-497C-83C7-ED95C29CE2B4}">
            <xm:f>ISERROR(SEARCH(Listas!$B$2,AC6))</xm:f>
            <xm:f>Listas!$B$2</xm:f>
            <x14:dxf>
              <fill>
                <patternFill>
                  <bgColor theme="3" tint="0.59996337778862885"/>
                </patternFill>
              </fill>
            </x14:dxf>
          </x14:cfRule>
          <x14:cfRule type="containsText" priority="5" operator="containsText" id="{FA0D1566-A579-43BA-8E9F-BFB0743B10B5}">
            <xm:f>NOT(ISERROR(SEARCH(Listas!$B$2,AC6)))</xm:f>
            <xm:f>Listas!$B$2</xm:f>
            <x14:dxf>
              <fill>
                <patternFill>
                  <bgColor rgb="FFFFFF00"/>
                </patternFill>
              </fill>
            </x14:dxf>
          </x14:cfRule>
          <xm:sqref>AC6:AD6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A71EB924-8195-B242-A461-D4463DB08F67}">
          <x14:formula1>
            <xm:f>Listas!$B$2</xm:f>
          </x14:formula1>
          <xm:sqref>F6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CC00"/>
    <pageSetUpPr fitToPage="1"/>
  </sheetPr>
  <dimension ref="A1:BE15"/>
  <sheetViews>
    <sheetView showGridLines="0" topLeftCell="B10" zoomScaleNormal="100" workbookViewId="0">
      <selection activeCell="E13" sqref="E13"/>
    </sheetView>
  </sheetViews>
  <sheetFormatPr baseColWidth="10" defaultColWidth="9.1640625" defaultRowHeight="14" x14ac:dyDescent="0.15"/>
  <cols>
    <col min="1" max="1" width="2.6640625" style="24" customWidth="1"/>
    <col min="2" max="2" width="10.5" style="29" customWidth="1"/>
    <col min="3" max="3" width="19.5" style="29" customWidth="1"/>
    <col min="4" max="4" width="36.6640625" style="26" hidden="1" customWidth="1"/>
    <col min="5" max="5" width="55.1640625" style="26" customWidth="1"/>
    <col min="6" max="6" width="10" style="50" customWidth="1"/>
    <col min="7" max="7" width="12.6640625" style="29" customWidth="1"/>
    <col min="8" max="8" width="12.6640625" style="26" customWidth="1"/>
    <col min="9" max="9" width="33.83203125" style="72" customWidth="1"/>
    <col min="10" max="10" width="2.83203125" style="30" customWidth="1"/>
    <col min="11" max="11" width="16.5" style="24" customWidth="1"/>
    <col min="12" max="12" width="31.5" style="26" customWidth="1"/>
    <col min="13" max="13" width="2.33203125" style="24" customWidth="1"/>
    <col min="14" max="14" width="15" style="24" customWidth="1"/>
    <col min="15" max="15" width="31.5" style="26" customWidth="1"/>
    <col min="16" max="16" width="2.33203125" style="24" customWidth="1"/>
    <col min="17" max="17" width="16.5" style="29" customWidth="1"/>
    <col min="18" max="18" width="34.6640625" style="26" customWidth="1"/>
    <col min="19" max="19" width="2.33203125" style="24" customWidth="1"/>
    <col min="20" max="20" width="16.5" style="29" customWidth="1"/>
    <col min="21" max="21" width="28" style="26" customWidth="1"/>
    <col min="22" max="22" width="2.33203125" style="24" customWidth="1"/>
    <col min="23" max="23" width="16.5" style="29" customWidth="1"/>
    <col min="24" max="24" width="34.6640625" style="26" customWidth="1"/>
    <col min="25" max="25" width="2.33203125" style="24" customWidth="1"/>
    <col min="26" max="26" width="16.5" style="29" customWidth="1"/>
    <col min="27" max="27" width="34.6640625" style="26" customWidth="1"/>
    <col min="28" max="28" width="2.33203125" style="24" customWidth="1"/>
    <col min="29" max="29" width="16.5" style="29" customWidth="1"/>
    <col min="30" max="30" width="34.6640625" style="26" customWidth="1"/>
    <col min="31" max="31" width="2.6640625" style="24" customWidth="1"/>
    <col min="32" max="32" width="16.5" style="29" customWidth="1"/>
    <col min="33" max="33" width="34.6640625" style="26" customWidth="1"/>
    <col min="34" max="34" width="2.33203125" style="24" customWidth="1"/>
    <col min="35" max="35" width="16.5" style="24" customWidth="1"/>
    <col min="36" max="36" width="34.6640625" style="24" customWidth="1"/>
    <col min="37" max="37" width="2.33203125" style="24" customWidth="1"/>
    <col min="38" max="38" width="16.5" style="24" customWidth="1"/>
    <col min="39" max="39" width="34.6640625" style="26" customWidth="1"/>
    <col min="40" max="40" width="2.33203125" style="24" customWidth="1"/>
    <col min="41" max="41" width="16.5" style="24" customWidth="1"/>
    <col min="42" max="42" width="34.6640625" style="26" customWidth="1"/>
    <col min="43" max="43" width="2.33203125" style="24" customWidth="1"/>
    <col min="44" max="44" width="16.5" style="24" customWidth="1"/>
    <col min="45" max="45" width="34.6640625" style="24" customWidth="1"/>
    <col min="46" max="46" width="2.33203125" style="24" customWidth="1"/>
    <col min="47" max="47" width="16.5" style="24" customWidth="1"/>
    <col min="48" max="48" width="34.6640625" style="24" customWidth="1"/>
    <col min="49" max="49" width="2.33203125" style="24" customWidth="1"/>
    <col min="50" max="50" width="16.5" style="24" customWidth="1"/>
    <col min="51" max="51" width="34.6640625" style="24" customWidth="1"/>
    <col min="52" max="52" width="2.33203125" style="24" customWidth="1"/>
    <col min="53" max="53" width="16.5" style="24" customWidth="1"/>
    <col min="54" max="54" width="34.6640625" style="24" customWidth="1"/>
    <col min="55" max="55" width="2.33203125" style="24" customWidth="1"/>
    <col min="56" max="56" width="16.5" style="24" customWidth="1"/>
    <col min="57" max="57" width="34.6640625" style="24" customWidth="1"/>
    <col min="58" max="16384" width="9.1640625" style="30"/>
  </cols>
  <sheetData>
    <row r="1" spans="2:57" s="26" customFormat="1" x14ac:dyDescent="0.15">
      <c r="B1" s="50"/>
      <c r="F1" s="50"/>
      <c r="G1" s="50"/>
      <c r="I1" s="72"/>
      <c r="Q1" s="50"/>
      <c r="T1" s="50"/>
      <c r="W1" s="50"/>
      <c r="Z1" s="50"/>
      <c r="AC1" s="50"/>
      <c r="AF1" s="50"/>
    </row>
    <row r="2" spans="2:57" s="26" customFormat="1" ht="13.5" customHeight="1" x14ac:dyDescent="0.15">
      <c r="B2" s="50"/>
      <c r="C2" s="21"/>
      <c r="D2" s="21"/>
      <c r="F2" s="50"/>
      <c r="G2" s="50"/>
      <c r="H2" s="85"/>
      <c r="I2" s="72"/>
      <c r="Q2" s="50"/>
      <c r="T2" s="50"/>
      <c r="W2" s="50"/>
      <c r="Z2" s="50"/>
      <c r="AC2" s="50"/>
      <c r="AF2" s="50"/>
    </row>
    <row r="3" spans="2:57" s="26" customFormat="1" ht="15" x14ac:dyDescent="0.15">
      <c r="B3" s="50"/>
      <c r="C3" s="21"/>
      <c r="D3" s="21"/>
      <c r="F3" s="50"/>
      <c r="G3" s="50"/>
      <c r="H3" s="167" t="s">
        <v>215</v>
      </c>
      <c r="I3" s="72"/>
      <c r="Q3" s="50"/>
      <c r="T3" s="50"/>
      <c r="W3" s="50"/>
      <c r="Z3" s="50"/>
      <c r="AC3" s="50"/>
      <c r="AF3" s="50"/>
    </row>
    <row r="4" spans="2:57" s="26" customFormat="1" ht="15" x14ac:dyDescent="0.15">
      <c r="B4" s="50"/>
      <c r="C4" s="21"/>
      <c r="D4" s="21"/>
      <c r="F4" s="50"/>
      <c r="G4" s="50"/>
      <c r="H4" s="167" t="s">
        <v>216</v>
      </c>
      <c r="I4" s="72"/>
      <c r="Q4" s="50"/>
      <c r="T4" s="50"/>
      <c r="W4" s="50"/>
      <c r="Z4" s="50"/>
      <c r="AC4" s="50"/>
      <c r="AF4" s="50"/>
    </row>
    <row r="5" spans="2:57" s="26" customFormat="1" ht="15" x14ac:dyDescent="0.15">
      <c r="B5" s="50"/>
      <c r="C5" s="21"/>
      <c r="D5" s="21"/>
      <c r="F5" s="50"/>
      <c r="G5" s="50"/>
      <c r="H5" s="85"/>
      <c r="I5" s="72"/>
      <c r="Q5" s="50"/>
      <c r="T5" s="50"/>
      <c r="W5" s="50"/>
      <c r="Z5" s="50"/>
      <c r="AC5" s="50"/>
      <c r="AF5" s="50"/>
    </row>
    <row r="6" spans="2:57" s="153" customFormat="1" ht="25.5" customHeight="1" x14ac:dyDescent="0.15">
      <c r="F6" s="156" t="s">
        <v>720</v>
      </c>
      <c r="H6" s="168"/>
      <c r="I6" s="156" t="s">
        <v>319</v>
      </c>
      <c r="K6" s="389"/>
      <c r="L6" s="389"/>
      <c r="N6" s="389"/>
      <c r="O6" s="389"/>
      <c r="Q6" s="389"/>
      <c r="R6" s="389"/>
      <c r="T6" s="389"/>
      <c r="U6" s="389"/>
      <c r="W6" s="389"/>
      <c r="X6" s="389"/>
      <c r="Z6" s="389"/>
      <c r="AA6" s="389"/>
      <c r="AC6" s="389"/>
      <c r="AD6" s="389"/>
      <c r="AF6" s="389"/>
      <c r="AG6" s="389"/>
      <c r="AI6" s="389"/>
      <c r="AJ6" s="389"/>
      <c r="AL6" s="389"/>
      <c r="AM6" s="389"/>
      <c r="AO6" s="389"/>
      <c r="AP6" s="389"/>
      <c r="AR6" s="389"/>
      <c r="AS6" s="389"/>
      <c r="AU6" s="389"/>
      <c r="AV6" s="389"/>
      <c r="AX6" s="389"/>
      <c r="AY6" s="389"/>
      <c r="BA6" s="389"/>
      <c r="BB6" s="389"/>
      <c r="BD6" s="389"/>
      <c r="BE6" s="389"/>
    </row>
    <row r="7" spans="2:57" s="22" customFormat="1" ht="24" x14ac:dyDescent="0.15">
      <c r="B7" s="31" t="s">
        <v>22</v>
      </c>
      <c r="F7" s="46"/>
      <c r="G7" s="46"/>
      <c r="H7" s="115"/>
      <c r="I7" s="73"/>
      <c r="K7" s="22" t="s">
        <v>144</v>
      </c>
      <c r="L7" s="341" t="s">
        <v>719</v>
      </c>
      <c r="M7" s="23"/>
      <c r="N7" s="22" t="s">
        <v>144</v>
      </c>
      <c r="O7" s="69"/>
      <c r="Q7" s="31" t="s">
        <v>144</v>
      </c>
      <c r="R7" s="69"/>
      <c r="T7" s="31" t="s">
        <v>144</v>
      </c>
      <c r="U7" s="69"/>
      <c r="W7" s="31" t="s">
        <v>144</v>
      </c>
      <c r="X7" s="69"/>
      <c r="Z7" s="31" t="s">
        <v>144</v>
      </c>
      <c r="AA7" s="69"/>
      <c r="AC7" s="31" t="s">
        <v>144</v>
      </c>
      <c r="AD7" s="69"/>
      <c r="AF7" s="31" t="s">
        <v>144</v>
      </c>
      <c r="AG7" s="69"/>
      <c r="AI7" s="22" t="s">
        <v>144</v>
      </c>
      <c r="AJ7" s="62"/>
      <c r="AL7" s="22" t="s">
        <v>144</v>
      </c>
      <c r="AM7" s="67"/>
      <c r="AO7" s="22" t="s">
        <v>144</v>
      </c>
      <c r="AP7" s="82"/>
      <c r="AR7" s="22" t="s">
        <v>144</v>
      </c>
      <c r="AS7" s="69"/>
      <c r="AU7" s="22" t="s">
        <v>144</v>
      </c>
      <c r="AV7" s="69"/>
      <c r="AX7" s="22" t="s">
        <v>144</v>
      </c>
      <c r="BA7" s="22" t="s">
        <v>144</v>
      </c>
      <c r="BD7" s="22" t="s">
        <v>144</v>
      </c>
    </row>
    <row r="8" spans="2:57" ht="14.25" customHeight="1" x14ac:dyDescent="0.15">
      <c r="B8" s="51"/>
      <c r="C8" s="51"/>
      <c r="D8" s="51"/>
      <c r="E8" s="51"/>
      <c r="F8" s="51"/>
      <c r="K8" s="24" t="s">
        <v>150</v>
      </c>
      <c r="L8" s="63" t="s">
        <v>718</v>
      </c>
      <c r="N8" s="24" t="s">
        <v>150</v>
      </c>
      <c r="O8" s="63"/>
      <c r="Q8" s="174" t="s">
        <v>150</v>
      </c>
      <c r="R8" s="63"/>
      <c r="T8" s="174" t="s">
        <v>150</v>
      </c>
      <c r="U8" s="63"/>
      <c r="W8" s="174" t="s">
        <v>150</v>
      </c>
      <c r="X8" s="63"/>
      <c r="Z8" s="174" t="s">
        <v>150</v>
      </c>
      <c r="AA8" s="63"/>
      <c r="AC8" s="174" t="s">
        <v>150</v>
      </c>
      <c r="AD8" s="63"/>
      <c r="AF8" s="174" t="s">
        <v>150</v>
      </c>
      <c r="AI8" s="24" t="s">
        <v>150</v>
      </c>
      <c r="AJ8" s="63"/>
      <c r="AL8" s="24" t="s">
        <v>150</v>
      </c>
      <c r="AO8" s="24" t="s">
        <v>150</v>
      </c>
      <c r="AP8" s="63"/>
      <c r="AR8" s="24" t="s">
        <v>150</v>
      </c>
      <c r="AS8" s="63"/>
      <c r="AU8" s="24" t="s">
        <v>150</v>
      </c>
      <c r="AV8" s="63"/>
      <c r="AX8" s="24" t="s">
        <v>150</v>
      </c>
      <c r="BA8" s="24" t="s">
        <v>150</v>
      </c>
      <c r="BD8" s="24" t="s">
        <v>150</v>
      </c>
    </row>
    <row r="9" spans="2:57" s="24" customFormat="1" ht="18.75" customHeight="1" thickBot="1" x14ac:dyDescent="0.2">
      <c r="B9" s="165" t="s">
        <v>168</v>
      </c>
      <c r="D9" s="26"/>
      <c r="E9" s="166">
        <v>1</v>
      </c>
      <c r="F9" s="2"/>
      <c r="G9" s="29"/>
      <c r="H9" s="26"/>
      <c r="I9" s="26"/>
      <c r="K9" s="24" t="s">
        <v>217</v>
      </c>
      <c r="L9" s="50" t="str">
        <f>+IF($F$6="ALCANOS DE COLOMBIA S.A. E.S.P.","HABILITAR",IF($F$6="TODOS","HABILITAR","INHABILITAR"))</f>
        <v>HABILITAR</v>
      </c>
      <c r="N9" s="24" t="s">
        <v>217</v>
      </c>
      <c r="O9" s="50" t="str">
        <f>+IF($F$6="ALCANOS DE COLOMBIA S.A. E.S.P.","HABILITAR",IF($F$6="TODOS","HABILITAR","INHABILITAR"))</f>
        <v>HABILITAR</v>
      </c>
      <c r="Q9" s="174" t="s">
        <v>217</v>
      </c>
      <c r="R9" s="50" t="str">
        <f>+IF($F$6="ALCANOS DE COLOMBIA S.A. E.S.P.","HABILITAR",IF($F$6="TODOS","HABILITAR","INHABILITAR"))</f>
        <v>HABILITAR</v>
      </c>
      <c r="T9" s="174" t="s">
        <v>217</v>
      </c>
      <c r="U9" s="50" t="str">
        <f>+IF($F$6="ALCANOS DE COLOMBIA S.A. E.S.P.","HABILITAR",IF($F$6="TODOS","HABILITAR","INHABILITAR"))</f>
        <v>HABILITAR</v>
      </c>
      <c r="W9" s="174" t="s">
        <v>217</v>
      </c>
      <c r="X9" s="50" t="str">
        <f>+IF($F$6="ALCANOS DE COLOMBIA S.A. E.S.P.","HABILITAR",IF($F$6="TODOS","HABILITAR","INHABILITAR"))</f>
        <v>HABILITAR</v>
      </c>
      <c r="Z9" s="174" t="s">
        <v>217</v>
      </c>
      <c r="AA9" s="50" t="str">
        <f>+IF($F$6="ALCANOS DE COLOMBIA S.A. E.S.P.","HABILITAR",IF($F$6="TODOS","HABILITAR","INHABILITAR"))</f>
        <v>HABILITAR</v>
      </c>
      <c r="AC9" s="174" t="s">
        <v>217</v>
      </c>
      <c r="AD9" s="50" t="str">
        <f>+IF($F$6="ALCANOS DE COLOMBIA S.A. E.S.P.","HABILITAR",IF($F$6="TODOS","HABILITAR","INHABILITAR"))</f>
        <v>HABILITAR</v>
      </c>
      <c r="AF9" s="174" t="s">
        <v>217</v>
      </c>
      <c r="AG9" s="50" t="str">
        <f>+IF($F$6="GRUPO EVALUADOR","HABILITAR",IF($F$6="TODOS","HABILITAR","INHABILITAR"))</f>
        <v>INHABILITAR</v>
      </c>
      <c r="AI9" s="24" t="s">
        <v>217</v>
      </c>
      <c r="AJ9" s="50" t="str">
        <f>+IF($F$6="PLANTA ACTUAL","HABILITAR",IF($F$6="TODOS","HABILITAR","INHABILITAR"))</f>
        <v>INHABILITAR</v>
      </c>
      <c r="AL9" s="24" t="s">
        <v>217</v>
      </c>
      <c r="AM9" s="50" t="str">
        <f>+IF($F$6="PLANTA ACTUAL","HABILITAR",IF($F$6="TODOS","HABILITAR","INHABILITAR"))</f>
        <v>INHABILITAR</v>
      </c>
      <c r="AO9" s="24" t="s">
        <v>217</v>
      </c>
      <c r="AP9" s="50" t="str">
        <f>+IF($F$6="PLANTA ACTUAL","HABILITAR",IF($F$6="TODOS","HABILITAR","INHABILITAR"))</f>
        <v>INHABILITAR</v>
      </c>
      <c r="AR9" s="24" t="s">
        <v>217</v>
      </c>
      <c r="AS9" s="50" t="str">
        <f>+IF($F$6="PLANTA ACTUAL","HABILITAR",IF($F$6="TODOS","HABILITAR","INHABILITAR"))</f>
        <v>INHABILITAR</v>
      </c>
      <c r="AU9" s="24" t="s">
        <v>217</v>
      </c>
      <c r="AV9" s="50" t="str">
        <f>+IF($F$6="PLANTA ACTUAL","HABILITAR",IF($F$6="TODOS","HABILITAR","INHABILITAR"))</f>
        <v>INHABILITAR</v>
      </c>
      <c r="AX9" s="24" t="s">
        <v>217</v>
      </c>
      <c r="AY9" s="50" t="str">
        <f>+IF($F$6="PLANTA ACTUAL","HABILITAR",IF($F$6="TODOS","HABILITAR","INHABILITAR"))</f>
        <v>INHABILITAR</v>
      </c>
      <c r="BA9" s="24" t="s">
        <v>217</v>
      </c>
      <c r="BB9" s="50" t="str">
        <f>+IF($F$6="PLANTA ACTUAL","HABILITAR",IF($F$6="TODOS","HABILITAR","INHABILITAR"))</f>
        <v>INHABILITAR</v>
      </c>
      <c r="BD9" s="24" t="s">
        <v>217</v>
      </c>
      <c r="BE9" s="50" t="str">
        <f>+IF($F$6="PLANTA ACTUAL","HABILITAR",IF($F$6="TODOS","HABILITAR","INHABILITAR"))</f>
        <v>INHABILITAR</v>
      </c>
    </row>
    <row r="10" spans="2:57" ht="31" thickBot="1" x14ac:dyDescent="0.2">
      <c r="B10" s="178" t="s">
        <v>92</v>
      </c>
      <c r="C10" s="179" t="s">
        <v>322</v>
      </c>
      <c r="D10" s="179" t="s">
        <v>107</v>
      </c>
      <c r="E10" s="75" t="s">
        <v>171</v>
      </c>
      <c r="F10" s="75" t="s">
        <v>338</v>
      </c>
      <c r="G10" s="76" t="s">
        <v>148</v>
      </c>
      <c r="H10" s="76" t="s">
        <v>149</v>
      </c>
      <c r="I10" s="77" t="s">
        <v>147</v>
      </c>
      <c r="K10" s="80" t="s">
        <v>145</v>
      </c>
      <c r="L10" s="81" t="s">
        <v>146</v>
      </c>
      <c r="N10" s="80" t="s">
        <v>151</v>
      </c>
      <c r="O10" s="81" t="s">
        <v>146</v>
      </c>
      <c r="Q10" s="80" t="s">
        <v>152</v>
      </c>
      <c r="R10" s="81" t="s">
        <v>146</v>
      </c>
      <c r="T10" s="80" t="s">
        <v>153</v>
      </c>
      <c r="U10" s="81" t="s">
        <v>146</v>
      </c>
      <c r="W10" s="80" t="s">
        <v>154</v>
      </c>
      <c r="X10" s="81" t="s">
        <v>146</v>
      </c>
      <c r="Z10" s="80" t="s">
        <v>155</v>
      </c>
      <c r="AA10" s="81" t="s">
        <v>146</v>
      </c>
      <c r="AC10" s="80" t="s">
        <v>156</v>
      </c>
      <c r="AD10" s="81" t="s">
        <v>146</v>
      </c>
      <c r="AF10" s="78" t="s">
        <v>158</v>
      </c>
      <c r="AG10" s="79" t="s">
        <v>146</v>
      </c>
      <c r="AI10" s="78" t="s">
        <v>159</v>
      </c>
      <c r="AJ10" s="79" t="s">
        <v>146</v>
      </c>
      <c r="AL10" s="78" t="s">
        <v>160</v>
      </c>
      <c r="AM10" s="79" t="s">
        <v>146</v>
      </c>
      <c r="AO10" s="78" t="s">
        <v>161</v>
      </c>
      <c r="AP10" s="79" t="s">
        <v>146</v>
      </c>
      <c r="AR10" s="78" t="s">
        <v>162</v>
      </c>
      <c r="AS10" s="79" t="s">
        <v>146</v>
      </c>
      <c r="AU10" s="78" t="s">
        <v>163</v>
      </c>
      <c r="AV10" s="79" t="s">
        <v>146</v>
      </c>
      <c r="AX10" s="78" t="s">
        <v>164</v>
      </c>
      <c r="AY10" s="79" t="s">
        <v>146</v>
      </c>
      <c r="BA10" s="78" t="s">
        <v>169</v>
      </c>
      <c r="BB10" s="79" t="s">
        <v>146</v>
      </c>
      <c r="BD10" s="78" t="s">
        <v>170</v>
      </c>
      <c r="BE10" s="79" t="s">
        <v>146</v>
      </c>
    </row>
    <row r="11" spans="2:57" ht="169" customHeight="1" thickBot="1" x14ac:dyDescent="0.2">
      <c r="B11" s="169" t="s">
        <v>66</v>
      </c>
      <c r="C11" s="305">
        <f>+AVERAGE(G11:G11)</f>
        <v>40</v>
      </c>
      <c r="D11" s="170" t="s">
        <v>128</v>
      </c>
      <c r="E11" s="303" t="s">
        <v>566</v>
      </c>
      <c r="F11" s="162">
        <f>IF($L$9=H$3,K11,0)+IF($O$9=H$3,N11,0)+IF($R$9=H$3,Q11,0)+IF($U$9=H$3,T11,0)+IF($X$9=H$3,W11,0)+IF($AA$9=H$3,Z11,0)+IF($AD$9=H$3,AC11,0)+IF($AJ$9=H$3,AI11,0)+IF($AM$9=H$3,AL11,0)+IF($AP$9=H$3,AO11,0)+IF($AS$9=H$3,AR11,0)+IF($AV$9=H$3,AU11,0)+IF($AG$9=H$3,AF11,0)+IF($AY$9=H$3,AX11,0)+IF($BB$9=H$3,BA11,0)+IF($BE$9=H$3,BD11,0)</f>
        <v>0.4</v>
      </c>
      <c r="G11" s="163">
        <f>+IF($E$9=0,0,((F11/$E$9)*100))</f>
        <v>40</v>
      </c>
      <c r="H11" s="49">
        <f>G11</f>
        <v>40</v>
      </c>
      <c r="I11" s="164" t="str">
        <f>IF(I$6="TODOS",CONCATENATE(L11,O11,R11,U11,X11,AA11,AD11,AG11,AJ11,AM11,AP11,AS11,AV11,AY11,BB11,BE11),IF(I$6="PLANTA ACTUAL",CONCATENATE(AJ11,AM11,AP11,AS11,AV11,AY11,BB11,BE11),IF(I$6="TALLER AGRÍCOLA CASTILLA",CONCATENATE(L11,O11,R11,U11,X11,AA11,AD11),IF(I$6="GRUPO EVALUADOR",AG11,"N/A"))))</f>
        <v/>
      </c>
      <c r="K11" s="152">
        <v>0.4</v>
      </c>
      <c r="L11" s="64" t="s">
        <v>929</v>
      </c>
      <c r="N11" s="152"/>
      <c r="O11" s="64"/>
      <c r="Q11" s="152"/>
      <c r="R11" s="64"/>
      <c r="T11" s="152"/>
      <c r="U11" s="64"/>
      <c r="W11" s="152"/>
      <c r="X11" s="64"/>
      <c r="Z11" s="152"/>
      <c r="AA11" s="64"/>
      <c r="AC11" s="152"/>
      <c r="AD11" s="64"/>
      <c r="AF11" s="152"/>
      <c r="AG11" s="64"/>
      <c r="AI11" s="39"/>
      <c r="AJ11" s="64"/>
      <c r="AL11" s="39"/>
      <c r="AM11" s="64"/>
      <c r="AO11" s="39"/>
      <c r="AP11" s="64"/>
      <c r="AR11" s="39"/>
      <c r="AS11" s="64"/>
      <c r="AU11" s="39"/>
      <c r="AV11" s="64"/>
      <c r="AX11" s="39"/>
      <c r="AY11" s="40"/>
      <c r="BA11" s="39"/>
      <c r="BB11" s="40"/>
      <c r="BD11" s="39"/>
      <c r="BE11" s="40"/>
    </row>
    <row r="12" spans="2:57" ht="168" customHeight="1" thickBot="1" x14ac:dyDescent="0.2">
      <c r="B12" s="195" t="s">
        <v>167</v>
      </c>
      <c r="C12" s="306">
        <f>+AVERAGE(G12:G12)</f>
        <v>40</v>
      </c>
      <c r="D12" s="170" t="s">
        <v>23</v>
      </c>
      <c r="E12" s="303" t="s">
        <v>567</v>
      </c>
      <c r="F12" s="162">
        <f t="shared" ref="F12:F15" si="0">IF($L$9=H$3,K12,0)+IF($O$9=H$3,N12,0)+IF($R$9=H$3,Q12,0)+IF($U$9=H$3,T12,0)+IF($X$9=H$3,W12,0)+IF($AA$9=H$3,Z12,0)+IF($AD$9=H$3,AC12,0)+IF($AJ$9=H$3,AI12,0)+IF($AM$9=H$3,AL12,0)+IF($AP$9=H$3,AO12,0)+IF($AS$9=H$3,AR12,0)+IF($AV$9=H$3,AU12,0)+IF($AG$9=H$3,AF12,0)+IF($AY$9=H$3,AX12,0)+IF($BB$9=H$3,BA12,0)+IF($BE$9=H$3,BD12,0)</f>
        <v>0.4</v>
      </c>
      <c r="G12" s="163">
        <f t="shared" ref="G12:G15" si="1">+IF($E$9=0,0,((F12/$E$9)*100))</f>
        <v>40</v>
      </c>
      <c r="H12" s="49">
        <f t="shared" ref="H12:H15" si="2">G12</f>
        <v>40</v>
      </c>
      <c r="I12" s="164" t="str">
        <f>IF(I$6="TODOS",CONCATENATE(L12,O12,R12,U12,X12,AA12,AD12,AG12,AJ12,AM12,AP12,AS12,AV12,AY12,BB12,BE12),IF(I$6="PLANTA ACTUAL",CONCATENATE(AJ12,AM12,AP12,AS12,AV12,AY12,BB12,BE12),IF(I$6="TALLER AGRÍCOLA CASTILLA",CONCATENATE(L12,O12,R12,U12,X12,AA12,AD12),IF(I$6="GRUPO EVALUADOR",AG12,"N/A"))))</f>
        <v/>
      </c>
      <c r="K12" s="20">
        <v>0.4</v>
      </c>
      <c r="L12" s="64" t="s">
        <v>929</v>
      </c>
      <c r="N12" s="20"/>
      <c r="O12" s="65"/>
      <c r="Q12" s="20"/>
      <c r="R12" s="65"/>
      <c r="T12" s="20"/>
      <c r="U12" s="65"/>
      <c r="W12" s="20"/>
      <c r="X12" s="65"/>
      <c r="Z12" s="20"/>
      <c r="AA12" s="65"/>
      <c r="AC12" s="20"/>
      <c r="AD12" s="65"/>
      <c r="AF12" s="152"/>
      <c r="AG12" s="74"/>
      <c r="AI12" s="53"/>
      <c r="AJ12" s="68"/>
      <c r="AL12" s="41"/>
      <c r="AM12" s="65"/>
      <c r="AO12" s="41"/>
      <c r="AP12" s="65"/>
      <c r="AR12" s="41"/>
      <c r="AS12" s="65"/>
      <c r="AU12" s="41"/>
      <c r="AV12" s="65"/>
      <c r="AX12" s="41"/>
      <c r="AY12" s="42"/>
      <c r="BA12" s="41"/>
      <c r="BB12" s="42"/>
      <c r="BD12" s="41"/>
      <c r="BE12" s="42"/>
    </row>
    <row r="13" spans="2:57" ht="171" customHeight="1" thickBot="1" x14ac:dyDescent="0.2">
      <c r="B13" s="169" t="s">
        <v>143</v>
      </c>
      <c r="C13" s="307">
        <f>+AVERAGE(G13:G13)</f>
        <v>40</v>
      </c>
      <c r="D13" s="170" t="s">
        <v>78</v>
      </c>
      <c r="E13" s="303" t="s">
        <v>568</v>
      </c>
      <c r="F13" s="162">
        <f t="shared" si="0"/>
        <v>0.4</v>
      </c>
      <c r="G13" s="163">
        <f t="shared" si="1"/>
        <v>40</v>
      </c>
      <c r="H13" s="49">
        <f t="shared" si="2"/>
        <v>40</v>
      </c>
      <c r="I13" s="164" t="str">
        <f>IF(I$6="TODOS",CONCATENATE(L13,O13,R13,U13,X13,AA13,AD13,AG13,AJ13,AM13,AP13,AS13,AV13,AY13,BB13,BE13),IF(I$6="PLANTA ACTUAL",CONCATENATE(AJ13,AM13,AP13,AS13,AV13,AY13,BB13,BE13),IF(I$6="TALLER AGRÍCOLA CASTILLA",CONCATENATE(L13,O13,R13,U13,X13,AA13,AD13),IF(I$6="GRUPO EVALUADOR",AG13,"N/A"))))</f>
        <v/>
      </c>
      <c r="K13" s="20">
        <v>0.4</v>
      </c>
      <c r="L13" s="65" t="s">
        <v>931</v>
      </c>
      <c r="N13" s="20"/>
      <c r="O13" s="65"/>
      <c r="Q13" s="20"/>
      <c r="R13" s="65"/>
      <c r="T13" s="20"/>
      <c r="U13" s="65"/>
      <c r="W13" s="20"/>
      <c r="X13" s="65"/>
      <c r="Z13" s="20"/>
      <c r="AA13" s="65"/>
      <c r="AC13" s="20"/>
      <c r="AD13" s="65"/>
      <c r="AF13" s="152"/>
      <c r="AG13" s="65"/>
      <c r="AI13" s="41"/>
      <c r="AJ13" s="65"/>
      <c r="AL13" s="41"/>
      <c r="AM13" s="65"/>
      <c r="AO13" s="41"/>
      <c r="AP13" s="65"/>
      <c r="AR13" s="41"/>
      <c r="AS13" s="65"/>
      <c r="AU13" s="41"/>
      <c r="AV13" s="65"/>
      <c r="AX13" s="41"/>
      <c r="AY13" s="42"/>
      <c r="BA13" s="41"/>
      <c r="BB13" s="42"/>
      <c r="BD13" s="41"/>
      <c r="BE13" s="42"/>
    </row>
    <row r="14" spans="2:57" ht="173" customHeight="1" thickBot="1" x14ac:dyDescent="0.2">
      <c r="B14" s="194" t="s">
        <v>166</v>
      </c>
      <c r="C14" s="295">
        <f>+AVERAGE(G14:G14)</f>
        <v>95</v>
      </c>
      <c r="D14" s="193" t="s">
        <v>24</v>
      </c>
      <c r="E14" s="304" t="s">
        <v>620</v>
      </c>
      <c r="F14" s="198">
        <f t="shared" si="0"/>
        <v>0.95</v>
      </c>
      <c r="G14" s="199">
        <f t="shared" si="1"/>
        <v>95</v>
      </c>
      <c r="H14" s="200">
        <f t="shared" si="2"/>
        <v>95</v>
      </c>
      <c r="I14" s="201" t="str">
        <f>IF(I$6="TODOS",CONCATENATE(L14,O14,R14,U14,X14,AA14,AD14,AG14,AJ14,AM14,AP14,AS14,AV14,AY14,BB14,BE14),IF(I$6="PLANTA ACTUAL",CONCATENATE(AJ14,AM14,AP14,AS14,AV14,AY14,BB14,BE14),IF(I$6="TALLER AGRÍCOLA CASTILLA",CONCATENATE(L14,O14,R14,U14,X14,AA14,AD14),IF(I$6="GRUPO EVALUADOR",AG14,"N/A"))))</f>
        <v/>
      </c>
      <c r="K14" s="20">
        <v>0.95</v>
      </c>
      <c r="L14" s="65" t="s">
        <v>930</v>
      </c>
      <c r="N14" s="20"/>
      <c r="O14" s="65"/>
      <c r="Q14" s="20"/>
      <c r="R14" s="65"/>
      <c r="T14" s="20"/>
      <c r="U14" s="65"/>
      <c r="W14" s="20"/>
      <c r="X14" s="65"/>
      <c r="Z14" s="20"/>
      <c r="AA14" s="65"/>
      <c r="AC14" s="20"/>
      <c r="AD14" s="65"/>
      <c r="AF14" s="152"/>
      <c r="AG14" s="65"/>
      <c r="AI14" s="43"/>
      <c r="AJ14" s="65"/>
      <c r="AL14" s="41"/>
      <c r="AM14" s="65"/>
      <c r="AO14" s="41"/>
      <c r="AP14" s="65"/>
      <c r="AR14" s="41"/>
      <c r="AS14" s="65"/>
      <c r="AU14" s="41"/>
      <c r="AV14" s="65"/>
      <c r="AX14" s="41"/>
      <c r="AY14" s="42"/>
      <c r="BA14" s="41"/>
      <c r="BB14" s="42"/>
      <c r="BD14" s="41"/>
      <c r="BE14" s="42"/>
    </row>
    <row r="15" spans="2:57" ht="173" customHeight="1" thickBot="1" x14ac:dyDescent="0.2">
      <c r="B15" s="169" t="s">
        <v>165</v>
      </c>
      <c r="C15" s="296">
        <f>+AVERAGE(G15)</f>
        <v>95</v>
      </c>
      <c r="D15" s="170" t="s">
        <v>25</v>
      </c>
      <c r="E15" s="302" t="s">
        <v>207</v>
      </c>
      <c r="F15" s="162">
        <f t="shared" si="0"/>
        <v>0.95</v>
      </c>
      <c r="G15" s="163">
        <f t="shared" si="1"/>
        <v>95</v>
      </c>
      <c r="H15" s="49">
        <f t="shared" si="2"/>
        <v>95</v>
      </c>
      <c r="I15" s="164" t="str">
        <f>IF(I$6="TODOS",CONCATENATE(L15,O15,R15,U15,X15,AA15,AD15,AG15,AJ15,AM15,AP15,AS15,AV15,AY15,BB15,BE15),IF(I$6="PLANTA ACTUAL",CONCATENATE(AJ15,AM15,AP15,AS15,AV15,AY15,BB15,BE15),IF(I$6="TALLER AGRÍCOLA CASTILLA",CONCATENATE(L15,O15,R15,U15,X15,AA15,AD15),IF(I$6="GRUPO EVALUADOR",AG15,"N/A"))))</f>
        <v/>
      </c>
      <c r="K15" s="25">
        <v>0.95</v>
      </c>
      <c r="L15" s="65" t="s">
        <v>930</v>
      </c>
      <c r="N15" s="25"/>
      <c r="O15" s="44"/>
      <c r="Q15" s="25"/>
      <c r="R15" s="66"/>
      <c r="T15" s="25"/>
      <c r="U15" s="66"/>
      <c r="W15" s="25"/>
      <c r="X15" s="66"/>
      <c r="Z15" s="25"/>
      <c r="AA15" s="66"/>
      <c r="AC15" s="25"/>
      <c r="AD15" s="66"/>
      <c r="AF15" s="152"/>
      <c r="AG15" s="66"/>
      <c r="AI15" s="43"/>
      <c r="AJ15" s="66"/>
      <c r="AL15" s="43"/>
      <c r="AM15" s="66"/>
      <c r="AO15" s="43"/>
      <c r="AP15" s="66"/>
      <c r="AR15" s="43"/>
      <c r="AS15" s="66"/>
      <c r="AU15" s="43"/>
      <c r="AV15" s="66"/>
      <c r="AX15" s="43"/>
      <c r="AY15" s="44"/>
      <c r="BA15" s="43"/>
      <c r="BB15" s="44"/>
      <c r="BD15" s="43"/>
      <c r="BE15" s="44"/>
    </row>
  </sheetData>
  <sheetProtection algorithmName="SHA-512" hashValue="FW1eUwqwprxKl54/uVdjhNyTOrWYgLyd1NzbYnUsdeEVBaG9WSIdSOGoY1cgoA0QVO1r7Krg94syrnlihte3uA==" saltValue="kWgWJnwVNf1hkULMxkyPQQ==" spinCount="100000" sheet="1" objects="1" scenarios="1" autoFilter="0"/>
  <autoFilter ref="A10:BE15" xr:uid="{00000000-0009-0000-0000-00000E000000}"/>
  <dataConsolidate/>
  <mergeCells count="16">
    <mergeCell ref="Z6:AA6"/>
    <mergeCell ref="K6:L6"/>
    <mergeCell ref="N6:O6"/>
    <mergeCell ref="Q6:R6"/>
    <mergeCell ref="T6:U6"/>
    <mergeCell ref="W6:X6"/>
    <mergeCell ref="AU6:AV6"/>
    <mergeCell ref="AX6:AY6"/>
    <mergeCell ref="BA6:BB6"/>
    <mergeCell ref="BD6:BE6"/>
    <mergeCell ref="AC6:AD6"/>
    <mergeCell ref="AF6:AG6"/>
    <mergeCell ref="AI6:AJ6"/>
    <mergeCell ref="AL6:AM6"/>
    <mergeCell ref="AO6:AP6"/>
    <mergeCell ref="AR6:AS6"/>
  </mergeCells>
  <dataValidations count="2">
    <dataValidation type="list" allowBlank="1" showInputMessage="1" showErrorMessage="1" sqref="K6:L6 N6:O6 Q6:R6 T6:U6 W6:X6 BD6:BE6 AI6:AJ6 AL6:AM6 AO6:AP6 AR6:AS6 AU6:AV6 AF6:AG6 AX6:AY6 BA6:BB6 Z6:AA6 AC6:AD6" xr:uid="{00000000-0002-0000-0E00-000000000000}">
      <formula1>LUGAR</formula1>
    </dataValidation>
    <dataValidation type="list" allowBlank="1" showInputMessage="1" showErrorMessage="1" sqref="I6" xr:uid="{00000000-0002-0000-0E00-000001000000}">
      <formula1>COMENTARIOS</formula1>
    </dataValidation>
  </dataValidations>
  <pageMargins left="0.44" right="0.35" top="0.36" bottom="0.34" header="0.28999999999999998" footer="0.17"/>
  <pageSetup scale="78" fitToHeight="2" orientation="landscape" r:id="rId1"/>
  <headerFooter alignWithMargins="0">
    <oddFooter>&amp;RPág  &amp;P/&amp;N</oddFooter>
  </headerFooter>
  <extLst>
    <ext xmlns:x14="http://schemas.microsoft.com/office/spreadsheetml/2009/9/main" uri="{78C0D931-6437-407d-A8EE-F0AAD7539E65}">
      <x14:conditionalFormattings>
        <x14:conditionalFormatting xmlns:xm="http://schemas.microsoft.com/office/excel/2006/main">
          <x14:cfRule type="containsText" priority="302" operator="containsText" id="{EEECBFD2-E95D-461F-B1F1-11A9D30C4BD9}">
            <xm:f>NOT(ISERROR(SEARCH(Listas!$B$4,K6)))</xm:f>
            <xm:f>Listas!$B$4</xm:f>
            <x14:dxf>
              <fill>
                <patternFill>
                  <bgColor theme="7" tint="0.59996337778862885"/>
                </patternFill>
              </fill>
            </x14:dxf>
          </x14:cfRule>
          <xm:sqref>K6:L6 N6:O6 Q6:R6 T6:U6 W6:X6 Z6:AA6 AF6:AG6 AI6:AJ6 AL6:AM6 AO6:AP6 AR6:AS6 AU6:AV6 AX6:AY6 BA6:BB6 BD6:BE6 AC6:AD6</xm:sqref>
        </x14:conditionalFormatting>
        <x14:conditionalFormatting xmlns:xm="http://schemas.microsoft.com/office/excel/2006/main">
          <x14:cfRule type="notContainsText" priority="6" operator="notContains" id="{C813C9EA-76B3-4FB7-8F00-E5878F8E2EC0}">
            <xm:f>ISERROR(SEARCH(Listas!$B$2,K6))</xm:f>
            <xm:f>Listas!$B$2</xm:f>
            <x14:dxf>
              <fill>
                <patternFill>
                  <bgColor theme="3" tint="0.59996337778862885"/>
                </patternFill>
              </fill>
            </x14:dxf>
          </x14:cfRule>
          <x14:cfRule type="containsText" priority="7" operator="containsText" id="{46FEA9FD-C472-4B27-8318-DEA397B49948}">
            <xm:f>NOT(ISERROR(SEARCH(Listas!$B$2,K6)))</xm:f>
            <xm:f>Listas!$B$2</xm:f>
            <x14:dxf>
              <fill>
                <patternFill>
                  <bgColor rgb="FFFFFF00"/>
                </patternFill>
              </fill>
            </x14:dxf>
          </x14:cfRule>
          <xm:sqref>K6:L6 N6:O6 Q6:R6 T6:U6 W6:X6 Z6:AA6 AF6:AG6 AI6:AJ6 AL6:AM6 AO6:AP6 AR6:AS6 AU6:AV6 AX6:AY6 BA6:BB6 BD6:BE6</xm:sqref>
        </x14:conditionalFormatting>
        <x14:conditionalFormatting xmlns:xm="http://schemas.microsoft.com/office/excel/2006/main">
          <x14:cfRule type="containsText" priority="1" operator="containsText" id="{BEBDEA73-AD8C-482B-B86C-3700CF9AFF75}">
            <xm:f>NOT(ISERROR(SEARCH($H$4,L9)))</xm:f>
            <xm:f>$H$4</xm:f>
            <x14:dxf>
              <fill>
                <patternFill>
                  <bgColor theme="5"/>
                </patternFill>
              </fill>
            </x14:dxf>
          </x14:cfRule>
          <x14:cfRule type="containsText" priority="2" operator="containsText" id="{8C4C727E-7697-4357-8810-69EF1B936886}">
            <xm:f>NOT(ISERROR(SEARCH($H$3,L9)))</xm:f>
            <xm:f>$H$3</xm:f>
            <x14:dxf>
              <fill>
                <patternFill>
                  <bgColor rgb="FF92D050"/>
                </patternFill>
              </fill>
            </x14:dxf>
          </x14:cfRule>
          <xm:sqref>L9 AG9 AJ9 AM9 AP9 AS9 AV9 AY9 BB9 BE9 O9 R9 AA9 AD9 X9 U9</xm:sqref>
        </x14:conditionalFormatting>
        <x14:conditionalFormatting xmlns:xm="http://schemas.microsoft.com/office/excel/2006/main">
          <x14:cfRule type="notContainsText" priority="4" operator="notContains" id="{78365E6F-C681-47FC-8A2F-6553975DFA57}">
            <xm:f>ISERROR(SEARCH(Listas!$B$2,AC6))</xm:f>
            <xm:f>Listas!$B$2</xm:f>
            <x14:dxf>
              <fill>
                <patternFill>
                  <bgColor theme="3" tint="0.59996337778862885"/>
                </patternFill>
              </fill>
            </x14:dxf>
          </x14:cfRule>
          <x14:cfRule type="containsText" priority="5" operator="containsText" id="{4F41FD73-898C-4201-85A9-7A5951F8CC31}">
            <xm:f>NOT(ISERROR(SEARCH(Listas!$B$2,AC6)))</xm:f>
            <xm:f>Listas!$B$2</xm:f>
            <x14:dxf>
              <fill>
                <patternFill>
                  <bgColor rgb="FFFFFF00"/>
                </patternFill>
              </fill>
            </x14:dxf>
          </x14:cfRule>
          <xm:sqref>AC6:AD6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86F0BC22-3C63-2B41-AEDC-2D12241C1476}">
          <x14:formula1>
            <xm:f>Listas!$B$2</xm:f>
          </x14:formula1>
          <xm:sqref>F6</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CC00"/>
    <pageSetUpPr fitToPage="1"/>
  </sheetPr>
  <dimension ref="A1:BB34"/>
  <sheetViews>
    <sheetView showGridLines="0" topLeftCell="A33" zoomScaleNormal="100" workbookViewId="0">
      <selection activeCell="L12" sqref="L12"/>
    </sheetView>
  </sheetViews>
  <sheetFormatPr baseColWidth="10" defaultColWidth="9.1640625" defaultRowHeight="14" x14ac:dyDescent="0.15"/>
  <cols>
    <col min="1" max="1" width="2.6640625" style="24" customWidth="1"/>
    <col min="2" max="2" width="9.33203125" style="29" customWidth="1"/>
    <col min="3" max="3" width="12" style="29" customWidth="1"/>
    <col min="4" max="4" width="35.5" style="26" customWidth="1"/>
    <col min="5" max="5" width="46.33203125" style="26" bestFit="1" customWidth="1"/>
    <col min="6" max="6" width="15.6640625" style="50" customWidth="1"/>
    <col min="7" max="7" width="13.5" style="29" customWidth="1"/>
    <col min="8" max="8" width="10.83203125" style="26" customWidth="1"/>
    <col min="9" max="9" width="24.33203125" style="72" customWidth="1"/>
    <col min="10" max="10" width="2.83203125" style="30" customWidth="1"/>
    <col min="11" max="11" width="16.5" style="24" customWidth="1"/>
    <col min="12" max="12" width="34.6640625" style="26" customWidth="1"/>
    <col min="13" max="13" width="2.33203125" style="24" customWidth="1"/>
    <col min="14" max="14" width="15" style="24" customWidth="1"/>
    <col min="15" max="15" width="36.5" style="26" customWidth="1"/>
    <col min="16" max="16" width="2.33203125" style="24" customWidth="1"/>
    <col min="17" max="17" width="16.5" style="29" customWidth="1"/>
    <col min="18" max="18" width="34.6640625" style="26" customWidth="1"/>
    <col min="19" max="19" width="2.33203125" style="24" customWidth="1"/>
    <col min="20" max="20" width="16.5" style="29" customWidth="1"/>
    <col min="21" max="21" width="41.33203125" style="26" customWidth="1"/>
    <col min="22" max="22" width="2.33203125" style="24" customWidth="1"/>
    <col min="23" max="23" width="16.5" style="29" customWidth="1"/>
    <col min="24" max="24" width="45.1640625" style="26" bestFit="1" customWidth="1"/>
    <col min="25" max="25" width="2.33203125" style="24" customWidth="1"/>
    <col min="26" max="26" width="16.5" style="29" customWidth="1"/>
    <col min="27" max="27" width="35.5" style="26" bestFit="1" customWidth="1"/>
    <col min="28" max="28" width="2.33203125" style="24" customWidth="1"/>
    <col min="29" max="29" width="16.5" style="29" customWidth="1"/>
    <col min="30" max="30" width="34.6640625" style="24" customWidth="1"/>
    <col min="31" max="31" width="2.33203125" style="24" customWidth="1"/>
    <col min="32" max="32" width="16.5" style="24" customWidth="1"/>
    <col min="33" max="33" width="34.6640625" style="24" customWidth="1"/>
    <col min="34" max="34" width="2.33203125" style="24" customWidth="1"/>
    <col min="35" max="35" width="16.5" style="24" customWidth="1"/>
    <col min="36" max="36" width="34.6640625" style="26" customWidth="1"/>
    <col min="37" max="37" width="2.33203125" style="24" customWidth="1"/>
    <col min="38" max="38" width="16.5" style="24" customWidth="1"/>
    <col min="39" max="39" width="34.6640625" style="26" customWidth="1"/>
    <col min="40" max="40" width="2.33203125" style="24" customWidth="1"/>
    <col min="41" max="41" width="16.5" style="24" customWidth="1"/>
    <col min="42" max="42" width="34.6640625" style="24" customWidth="1"/>
    <col min="43" max="43" width="2.33203125" style="24" customWidth="1"/>
    <col min="44" max="44" width="16.5" style="24" customWidth="1"/>
    <col min="45" max="45" width="34.6640625" style="24" customWidth="1"/>
    <col min="46" max="46" width="2.33203125" style="24" customWidth="1"/>
    <col min="47" max="47" width="16.5" style="24" customWidth="1"/>
    <col min="48" max="48" width="34.6640625" style="24" customWidth="1"/>
    <col min="49" max="49" width="2.33203125" style="24" customWidth="1"/>
    <col min="50" max="50" width="16.5" style="24" customWidth="1"/>
    <col min="51" max="51" width="34.6640625" style="24" customWidth="1"/>
    <col min="52" max="52" width="2.33203125" style="24" customWidth="1"/>
    <col min="53" max="53" width="16.5" style="24" customWidth="1"/>
    <col min="54" max="54" width="34.6640625" style="24" customWidth="1"/>
    <col min="55" max="16384" width="9.1640625" style="30"/>
  </cols>
  <sheetData>
    <row r="1" spans="2:54" s="26" customFormat="1" x14ac:dyDescent="0.15">
      <c r="B1" s="50"/>
      <c r="F1" s="50"/>
      <c r="G1" s="50"/>
      <c r="I1" s="72"/>
      <c r="Q1" s="50"/>
      <c r="T1" s="50"/>
      <c r="W1" s="50"/>
      <c r="Z1" s="50"/>
      <c r="AC1" s="50"/>
    </row>
    <row r="2" spans="2:54" s="26" customFormat="1" ht="14.25" customHeight="1" x14ac:dyDescent="0.15">
      <c r="B2" s="50"/>
      <c r="C2" s="21"/>
      <c r="D2" s="21"/>
      <c r="F2" s="50"/>
      <c r="G2" s="50"/>
      <c r="H2" s="85"/>
      <c r="I2" s="72"/>
      <c r="Q2" s="50"/>
      <c r="T2" s="50"/>
      <c r="W2" s="50"/>
      <c r="Z2" s="50"/>
      <c r="AC2" s="50"/>
    </row>
    <row r="3" spans="2:54" s="26" customFormat="1" ht="15" x14ac:dyDescent="0.15">
      <c r="B3" s="50"/>
      <c r="C3" s="21"/>
      <c r="D3" s="21"/>
      <c r="F3" s="50"/>
      <c r="G3" s="50"/>
      <c r="H3" s="167" t="s">
        <v>215</v>
      </c>
      <c r="I3" s="72"/>
      <c r="Q3" s="50"/>
      <c r="T3" s="50"/>
      <c r="W3" s="50"/>
      <c r="Z3" s="50"/>
      <c r="AC3" s="50"/>
    </row>
    <row r="4" spans="2:54" s="26" customFormat="1" ht="15" x14ac:dyDescent="0.15">
      <c r="B4" s="50"/>
      <c r="C4" s="21"/>
      <c r="D4" s="21"/>
      <c r="F4" s="50"/>
      <c r="G4" s="50"/>
      <c r="H4" s="167" t="s">
        <v>216</v>
      </c>
      <c r="I4" s="72"/>
      <c r="Q4" s="50"/>
      <c r="T4" s="50"/>
      <c r="W4" s="50"/>
      <c r="Z4" s="50"/>
      <c r="AC4" s="50"/>
    </row>
    <row r="5" spans="2:54" s="26" customFormat="1" ht="15" x14ac:dyDescent="0.15">
      <c r="B5" s="50"/>
      <c r="C5" s="21"/>
      <c r="D5" s="21"/>
      <c r="F5" s="50"/>
      <c r="G5" s="50"/>
      <c r="H5" s="85"/>
      <c r="I5" s="72"/>
      <c r="Q5" s="50"/>
      <c r="T5" s="50"/>
      <c r="W5" s="50"/>
      <c r="Z5" s="50"/>
      <c r="AC5" s="50"/>
    </row>
    <row r="6" spans="2:54" s="153" customFormat="1" ht="24" x14ac:dyDescent="0.15">
      <c r="F6" s="156" t="s">
        <v>720</v>
      </c>
      <c r="H6" s="168"/>
      <c r="I6" s="156" t="s">
        <v>319</v>
      </c>
      <c r="K6" s="389"/>
      <c r="L6" s="389"/>
      <c r="N6" s="389"/>
      <c r="O6" s="389"/>
      <c r="Q6" s="389"/>
      <c r="R6" s="389"/>
      <c r="T6" s="389"/>
      <c r="U6" s="389"/>
      <c r="W6" s="389"/>
      <c r="X6" s="389"/>
      <c r="Z6" s="389"/>
      <c r="AA6" s="389"/>
      <c r="AC6" s="389"/>
      <c r="AD6" s="389"/>
      <c r="AF6" s="389"/>
      <c r="AG6" s="389"/>
      <c r="AI6" s="389"/>
      <c r="AJ6" s="389"/>
      <c r="AL6" s="389"/>
      <c r="AM6" s="389"/>
      <c r="AO6" s="389"/>
      <c r="AP6" s="389"/>
      <c r="AR6" s="389"/>
      <c r="AS6" s="389"/>
      <c r="AU6" s="389"/>
      <c r="AV6" s="389"/>
      <c r="AX6" s="389"/>
      <c r="AY6" s="389"/>
      <c r="BA6" s="389"/>
      <c r="BB6" s="389"/>
    </row>
    <row r="7" spans="2:54" s="22" customFormat="1" ht="24" x14ac:dyDescent="0.15">
      <c r="B7" s="31" t="s">
        <v>127</v>
      </c>
      <c r="F7" s="46"/>
      <c r="G7" s="46"/>
      <c r="H7" s="115"/>
      <c r="I7" s="73"/>
      <c r="K7" s="22" t="s">
        <v>144</v>
      </c>
      <c r="L7" s="341" t="s">
        <v>719</v>
      </c>
      <c r="M7" s="23"/>
      <c r="N7" s="22" t="s">
        <v>144</v>
      </c>
      <c r="O7" s="69"/>
      <c r="Q7" s="31" t="s">
        <v>144</v>
      </c>
      <c r="R7" s="69"/>
      <c r="T7" s="31" t="s">
        <v>144</v>
      </c>
      <c r="U7" s="69"/>
      <c r="W7" s="31" t="s">
        <v>144</v>
      </c>
      <c r="X7" s="69"/>
      <c r="Z7" s="31" t="s">
        <v>144</v>
      </c>
      <c r="AA7" s="69"/>
      <c r="AC7" s="31" t="s">
        <v>144</v>
      </c>
      <c r="AD7" s="60"/>
      <c r="AF7" s="22" t="s">
        <v>144</v>
      </c>
      <c r="AG7" s="62"/>
      <c r="AI7" s="22" t="s">
        <v>144</v>
      </c>
      <c r="AJ7" s="67"/>
      <c r="AL7" s="22" t="s">
        <v>144</v>
      </c>
      <c r="AM7" s="62"/>
      <c r="AO7" s="22" t="s">
        <v>144</v>
      </c>
      <c r="AP7" s="69"/>
      <c r="AR7" s="22" t="s">
        <v>144</v>
      </c>
      <c r="AS7" s="69"/>
      <c r="AU7" s="22" t="s">
        <v>144</v>
      </c>
      <c r="AX7" s="22" t="s">
        <v>144</v>
      </c>
      <c r="BA7" s="22" t="s">
        <v>144</v>
      </c>
    </row>
    <row r="8" spans="2:54" ht="14.25" customHeight="1" x14ac:dyDescent="0.15">
      <c r="B8" s="51"/>
      <c r="C8" s="51"/>
      <c r="D8" s="51"/>
      <c r="E8" s="51"/>
      <c r="F8" s="51"/>
      <c r="K8" s="24" t="s">
        <v>150</v>
      </c>
      <c r="L8" s="63" t="s">
        <v>718</v>
      </c>
      <c r="N8" s="24" t="s">
        <v>150</v>
      </c>
      <c r="O8" s="63"/>
      <c r="Q8" s="174" t="s">
        <v>150</v>
      </c>
      <c r="R8" s="63"/>
      <c r="T8" s="174" t="s">
        <v>150</v>
      </c>
      <c r="U8" s="63"/>
      <c r="W8" s="174" t="s">
        <v>150</v>
      </c>
      <c r="X8" s="63"/>
      <c r="Z8" s="174" t="s">
        <v>150</v>
      </c>
      <c r="AA8" s="63"/>
      <c r="AC8" s="174" t="s">
        <v>150</v>
      </c>
      <c r="AF8" s="24" t="s">
        <v>150</v>
      </c>
      <c r="AG8" s="63"/>
      <c r="AI8" s="24" t="s">
        <v>150</v>
      </c>
      <c r="AL8" s="24" t="s">
        <v>150</v>
      </c>
      <c r="AM8" s="63"/>
      <c r="AO8" s="24" t="s">
        <v>150</v>
      </c>
      <c r="AP8" s="63"/>
      <c r="AR8" s="24" t="s">
        <v>150</v>
      </c>
      <c r="AS8" s="63"/>
      <c r="AU8" s="24" t="s">
        <v>150</v>
      </c>
      <c r="AX8" s="24" t="s">
        <v>150</v>
      </c>
      <c r="BA8" s="24" t="s">
        <v>150</v>
      </c>
    </row>
    <row r="9" spans="2:54" s="24" customFormat="1" ht="18.75" customHeight="1" thickBot="1" x14ac:dyDescent="0.2">
      <c r="B9" s="165" t="s">
        <v>168</v>
      </c>
      <c r="D9" s="26"/>
      <c r="E9" s="166">
        <v>1</v>
      </c>
      <c r="F9" s="2"/>
      <c r="G9" s="29"/>
      <c r="H9" s="26"/>
      <c r="I9" s="26"/>
      <c r="K9" s="24" t="s">
        <v>217</v>
      </c>
      <c r="L9" s="50" t="str">
        <f>+IF($F$6="ALCANOS DE COLOMBIA S.A. E.S.P.","HABILITAR",IF($F$6="TODOS","HABILITAR","INHABILITAR"))</f>
        <v>HABILITAR</v>
      </c>
      <c r="N9" s="24" t="s">
        <v>217</v>
      </c>
      <c r="O9" s="50" t="str">
        <f>+IF($F$6="ALCANOS DE COLOMBIA S.A. E.S.P.","HABILITAR",IF($F$6="TODOS","HABILITAR","INHABILITAR"))</f>
        <v>HABILITAR</v>
      </c>
      <c r="Q9" s="174" t="s">
        <v>217</v>
      </c>
      <c r="R9" s="50" t="str">
        <f>+IF($F$6="ALCANOS DE COLOMBIA S.A. E.S.P.","HABILITAR",IF($F$6="TODOS","HABILITAR","INHABILITAR"))</f>
        <v>HABILITAR</v>
      </c>
      <c r="T9" s="174" t="s">
        <v>217</v>
      </c>
      <c r="U9" s="50" t="str">
        <f>+IF($F$6="ALCANOS DE COLOMBIA S.A. E.S.P.","HABILITAR",IF($F$6="TODOS","HABILITAR","INHABILITAR"))</f>
        <v>HABILITAR</v>
      </c>
      <c r="W9" s="174" t="s">
        <v>217</v>
      </c>
      <c r="X9" s="50" t="str">
        <f>+IF($F$6="ALCANOS DE COLOMBIA S.A. E.S.P.","HABILITAR",IF($F$6="TODOS","HABILITAR","INHABILITAR"))</f>
        <v>HABILITAR</v>
      </c>
      <c r="Z9" s="174" t="s">
        <v>217</v>
      </c>
      <c r="AA9" s="50" t="str">
        <f>+IF($F$6="ALCANOS DE COLOMBIA S.A. E.S.P.","HABILITAR",IF($F$6="TODOS","HABILITAR","INHABILITAR"))</f>
        <v>HABILITAR</v>
      </c>
      <c r="AC9" s="174" t="s">
        <v>217</v>
      </c>
      <c r="AD9" s="50" t="str">
        <f>+IF($F$6="GRUPO EVALUADOR","HABILITAR",IF($F$6="TODOS","HABILITAR","INHABILITAR"))</f>
        <v>INHABILITAR</v>
      </c>
      <c r="AF9" s="24" t="s">
        <v>217</v>
      </c>
      <c r="AG9" s="50" t="str">
        <f>+IF($F$6="PLANTA ACTUAL","HABILITAR",IF($F$6="TODOS","HABILITAR","INHABILITAR"))</f>
        <v>INHABILITAR</v>
      </c>
      <c r="AI9" s="24" t="s">
        <v>217</v>
      </c>
      <c r="AJ9" s="50" t="str">
        <f>+IF($F$6="PLANTA ACTUAL","HABILITAR",IF($F$6="TODOS","HABILITAR","INHABILITAR"))</f>
        <v>INHABILITAR</v>
      </c>
      <c r="AL9" s="24" t="s">
        <v>217</v>
      </c>
      <c r="AM9" s="50" t="str">
        <f>+IF($F$6="PLANTA ACTUAL","HABILITAR",IF($F$6="TODOS","HABILITAR","INHABILITAR"))</f>
        <v>INHABILITAR</v>
      </c>
      <c r="AO9" s="24" t="s">
        <v>217</v>
      </c>
      <c r="AP9" s="50" t="str">
        <f>+IF($F$6="PLANTA ACTUAL","HABILITAR",IF($F$6="TODOS","HABILITAR","INHABILITAR"))</f>
        <v>INHABILITAR</v>
      </c>
      <c r="AR9" s="24" t="s">
        <v>217</v>
      </c>
      <c r="AS9" s="50" t="str">
        <f>+IF($F$6="PLANTA ACTUAL","HABILITAR",IF($F$6="TODOS","HABILITAR","INHABILITAR"))</f>
        <v>INHABILITAR</v>
      </c>
      <c r="AU9" s="24" t="s">
        <v>217</v>
      </c>
      <c r="AV9" s="50" t="str">
        <f>+IF($F$6="PLANTA ACTUAL","HABILITAR",IF($F$6="TODOS","HABILITAR","INHABILITAR"))</f>
        <v>INHABILITAR</v>
      </c>
      <c r="AX9" s="24" t="s">
        <v>217</v>
      </c>
      <c r="AY9" s="50" t="str">
        <f>+IF($F$6="PLANTA ACTUAL","HABILITAR",IF($F$6="TODOS","HABILITAR","INHABILITAR"))</f>
        <v>INHABILITAR</v>
      </c>
      <c r="BA9" s="24" t="s">
        <v>217</v>
      </c>
      <c r="BB9" s="50" t="str">
        <f>+IF($F$6="PLANTA ACTUAL","HABILITAR",IF($F$6="TODOS","HABILITAR","INHABILITAR"))</f>
        <v>INHABILITAR</v>
      </c>
    </row>
    <row r="10" spans="2:54" ht="31" thickBot="1" x14ac:dyDescent="0.2">
      <c r="B10" s="178" t="s">
        <v>92</v>
      </c>
      <c r="C10" s="179" t="s">
        <v>322</v>
      </c>
      <c r="D10" s="179" t="s">
        <v>107</v>
      </c>
      <c r="E10" s="75" t="s">
        <v>171</v>
      </c>
      <c r="F10" s="75" t="s">
        <v>338</v>
      </c>
      <c r="G10" s="76" t="s">
        <v>148</v>
      </c>
      <c r="H10" s="76" t="s">
        <v>149</v>
      </c>
      <c r="I10" s="77" t="s">
        <v>147</v>
      </c>
      <c r="K10" s="80" t="s">
        <v>145</v>
      </c>
      <c r="L10" s="81" t="s">
        <v>146</v>
      </c>
      <c r="N10" s="80" t="s">
        <v>151</v>
      </c>
      <c r="O10" s="81" t="s">
        <v>146</v>
      </c>
      <c r="Q10" s="80" t="s">
        <v>152</v>
      </c>
      <c r="R10" s="81" t="s">
        <v>146</v>
      </c>
      <c r="T10" s="80" t="s">
        <v>153</v>
      </c>
      <c r="U10" s="81" t="s">
        <v>146</v>
      </c>
      <c r="W10" s="80" t="s">
        <v>154</v>
      </c>
      <c r="X10" s="81" t="s">
        <v>146</v>
      </c>
      <c r="Z10" s="80" t="s">
        <v>155</v>
      </c>
      <c r="AA10" s="81" t="s">
        <v>146</v>
      </c>
      <c r="AC10" s="78" t="s">
        <v>158</v>
      </c>
      <c r="AD10" s="79" t="s">
        <v>146</v>
      </c>
      <c r="AF10" s="80" t="s">
        <v>159</v>
      </c>
      <c r="AG10" s="81" t="s">
        <v>146</v>
      </c>
      <c r="AI10" s="78" t="s">
        <v>160</v>
      </c>
      <c r="AJ10" s="79" t="s">
        <v>146</v>
      </c>
      <c r="AL10" s="78" t="s">
        <v>161</v>
      </c>
      <c r="AM10" s="79" t="s">
        <v>146</v>
      </c>
      <c r="AO10" s="78" t="s">
        <v>162</v>
      </c>
      <c r="AP10" s="79" t="s">
        <v>146</v>
      </c>
      <c r="AR10" s="78" t="s">
        <v>163</v>
      </c>
      <c r="AS10" s="79" t="s">
        <v>146</v>
      </c>
      <c r="AU10" s="78" t="s">
        <v>164</v>
      </c>
      <c r="AV10" s="79" t="s">
        <v>146</v>
      </c>
      <c r="AX10" s="78" t="s">
        <v>169</v>
      </c>
      <c r="AY10" s="79" t="s">
        <v>146</v>
      </c>
      <c r="BA10" s="78" t="s">
        <v>170</v>
      </c>
      <c r="BB10" s="79" t="s">
        <v>146</v>
      </c>
    </row>
    <row r="11" spans="2:54" ht="140.25" customHeight="1" thickBot="1" x14ac:dyDescent="0.2">
      <c r="B11" s="411" t="s">
        <v>66</v>
      </c>
      <c r="C11" s="420">
        <f>+AVERAGE(G11:G13)</f>
        <v>13.333333333333334</v>
      </c>
      <c r="D11" s="402" t="s">
        <v>57</v>
      </c>
      <c r="E11" s="56" t="s">
        <v>570</v>
      </c>
      <c r="F11" s="139">
        <f>IF($L$9=H$3,K11,0)+IF($O$9=H$3,N11,0)+IF($R$9=H$3,Q11,0)+IF($U$9=H$3,T11,0)+IF($X$9=H$3,W11,0)+IF($AA$9=H$3,Z11,0)+IF($AG$9=H$3,AF11,0)+IF($AJ$9=H$3,AI11,0)+IF($AM$9=H$3,AL11,0)+IF($AP$9=H$3,AO11,0)+IF($AS$9=H$3,AR11,0)+IF($AD$9=H$3,AC11,0)+IF($AV$9=H$3,AU11,0)+IF($AY$9=H$3,AX11,0)+IF($BB$9=H$3,BA11,0)</f>
        <v>0.4</v>
      </c>
      <c r="G11" s="52">
        <f>+IF($E$9=0,0,((F11/$E$9)*100))</f>
        <v>40</v>
      </c>
      <c r="H11" s="84">
        <f>G11</f>
        <v>40</v>
      </c>
      <c r="I11" s="71" t="str">
        <f t="shared" ref="I11:I34" si="0">IF(I$6="TODOS",CONCATENATE(L11,O11,R11,U11,X11,AA11,AD11,AG11,AJ11,AM11,AP11,AS11,AV11,AY11,BB11),IF(I$6="PLANTA ACTUAL",CONCATENATE(AG11,AJ11,AM11,AP11,AS11,AV11,AY11,BB11),IF(I$6="TALLER AGRÍCOLA CASTILLA",CONCATENATE(L11,O11,R11,U11,X11,AA11),IF(I$6="GRUPO EVALUADOR",AD11,"N/A"))))</f>
        <v/>
      </c>
      <c r="K11" s="152">
        <v>0.4</v>
      </c>
      <c r="L11" s="64" t="s">
        <v>949</v>
      </c>
      <c r="N11" s="152"/>
      <c r="O11" s="64"/>
      <c r="Q11" s="152"/>
      <c r="R11" s="64"/>
      <c r="T11" s="152"/>
      <c r="U11" s="64"/>
      <c r="W11" s="152"/>
      <c r="X11" s="64"/>
      <c r="Z11" s="152"/>
      <c r="AA11" s="64"/>
      <c r="AC11" s="152"/>
      <c r="AD11" s="40"/>
      <c r="AF11" s="39"/>
      <c r="AG11" s="64"/>
      <c r="AI11" s="39"/>
      <c r="AJ11" s="64"/>
      <c r="AL11" s="152"/>
      <c r="AM11" s="64"/>
      <c r="AO11" s="152"/>
      <c r="AP11" s="64"/>
      <c r="AR11" s="39"/>
      <c r="AS11" s="64"/>
      <c r="AU11" s="39"/>
      <c r="AV11" s="40"/>
      <c r="AX11" s="39"/>
      <c r="AY11" s="40"/>
      <c r="BA11" s="39"/>
      <c r="BB11" s="40"/>
    </row>
    <row r="12" spans="2:54" ht="113" customHeight="1" thickBot="1" x14ac:dyDescent="0.2">
      <c r="B12" s="412"/>
      <c r="C12" s="421"/>
      <c r="D12" s="403"/>
      <c r="E12" s="47" t="s">
        <v>571</v>
      </c>
      <c r="F12" s="99">
        <f t="shared" ref="F12:F34" si="1">IF($L$9=H$3,K12,0)+IF($O$9=H$3,N12,0)+IF($R$9=H$3,Q12,0)+IF($U$9=H$3,T12,0)+IF($X$9=H$3,W12,0)+IF($AA$9=H$3,Z12,0)+IF($AG$9=H$3,AF12,0)+IF($AJ$9=H$3,AI12,0)+IF($AM$9=H$3,AL12,0)+IF($AP$9=H$3,AO12,0)+IF($AS$9=H$3,AR12,0)+IF($AD$9=H$3,AC12,0)+IF($AV$9=H$3,AU12,0)+IF($AY$9=H$3,AX12,0)+IF($BB$9=H$3,BA12,0)</f>
        <v>0</v>
      </c>
      <c r="G12" s="28">
        <f t="shared" ref="G12:G34" si="2">+IF($E$9=0,0,((F12/$E$9)*100))</f>
        <v>0</v>
      </c>
      <c r="H12" s="83">
        <f t="shared" ref="H12:H34" si="3">G12</f>
        <v>0</v>
      </c>
      <c r="I12" s="158" t="str">
        <f t="shared" si="0"/>
        <v/>
      </c>
      <c r="K12" s="20">
        <v>0</v>
      </c>
      <c r="L12" s="65" t="s">
        <v>801</v>
      </c>
      <c r="N12" s="20"/>
      <c r="O12" s="65"/>
      <c r="Q12" s="20"/>
      <c r="R12" s="65"/>
      <c r="T12" s="20"/>
      <c r="U12" s="65"/>
      <c r="W12" s="20"/>
      <c r="X12" s="65"/>
      <c r="Z12" s="20"/>
      <c r="AA12" s="65"/>
      <c r="AC12" s="152"/>
      <c r="AD12" s="42"/>
      <c r="AF12" s="41"/>
      <c r="AG12" s="65"/>
      <c r="AI12" s="41"/>
      <c r="AJ12" s="65"/>
      <c r="AL12" s="20"/>
      <c r="AM12" s="64"/>
      <c r="AO12" s="20"/>
      <c r="AP12" s="65"/>
      <c r="AR12" s="39"/>
      <c r="AS12" s="65"/>
      <c r="AU12" s="41"/>
      <c r="AV12" s="42"/>
      <c r="AX12" s="41"/>
      <c r="AY12" s="42"/>
      <c r="BA12" s="41"/>
      <c r="BB12" s="42"/>
    </row>
    <row r="13" spans="2:54" ht="149" customHeight="1" thickBot="1" x14ac:dyDescent="0.2">
      <c r="B13" s="419"/>
      <c r="C13" s="422"/>
      <c r="D13" s="418"/>
      <c r="E13" s="55" t="s">
        <v>572</v>
      </c>
      <c r="F13" s="180">
        <f t="shared" si="1"/>
        <v>0</v>
      </c>
      <c r="G13" s="59">
        <f t="shared" si="2"/>
        <v>0</v>
      </c>
      <c r="H13" s="48">
        <f t="shared" si="3"/>
        <v>0</v>
      </c>
      <c r="I13" s="181" t="str">
        <f t="shared" si="0"/>
        <v/>
      </c>
      <c r="K13" s="20">
        <v>0</v>
      </c>
      <c r="L13" s="65" t="s">
        <v>801</v>
      </c>
      <c r="N13" s="20"/>
      <c r="O13" s="65"/>
      <c r="Q13" s="20"/>
      <c r="R13" s="65"/>
      <c r="T13" s="20"/>
      <c r="U13" s="65"/>
      <c r="W13" s="20"/>
      <c r="X13" s="65"/>
      <c r="Z13" s="20"/>
      <c r="AA13" s="65"/>
      <c r="AC13" s="152"/>
      <c r="AD13" s="42"/>
      <c r="AF13" s="41"/>
      <c r="AG13" s="65"/>
      <c r="AI13" s="41"/>
      <c r="AJ13" s="65"/>
      <c r="AL13" s="20"/>
      <c r="AM13" s="65"/>
      <c r="AO13" s="20"/>
      <c r="AP13" s="65"/>
      <c r="AR13" s="39"/>
      <c r="AS13" s="65"/>
      <c r="AU13" s="41"/>
      <c r="AV13" s="42"/>
      <c r="AX13" s="41"/>
      <c r="AY13" s="42"/>
      <c r="BA13" s="41"/>
      <c r="BB13" s="42"/>
    </row>
    <row r="14" spans="2:54" ht="118.5" customHeight="1" thickBot="1" x14ac:dyDescent="0.2">
      <c r="B14" s="396" t="s">
        <v>167</v>
      </c>
      <c r="C14" s="423">
        <f>+AVERAGE(G14:G17)</f>
        <v>57.5</v>
      </c>
      <c r="D14" s="402" t="s">
        <v>55</v>
      </c>
      <c r="E14" s="345" t="s">
        <v>573</v>
      </c>
      <c r="F14" s="139">
        <f t="shared" si="1"/>
        <v>0.4</v>
      </c>
      <c r="G14" s="52">
        <f t="shared" si="2"/>
        <v>40</v>
      </c>
      <c r="H14" s="84">
        <f t="shared" si="3"/>
        <v>40</v>
      </c>
      <c r="I14" s="71" t="str">
        <f t="shared" si="0"/>
        <v/>
      </c>
      <c r="K14" s="20">
        <v>0.4</v>
      </c>
      <c r="L14" s="65" t="s">
        <v>948</v>
      </c>
      <c r="N14" s="20"/>
      <c r="O14" s="65"/>
      <c r="Q14" s="20"/>
      <c r="R14" s="65"/>
      <c r="T14" s="20"/>
      <c r="U14" s="65"/>
      <c r="W14" s="20"/>
      <c r="X14" s="65"/>
      <c r="Z14" s="20"/>
      <c r="AA14" s="65"/>
      <c r="AC14" s="152"/>
      <c r="AD14" s="42"/>
      <c r="AF14" s="41"/>
      <c r="AG14" s="65"/>
      <c r="AI14" s="41"/>
      <c r="AJ14" s="65"/>
      <c r="AL14" s="20"/>
      <c r="AM14" s="65"/>
      <c r="AO14" s="20"/>
      <c r="AP14" s="65"/>
      <c r="AR14" s="39"/>
      <c r="AS14" s="65"/>
      <c r="AU14" s="41"/>
      <c r="AV14" s="42"/>
      <c r="AX14" s="41"/>
      <c r="AY14" s="42"/>
      <c r="BA14" s="41"/>
      <c r="BB14" s="42"/>
    </row>
    <row r="15" spans="2:54" ht="127.5" customHeight="1" thickBot="1" x14ac:dyDescent="0.2">
      <c r="B15" s="397"/>
      <c r="C15" s="424"/>
      <c r="D15" s="403"/>
      <c r="E15" s="47" t="s">
        <v>574</v>
      </c>
      <c r="F15" s="99">
        <f t="shared" si="1"/>
        <v>0</v>
      </c>
      <c r="G15" s="28">
        <f t="shared" si="2"/>
        <v>0</v>
      </c>
      <c r="H15" s="83">
        <f t="shared" si="3"/>
        <v>0</v>
      </c>
      <c r="I15" s="158" t="str">
        <f t="shared" si="0"/>
        <v/>
      </c>
      <c r="K15" s="20">
        <v>0</v>
      </c>
      <c r="L15" s="65" t="s">
        <v>801</v>
      </c>
      <c r="N15" s="20"/>
      <c r="O15" s="65"/>
      <c r="Q15" s="207"/>
      <c r="R15" s="74"/>
      <c r="T15" s="20"/>
      <c r="U15" s="65"/>
      <c r="W15" s="20"/>
      <c r="X15" s="65"/>
      <c r="Z15" s="20"/>
      <c r="AA15" s="65"/>
      <c r="AC15" s="152"/>
      <c r="AD15" s="42"/>
      <c r="AF15" s="41"/>
      <c r="AG15" s="65"/>
      <c r="AI15" s="41"/>
      <c r="AJ15" s="65"/>
      <c r="AL15" s="152"/>
      <c r="AM15" s="64"/>
      <c r="AO15" s="20"/>
      <c r="AP15" s="65"/>
      <c r="AR15" s="39"/>
      <c r="AS15" s="65"/>
      <c r="AU15" s="41"/>
      <c r="AV15" s="42"/>
      <c r="AX15" s="41"/>
      <c r="AY15" s="42"/>
      <c r="BA15" s="41"/>
      <c r="BB15" s="42"/>
    </row>
    <row r="16" spans="2:54" ht="113.25" customHeight="1" thickBot="1" x14ac:dyDescent="0.2">
      <c r="B16" s="397"/>
      <c r="C16" s="424"/>
      <c r="D16" s="403"/>
      <c r="E16" s="47" t="s">
        <v>575</v>
      </c>
      <c r="F16" s="99">
        <f t="shared" si="1"/>
        <v>0.95</v>
      </c>
      <c r="G16" s="28">
        <f t="shared" si="2"/>
        <v>95</v>
      </c>
      <c r="H16" s="83">
        <f t="shared" si="3"/>
        <v>95</v>
      </c>
      <c r="I16" s="158" t="str">
        <f t="shared" si="0"/>
        <v/>
      </c>
      <c r="K16" s="20">
        <v>0.95</v>
      </c>
      <c r="L16" s="65" t="s">
        <v>947</v>
      </c>
      <c r="N16" s="20"/>
      <c r="O16" s="65"/>
      <c r="Q16" s="20"/>
      <c r="R16" s="65"/>
      <c r="T16" s="20"/>
      <c r="U16" s="65"/>
      <c r="W16" s="20"/>
      <c r="X16" s="65"/>
      <c r="Z16" s="20"/>
      <c r="AA16" s="65"/>
      <c r="AC16" s="152"/>
      <c r="AD16" s="42"/>
      <c r="AF16" s="41"/>
      <c r="AG16" s="65"/>
      <c r="AI16" s="41"/>
      <c r="AJ16" s="65"/>
      <c r="AL16" s="20"/>
      <c r="AM16" s="64"/>
      <c r="AO16" s="20"/>
      <c r="AP16" s="65"/>
      <c r="AR16" s="39"/>
      <c r="AS16" s="65"/>
      <c r="AU16" s="41"/>
      <c r="AV16" s="42"/>
      <c r="AX16" s="41"/>
      <c r="AY16" s="42"/>
      <c r="BA16" s="41"/>
      <c r="BB16" s="42"/>
    </row>
    <row r="17" spans="2:54" ht="90" customHeight="1" thickBot="1" x14ac:dyDescent="0.2">
      <c r="B17" s="417"/>
      <c r="C17" s="425"/>
      <c r="D17" s="418"/>
      <c r="E17" s="47" t="s">
        <v>576</v>
      </c>
      <c r="F17" s="180">
        <f t="shared" si="1"/>
        <v>0.95</v>
      </c>
      <c r="G17" s="59">
        <f t="shared" si="2"/>
        <v>95</v>
      </c>
      <c r="H17" s="48">
        <f t="shared" si="3"/>
        <v>95</v>
      </c>
      <c r="I17" s="181" t="str">
        <f t="shared" si="0"/>
        <v/>
      </c>
      <c r="K17" s="20">
        <v>0.95</v>
      </c>
      <c r="L17" s="74" t="s">
        <v>946</v>
      </c>
      <c r="N17" s="20"/>
      <c r="O17" s="65"/>
      <c r="Q17" s="20"/>
      <c r="R17" s="65"/>
      <c r="T17" s="20"/>
      <c r="U17" s="65"/>
      <c r="W17" s="20"/>
      <c r="X17" s="65"/>
      <c r="Z17" s="20"/>
      <c r="AA17" s="65"/>
      <c r="AC17" s="152"/>
      <c r="AD17" s="42"/>
      <c r="AF17" s="41"/>
      <c r="AG17" s="65"/>
      <c r="AI17" s="41"/>
      <c r="AJ17" s="65"/>
      <c r="AL17" s="20"/>
      <c r="AM17" s="65"/>
      <c r="AO17" s="20"/>
      <c r="AP17" s="65"/>
      <c r="AR17" s="39"/>
      <c r="AS17" s="65"/>
      <c r="AU17" s="41"/>
      <c r="AV17" s="42"/>
      <c r="AX17" s="41"/>
      <c r="AY17" s="42"/>
      <c r="BA17" s="41"/>
      <c r="BB17" s="42"/>
    </row>
    <row r="18" spans="2:54" ht="76" thickBot="1" x14ac:dyDescent="0.2">
      <c r="B18" s="396" t="s">
        <v>143</v>
      </c>
      <c r="C18" s="426">
        <f>+AVERAGE(G18:G25)</f>
        <v>68.75</v>
      </c>
      <c r="D18" s="402" t="s">
        <v>56</v>
      </c>
      <c r="E18" s="47" t="s">
        <v>577</v>
      </c>
      <c r="F18" s="139">
        <f t="shared" si="1"/>
        <v>0.7</v>
      </c>
      <c r="G18" s="52">
        <f t="shared" si="2"/>
        <v>70</v>
      </c>
      <c r="H18" s="84">
        <f t="shared" si="3"/>
        <v>70</v>
      </c>
      <c r="I18" s="71" t="str">
        <f t="shared" si="0"/>
        <v/>
      </c>
      <c r="K18" s="20">
        <v>0.7</v>
      </c>
      <c r="L18" s="74" t="s">
        <v>932</v>
      </c>
      <c r="N18" s="20"/>
      <c r="O18" s="65"/>
      <c r="Q18" s="20"/>
      <c r="R18" s="65"/>
      <c r="T18" s="20"/>
      <c r="U18" s="65"/>
      <c r="W18" s="20"/>
      <c r="X18" s="65"/>
      <c r="Z18" s="20"/>
      <c r="AA18" s="65"/>
      <c r="AC18" s="152"/>
      <c r="AD18" s="42"/>
      <c r="AF18" s="41"/>
      <c r="AG18" s="65"/>
      <c r="AI18" s="41"/>
      <c r="AJ18" s="65"/>
      <c r="AL18" s="20"/>
      <c r="AM18" s="65"/>
      <c r="AO18" s="20"/>
      <c r="AP18" s="65"/>
      <c r="AR18" s="39"/>
      <c r="AS18" s="65"/>
      <c r="AU18" s="41"/>
      <c r="AV18" s="42"/>
      <c r="AX18" s="41"/>
      <c r="AY18" s="42"/>
      <c r="BA18" s="41"/>
      <c r="BB18" s="42"/>
    </row>
    <row r="19" spans="2:54" ht="46" thickBot="1" x14ac:dyDescent="0.2">
      <c r="B19" s="397"/>
      <c r="C19" s="427"/>
      <c r="D19" s="403"/>
      <c r="E19" s="47" t="s">
        <v>578</v>
      </c>
      <c r="F19" s="99">
        <f t="shared" si="1"/>
        <v>0.7</v>
      </c>
      <c r="G19" s="28">
        <f t="shared" si="2"/>
        <v>70</v>
      </c>
      <c r="H19" s="83">
        <f t="shared" si="3"/>
        <v>70</v>
      </c>
      <c r="I19" s="158" t="str">
        <f t="shared" si="0"/>
        <v/>
      </c>
      <c r="K19" s="20">
        <v>0.7</v>
      </c>
      <c r="L19" s="65" t="s">
        <v>945</v>
      </c>
      <c r="N19" s="20"/>
      <c r="O19" s="65"/>
      <c r="Q19" s="20"/>
      <c r="R19" s="65"/>
      <c r="T19" s="20"/>
      <c r="U19" s="65"/>
      <c r="W19" s="20"/>
      <c r="X19" s="65"/>
      <c r="Z19" s="20"/>
      <c r="AA19" s="65"/>
      <c r="AC19" s="152"/>
      <c r="AD19" s="42"/>
      <c r="AF19" s="41"/>
      <c r="AG19" s="65"/>
      <c r="AI19" s="41"/>
      <c r="AJ19" s="65"/>
      <c r="AL19" s="20"/>
      <c r="AM19" s="65"/>
      <c r="AO19" s="20"/>
      <c r="AP19" s="65"/>
      <c r="AR19" s="39"/>
      <c r="AS19" s="65"/>
      <c r="AU19" s="41"/>
      <c r="AV19" s="42"/>
      <c r="AX19" s="41"/>
      <c r="AY19" s="42"/>
      <c r="BA19" s="41"/>
      <c r="BB19" s="42"/>
    </row>
    <row r="20" spans="2:54" ht="145.5" customHeight="1" thickBot="1" x14ac:dyDescent="0.2">
      <c r="B20" s="397"/>
      <c r="C20" s="427"/>
      <c r="D20" s="403"/>
      <c r="E20" s="47" t="s">
        <v>579</v>
      </c>
      <c r="F20" s="99">
        <f t="shared" si="1"/>
        <v>0.4</v>
      </c>
      <c r="G20" s="28">
        <f t="shared" si="2"/>
        <v>40</v>
      </c>
      <c r="H20" s="83">
        <f t="shared" si="3"/>
        <v>40</v>
      </c>
      <c r="I20" s="158" t="str">
        <f t="shared" si="0"/>
        <v/>
      </c>
      <c r="K20" s="20">
        <v>0.4</v>
      </c>
      <c r="L20" s="65" t="s">
        <v>944</v>
      </c>
      <c r="N20" s="20"/>
      <c r="O20" s="65"/>
      <c r="Q20" s="20"/>
      <c r="R20" s="65"/>
      <c r="T20" s="20"/>
      <c r="U20" s="65"/>
      <c r="W20" s="20"/>
      <c r="X20" s="65"/>
      <c r="Z20" s="20"/>
      <c r="AA20" s="65"/>
      <c r="AC20" s="152"/>
      <c r="AD20" s="42"/>
      <c r="AF20" s="41"/>
      <c r="AG20" s="65"/>
      <c r="AI20" s="41"/>
      <c r="AJ20" s="65"/>
      <c r="AL20" s="20"/>
      <c r="AM20" s="65"/>
      <c r="AO20" s="20"/>
      <c r="AP20" s="65"/>
      <c r="AR20" s="39"/>
      <c r="AS20" s="65"/>
      <c r="AU20" s="41"/>
      <c r="AV20" s="42"/>
      <c r="AX20" s="41"/>
      <c r="AY20" s="42"/>
      <c r="BA20" s="41"/>
      <c r="BB20" s="42"/>
    </row>
    <row r="21" spans="2:54" ht="91" thickBot="1" x14ac:dyDescent="0.2">
      <c r="B21" s="397"/>
      <c r="C21" s="427"/>
      <c r="D21" s="403"/>
      <c r="E21" s="47" t="s">
        <v>580</v>
      </c>
      <c r="F21" s="99">
        <f t="shared" si="1"/>
        <v>0.7</v>
      </c>
      <c r="G21" s="28">
        <f t="shared" si="2"/>
        <v>70</v>
      </c>
      <c r="H21" s="83">
        <f t="shared" si="3"/>
        <v>70</v>
      </c>
      <c r="I21" s="158" t="str">
        <f t="shared" si="0"/>
        <v/>
      </c>
      <c r="K21" s="20">
        <v>0.7</v>
      </c>
      <c r="L21" s="65" t="s">
        <v>722</v>
      </c>
      <c r="N21" s="20"/>
      <c r="O21" s="65"/>
      <c r="Q21" s="20"/>
      <c r="R21" s="65"/>
      <c r="T21" s="20"/>
      <c r="U21" s="65"/>
      <c r="W21" s="20"/>
      <c r="X21" s="65"/>
      <c r="Z21" s="20"/>
      <c r="AA21" s="65"/>
      <c r="AC21" s="152"/>
      <c r="AD21" s="42"/>
      <c r="AF21" s="41"/>
      <c r="AG21" s="65"/>
      <c r="AI21" s="41"/>
      <c r="AJ21" s="65"/>
      <c r="AL21" s="20"/>
      <c r="AM21" s="65"/>
      <c r="AO21" s="20"/>
      <c r="AP21" s="65"/>
      <c r="AR21" s="39"/>
      <c r="AS21" s="65"/>
      <c r="AU21" s="41"/>
      <c r="AV21" s="42"/>
      <c r="AX21" s="41"/>
      <c r="AY21" s="42"/>
      <c r="BA21" s="41"/>
      <c r="BB21" s="42"/>
    </row>
    <row r="22" spans="2:54" ht="64" customHeight="1" thickBot="1" x14ac:dyDescent="0.2">
      <c r="B22" s="397"/>
      <c r="C22" s="427"/>
      <c r="D22" s="403"/>
      <c r="E22" s="47" t="s">
        <v>581</v>
      </c>
      <c r="F22" s="99">
        <f t="shared" ref="F22:F23" si="4">IF($L$9=H$3,K22,0)+IF($O$9=H$3,N22,0)+IF($R$9=H$3,Q22,0)+IF($U$9=H$3,T22,0)+IF($X$9=H$3,W22,0)+IF($AA$9=H$3,Z22,0)+IF($AG$9=H$3,AF22,0)+IF($AJ$9=H$3,AI22,0)+IF($AM$9=H$3,AL22,0)+IF($AP$9=H$3,AO22,0)+IF($AS$9=H$3,AR22,0)+IF($AD$9=H$3,AC22,0)+IF($AV$9=H$3,AU22,0)+IF($AY$9=H$3,AX22,0)+IF($BB$9=H$3,BA22,0)</f>
        <v>0.7</v>
      </c>
      <c r="G22" s="28">
        <f t="shared" ref="G22:G23" si="5">+IF($E$9=0,0,((F22/$E$9)*100))</f>
        <v>70</v>
      </c>
      <c r="H22" s="83">
        <f t="shared" ref="H22:H23" si="6">G22</f>
        <v>70</v>
      </c>
      <c r="I22" s="158" t="str">
        <f t="shared" si="0"/>
        <v/>
      </c>
      <c r="K22" s="20">
        <v>0.7</v>
      </c>
      <c r="L22" s="65" t="s">
        <v>937</v>
      </c>
      <c r="N22" s="20"/>
      <c r="O22" s="65"/>
      <c r="Q22" s="20"/>
      <c r="R22" s="65"/>
      <c r="T22" s="20"/>
      <c r="U22" s="65"/>
      <c r="W22" s="20"/>
      <c r="X22" s="65"/>
      <c r="Z22" s="20"/>
      <c r="AA22" s="65"/>
      <c r="AC22" s="152"/>
      <c r="AD22" s="42"/>
      <c r="AF22" s="41"/>
      <c r="AG22" s="65"/>
      <c r="AI22" s="41"/>
      <c r="AJ22" s="65"/>
      <c r="AL22" s="20"/>
      <c r="AM22" s="65"/>
      <c r="AO22" s="20"/>
      <c r="AP22" s="65"/>
      <c r="AR22" s="39"/>
      <c r="AS22" s="65"/>
      <c r="AU22" s="41"/>
      <c r="AV22" s="42"/>
      <c r="AX22" s="41"/>
      <c r="AY22" s="42"/>
      <c r="BA22" s="41"/>
      <c r="BB22" s="42"/>
    </row>
    <row r="23" spans="2:54" ht="96" customHeight="1" thickBot="1" x14ac:dyDescent="0.2">
      <c r="B23" s="397"/>
      <c r="C23" s="427"/>
      <c r="D23" s="403"/>
      <c r="E23" s="47" t="s">
        <v>582</v>
      </c>
      <c r="F23" s="99">
        <f t="shared" si="4"/>
        <v>0.4</v>
      </c>
      <c r="G23" s="28">
        <f t="shared" si="5"/>
        <v>40</v>
      </c>
      <c r="H23" s="83">
        <f t="shared" si="6"/>
        <v>40</v>
      </c>
      <c r="I23" s="158" t="str">
        <f t="shared" si="0"/>
        <v/>
      </c>
      <c r="K23" s="20">
        <v>0.4</v>
      </c>
      <c r="L23" s="65" t="s">
        <v>943</v>
      </c>
      <c r="N23" s="20"/>
      <c r="O23" s="65"/>
      <c r="Q23" s="20"/>
      <c r="R23" s="65"/>
      <c r="T23" s="20"/>
      <c r="U23" s="65"/>
      <c r="W23" s="20"/>
      <c r="X23" s="65"/>
      <c r="Z23" s="20"/>
      <c r="AA23" s="65"/>
      <c r="AC23" s="152"/>
      <c r="AD23" s="42"/>
      <c r="AF23" s="41"/>
      <c r="AG23" s="65"/>
      <c r="AI23" s="41"/>
      <c r="AJ23" s="65"/>
      <c r="AL23" s="20"/>
      <c r="AM23" s="65"/>
      <c r="AO23" s="20"/>
      <c r="AP23" s="65"/>
      <c r="AR23" s="39"/>
      <c r="AS23" s="65"/>
      <c r="AU23" s="41"/>
      <c r="AV23" s="42"/>
      <c r="AX23" s="41"/>
      <c r="AY23" s="42"/>
      <c r="BA23" s="41"/>
      <c r="BB23" s="42"/>
    </row>
    <row r="24" spans="2:54" ht="45" customHeight="1" thickBot="1" x14ac:dyDescent="0.2">
      <c r="B24" s="397"/>
      <c r="C24" s="427"/>
      <c r="D24" s="403"/>
      <c r="E24" s="47" t="s">
        <v>583</v>
      </c>
      <c r="F24" s="99">
        <f t="shared" si="1"/>
        <v>0.95</v>
      </c>
      <c r="G24" s="28">
        <f t="shared" si="2"/>
        <v>95</v>
      </c>
      <c r="H24" s="83">
        <f t="shared" si="3"/>
        <v>95</v>
      </c>
      <c r="I24" s="158" t="str">
        <f t="shared" si="0"/>
        <v/>
      </c>
      <c r="K24" s="20">
        <v>0.95</v>
      </c>
      <c r="L24" s="65" t="s">
        <v>942</v>
      </c>
      <c r="N24" s="20"/>
      <c r="O24" s="65"/>
      <c r="Q24" s="20"/>
      <c r="R24" s="65"/>
      <c r="T24" s="20"/>
      <c r="U24" s="65"/>
      <c r="W24" s="20"/>
      <c r="X24" s="65"/>
      <c r="Z24" s="20"/>
      <c r="AA24" s="65"/>
      <c r="AC24" s="152"/>
      <c r="AD24" s="42"/>
      <c r="AF24" s="41"/>
      <c r="AG24" s="65"/>
      <c r="AI24" s="41"/>
      <c r="AJ24" s="65"/>
      <c r="AL24" s="20"/>
      <c r="AM24" s="65"/>
      <c r="AO24" s="20"/>
      <c r="AP24" s="65"/>
      <c r="AR24" s="39"/>
      <c r="AS24" s="65"/>
      <c r="AU24" s="41"/>
      <c r="AV24" s="42"/>
      <c r="AX24" s="41"/>
      <c r="AY24" s="42"/>
      <c r="BA24" s="41"/>
      <c r="BB24" s="42"/>
    </row>
    <row r="25" spans="2:54" ht="142" customHeight="1" thickBot="1" x14ac:dyDescent="0.2">
      <c r="B25" s="417"/>
      <c r="C25" s="428"/>
      <c r="D25" s="418"/>
      <c r="E25" s="55" t="s">
        <v>584</v>
      </c>
      <c r="F25" s="180">
        <f t="shared" si="1"/>
        <v>0.95</v>
      </c>
      <c r="G25" s="59">
        <f t="shared" si="2"/>
        <v>95</v>
      </c>
      <c r="H25" s="48">
        <f t="shared" si="3"/>
        <v>95</v>
      </c>
      <c r="I25" s="181" t="str">
        <f t="shared" si="0"/>
        <v/>
      </c>
      <c r="K25" s="20">
        <v>0.95</v>
      </c>
      <c r="L25" s="65" t="s">
        <v>941</v>
      </c>
      <c r="N25" s="20"/>
      <c r="O25" s="65"/>
      <c r="Q25" s="20"/>
      <c r="R25" s="65"/>
      <c r="T25" s="20"/>
      <c r="U25" s="65"/>
      <c r="W25" s="20"/>
      <c r="X25" s="65"/>
      <c r="Z25" s="20"/>
      <c r="AA25" s="65"/>
      <c r="AC25" s="152"/>
      <c r="AD25" s="42"/>
      <c r="AF25" s="41"/>
      <c r="AG25" s="65"/>
      <c r="AI25" s="41"/>
      <c r="AJ25" s="65"/>
      <c r="AL25" s="20"/>
      <c r="AM25" s="65"/>
      <c r="AO25" s="20"/>
      <c r="AP25" s="65"/>
      <c r="AR25" s="39"/>
      <c r="AS25" s="65"/>
      <c r="AU25" s="41"/>
      <c r="AV25" s="42"/>
      <c r="AX25" s="41"/>
      <c r="AY25" s="42"/>
      <c r="BA25" s="41"/>
      <c r="BB25" s="42"/>
    </row>
    <row r="26" spans="2:54" ht="121" customHeight="1" thickBot="1" x14ac:dyDescent="0.2">
      <c r="B26" s="396" t="s">
        <v>166</v>
      </c>
      <c r="C26" s="429">
        <f>+AVERAGE(G26:G33)</f>
        <v>78.125</v>
      </c>
      <c r="D26" s="402" t="s">
        <v>58</v>
      </c>
      <c r="E26" s="345" t="s">
        <v>585</v>
      </c>
      <c r="F26" s="139">
        <f t="shared" ref="F26:F29" si="7">IF($L$9=H$3,K26,0)+IF($O$9=H$3,N26,0)+IF($R$9=H$3,Q26,0)+IF($U$9=H$3,T26,0)+IF($X$9=H$3,W26,0)+IF($AA$9=H$3,Z26,0)+IF($AG$9=H$3,AF26,0)+IF($AJ$9=H$3,AI26,0)+IF($AM$9=H$3,AL26,0)+IF($AP$9=H$3,AO26,0)+IF($AS$9=H$3,AR26,0)+IF($AD$9=H$3,AC26,0)+IF($AV$9=H$3,AU26,0)+IF($AY$9=H$3,AX26,0)+IF($BB$9=H$3,BA26,0)</f>
        <v>0.95</v>
      </c>
      <c r="G26" s="52">
        <f t="shared" ref="G26:G29" si="8">+IF($E$9=0,0,((F26/$E$9)*100))</f>
        <v>95</v>
      </c>
      <c r="H26" s="84">
        <f t="shared" ref="H26:H29" si="9">G26</f>
        <v>95</v>
      </c>
      <c r="I26" s="71" t="str">
        <f t="shared" si="0"/>
        <v/>
      </c>
      <c r="K26" s="20">
        <v>0.95</v>
      </c>
      <c r="L26" s="65" t="s">
        <v>940</v>
      </c>
      <c r="N26" s="20"/>
      <c r="O26" s="65"/>
      <c r="Q26" s="20"/>
      <c r="R26" s="65"/>
      <c r="T26" s="20"/>
      <c r="U26" s="65"/>
      <c r="W26" s="20"/>
      <c r="X26" s="65"/>
      <c r="Z26" s="20"/>
      <c r="AA26" s="65"/>
      <c r="AC26" s="152"/>
      <c r="AD26" s="42"/>
      <c r="AF26" s="41"/>
      <c r="AG26" s="65"/>
      <c r="AI26" s="41"/>
      <c r="AJ26" s="65"/>
      <c r="AL26" s="20"/>
      <c r="AM26" s="65"/>
      <c r="AO26" s="20"/>
      <c r="AP26" s="65"/>
      <c r="AR26" s="39"/>
      <c r="AS26" s="65"/>
      <c r="AU26" s="41"/>
      <c r="AV26" s="42"/>
      <c r="AX26" s="41"/>
      <c r="AY26" s="42"/>
      <c r="BA26" s="41"/>
      <c r="BB26" s="42"/>
    </row>
    <row r="27" spans="2:54" ht="96" customHeight="1" thickBot="1" x14ac:dyDescent="0.2">
      <c r="B27" s="397"/>
      <c r="C27" s="430"/>
      <c r="D27" s="403"/>
      <c r="E27" s="47" t="s">
        <v>586</v>
      </c>
      <c r="F27" s="99">
        <f t="shared" si="7"/>
        <v>0.4</v>
      </c>
      <c r="G27" s="28">
        <f t="shared" si="8"/>
        <v>40</v>
      </c>
      <c r="H27" s="83">
        <f t="shared" si="9"/>
        <v>40</v>
      </c>
      <c r="I27" s="158" t="str">
        <f t="shared" si="0"/>
        <v/>
      </c>
      <c r="K27" s="20">
        <v>0.4</v>
      </c>
      <c r="L27" s="65" t="s">
        <v>722</v>
      </c>
      <c r="N27" s="20"/>
      <c r="O27" s="65"/>
      <c r="Q27" s="20"/>
      <c r="R27" s="65"/>
      <c r="T27" s="20"/>
      <c r="U27" s="65"/>
      <c r="W27" s="20"/>
      <c r="X27" s="65"/>
      <c r="Z27" s="20"/>
      <c r="AA27" s="65"/>
      <c r="AC27" s="152"/>
      <c r="AD27" s="42"/>
      <c r="AF27" s="41"/>
      <c r="AG27" s="65"/>
      <c r="AI27" s="41"/>
      <c r="AJ27" s="65"/>
      <c r="AL27" s="20"/>
      <c r="AM27" s="65"/>
      <c r="AO27" s="20"/>
      <c r="AP27" s="65"/>
      <c r="AR27" s="39"/>
      <c r="AS27" s="65"/>
      <c r="AU27" s="41"/>
      <c r="AV27" s="42"/>
      <c r="AX27" s="41"/>
      <c r="AY27" s="42"/>
      <c r="BA27" s="41"/>
      <c r="BB27" s="42"/>
    </row>
    <row r="28" spans="2:54" ht="101.25" customHeight="1" thickBot="1" x14ac:dyDescent="0.2">
      <c r="B28" s="397"/>
      <c r="C28" s="430"/>
      <c r="D28" s="403"/>
      <c r="E28" s="47" t="s">
        <v>587</v>
      </c>
      <c r="F28" s="99">
        <f t="shared" si="7"/>
        <v>0.95</v>
      </c>
      <c r="G28" s="28">
        <f t="shared" si="8"/>
        <v>95</v>
      </c>
      <c r="H28" s="83">
        <f t="shared" si="9"/>
        <v>95</v>
      </c>
      <c r="I28" s="158" t="str">
        <f t="shared" si="0"/>
        <v/>
      </c>
      <c r="K28" s="20">
        <v>0.95</v>
      </c>
      <c r="L28" s="65" t="s">
        <v>939</v>
      </c>
      <c r="N28" s="20"/>
      <c r="O28" s="65"/>
      <c r="Q28" s="20"/>
      <c r="R28" s="65"/>
      <c r="T28" s="20"/>
      <c r="U28" s="65"/>
      <c r="W28" s="20"/>
      <c r="X28" s="65"/>
      <c r="Z28" s="20"/>
      <c r="AA28" s="65"/>
      <c r="AC28" s="152"/>
      <c r="AD28" s="42"/>
      <c r="AF28" s="41"/>
      <c r="AG28" s="65"/>
      <c r="AI28" s="41"/>
      <c r="AJ28" s="65"/>
      <c r="AL28" s="20"/>
      <c r="AM28" s="65"/>
      <c r="AO28" s="20"/>
      <c r="AP28" s="65"/>
      <c r="AR28" s="39"/>
      <c r="AS28" s="65"/>
      <c r="AU28" s="41"/>
      <c r="AV28" s="42"/>
      <c r="AX28" s="41"/>
      <c r="AY28" s="42"/>
      <c r="BA28" s="41"/>
      <c r="BB28" s="42"/>
    </row>
    <row r="29" spans="2:54" ht="80.25" customHeight="1" thickBot="1" x14ac:dyDescent="0.2">
      <c r="B29" s="397"/>
      <c r="C29" s="430"/>
      <c r="D29" s="403"/>
      <c r="E29" s="47" t="s">
        <v>588</v>
      </c>
      <c r="F29" s="99">
        <f t="shared" si="7"/>
        <v>0.95</v>
      </c>
      <c r="G29" s="28">
        <f t="shared" si="8"/>
        <v>95</v>
      </c>
      <c r="H29" s="83">
        <f t="shared" si="9"/>
        <v>95</v>
      </c>
      <c r="I29" s="158" t="str">
        <f t="shared" si="0"/>
        <v/>
      </c>
      <c r="K29" s="20">
        <v>0.95</v>
      </c>
      <c r="L29" s="65" t="s">
        <v>938</v>
      </c>
      <c r="N29" s="20"/>
      <c r="O29" s="65"/>
      <c r="Q29" s="20"/>
      <c r="R29" s="65"/>
      <c r="T29" s="20"/>
      <c r="U29" s="65"/>
      <c r="W29" s="20"/>
      <c r="X29" s="65"/>
      <c r="Z29" s="20"/>
      <c r="AA29" s="65"/>
      <c r="AC29" s="152"/>
      <c r="AD29" s="42"/>
      <c r="AF29" s="41"/>
      <c r="AG29" s="65"/>
      <c r="AI29" s="41"/>
      <c r="AJ29" s="65"/>
      <c r="AL29" s="20"/>
      <c r="AM29" s="65"/>
      <c r="AO29" s="20"/>
      <c r="AP29" s="65"/>
      <c r="AR29" s="39"/>
      <c r="AS29" s="65"/>
      <c r="AU29" s="41"/>
      <c r="AV29" s="42"/>
      <c r="AX29" s="41"/>
      <c r="AY29" s="42"/>
      <c r="BA29" s="41"/>
      <c r="BB29" s="42"/>
    </row>
    <row r="30" spans="2:54" ht="93" customHeight="1" thickBot="1" x14ac:dyDescent="0.2">
      <c r="B30" s="397"/>
      <c r="C30" s="430"/>
      <c r="D30" s="403"/>
      <c r="E30" s="47" t="s">
        <v>205</v>
      </c>
      <c r="F30" s="99">
        <f t="shared" si="1"/>
        <v>0.7</v>
      </c>
      <c r="G30" s="28">
        <f t="shared" si="2"/>
        <v>70</v>
      </c>
      <c r="H30" s="83">
        <f t="shared" si="3"/>
        <v>70</v>
      </c>
      <c r="I30" s="158" t="str">
        <f t="shared" si="0"/>
        <v/>
      </c>
      <c r="K30" s="20">
        <v>0.7</v>
      </c>
      <c r="L30" s="65" t="s">
        <v>937</v>
      </c>
      <c r="N30" s="20"/>
      <c r="O30" s="65"/>
      <c r="Q30" s="20"/>
      <c r="R30" s="65"/>
      <c r="T30" s="20"/>
      <c r="U30" s="65"/>
      <c r="W30" s="20"/>
      <c r="X30" s="65"/>
      <c r="Z30" s="20"/>
      <c r="AA30" s="65"/>
      <c r="AC30" s="152"/>
      <c r="AD30" s="42"/>
      <c r="AF30" s="41"/>
      <c r="AG30" s="65"/>
      <c r="AI30" s="41"/>
      <c r="AJ30" s="65"/>
      <c r="AL30" s="20"/>
      <c r="AM30" s="65"/>
      <c r="AO30" s="20"/>
      <c r="AP30" s="65"/>
      <c r="AR30" s="39"/>
      <c r="AS30" s="65"/>
      <c r="AU30" s="41"/>
      <c r="AV30" s="42"/>
      <c r="AX30" s="41"/>
      <c r="AY30" s="42"/>
      <c r="BA30" s="41"/>
      <c r="BB30" s="42"/>
    </row>
    <row r="31" spans="2:54" ht="96" customHeight="1" thickBot="1" x14ac:dyDescent="0.2">
      <c r="B31" s="397"/>
      <c r="C31" s="430"/>
      <c r="D31" s="403"/>
      <c r="E31" s="47" t="s">
        <v>204</v>
      </c>
      <c r="F31" s="99">
        <f t="shared" si="1"/>
        <v>0.95</v>
      </c>
      <c r="G31" s="28">
        <f t="shared" si="2"/>
        <v>95</v>
      </c>
      <c r="H31" s="83">
        <f t="shared" si="3"/>
        <v>95</v>
      </c>
      <c r="I31" s="158" t="str">
        <f t="shared" si="0"/>
        <v/>
      </c>
      <c r="K31" s="20">
        <v>0.95</v>
      </c>
      <c r="L31" s="65" t="s">
        <v>936</v>
      </c>
      <c r="N31" s="20"/>
      <c r="O31" s="65"/>
      <c r="Q31" s="20"/>
      <c r="R31" s="65"/>
      <c r="T31" s="20"/>
      <c r="U31" s="65"/>
      <c r="W31" s="20"/>
      <c r="X31" s="65"/>
      <c r="Z31" s="20"/>
      <c r="AA31" s="65"/>
      <c r="AC31" s="152"/>
      <c r="AD31" s="42"/>
      <c r="AF31" s="41"/>
      <c r="AG31" s="65"/>
      <c r="AI31" s="41"/>
      <c r="AJ31" s="65"/>
      <c r="AL31" s="20"/>
      <c r="AM31" s="65"/>
      <c r="AO31" s="20"/>
      <c r="AP31" s="65"/>
      <c r="AR31" s="39"/>
      <c r="AS31" s="65"/>
      <c r="AU31" s="41"/>
      <c r="AV31" s="42"/>
      <c r="AX31" s="41"/>
      <c r="AY31" s="42"/>
      <c r="BA31" s="41"/>
      <c r="BB31" s="42"/>
    </row>
    <row r="32" spans="2:54" ht="101.25" customHeight="1" thickBot="1" x14ac:dyDescent="0.2">
      <c r="B32" s="397"/>
      <c r="C32" s="430"/>
      <c r="D32" s="403"/>
      <c r="E32" s="47" t="s">
        <v>203</v>
      </c>
      <c r="F32" s="99">
        <f t="shared" si="1"/>
        <v>0.4</v>
      </c>
      <c r="G32" s="28">
        <f t="shared" si="2"/>
        <v>40</v>
      </c>
      <c r="H32" s="83">
        <f t="shared" si="3"/>
        <v>40</v>
      </c>
      <c r="I32" s="158" t="str">
        <f t="shared" si="0"/>
        <v/>
      </c>
      <c r="K32" s="20">
        <v>0.4</v>
      </c>
      <c r="L32" s="65" t="s">
        <v>935</v>
      </c>
      <c r="N32" s="20"/>
      <c r="O32" s="65"/>
      <c r="Q32" s="20"/>
      <c r="R32" s="65"/>
      <c r="T32" s="20"/>
      <c r="U32" s="65"/>
      <c r="W32" s="20"/>
      <c r="X32" s="65"/>
      <c r="Z32" s="20"/>
      <c r="AA32" s="65"/>
      <c r="AC32" s="152"/>
      <c r="AD32" s="42"/>
      <c r="AF32" s="41"/>
      <c r="AG32" s="65"/>
      <c r="AI32" s="41"/>
      <c r="AJ32" s="65"/>
      <c r="AL32" s="20"/>
      <c r="AM32" s="65"/>
      <c r="AO32" s="20"/>
      <c r="AP32" s="65"/>
      <c r="AR32" s="39"/>
      <c r="AS32" s="65"/>
      <c r="AU32" s="41"/>
      <c r="AV32" s="42"/>
      <c r="AX32" s="41"/>
      <c r="AY32" s="42"/>
      <c r="BA32" s="41"/>
      <c r="BB32" s="42"/>
    </row>
    <row r="33" spans="2:54" ht="80.25" customHeight="1" thickBot="1" x14ac:dyDescent="0.2">
      <c r="B33" s="398"/>
      <c r="C33" s="435"/>
      <c r="D33" s="404"/>
      <c r="E33" s="47" t="s">
        <v>202</v>
      </c>
      <c r="F33" s="159">
        <f t="shared" si="1"/>
        <v>0.95</v>
      </c>
      <c r="G33" s="160">
        <f t="shared" si="2"/>
        <v>95</v>
      </c>
      <c r="H33" s="45">
        <f t="shared" si="3"/>
        <v>95</v>
      </c>
      <c r="I33" s="161" t="str">
        <f t="shared" si="0"/>
        <v/>
      </c>
      <c r="K33" s="20">
        <v>0.95</v>
      </c>
      <c r="L33" s="65" t="s">
        <v>934</v>
      </c>
      <c r="N33" s="20"/>
      <c r="O33" s="65"/>
      <c r="Q33" s="20"/>
      <c r="R33" s="65"/>
      <c r="T33" s="20"/>
      <c r="U33" s="65"/>
      <c r="W33" s="20"/>
      <c r="X33" s="65"/>
      <c r="Z33" s="20"/>
      <c r="AA33" s="65"/>
      <c r="AC33" s="152"/>
      <c r="AD33" s="42"/>
      <c r="AF33" s="41"/>
      <c r="AG33" s="65"/>
      <c r="AI33" s="41"/>
      <c r="AJ33" s="65"/>
      <c r="AL33" s="20"/>
      <c r="AM33" s="65"/>
      <c r="AO33" s="20"/>
      <c r="AP33" s="65"/>
      <c r="AR33" s="39"/>
      <c r="AS33" s="65"/>
      <c r="AU33" s="41"/>
      <c r="AV33" s="42"/>
      <c r="AX33" s="41"/>
      <c r="AY33" s="42"/>
      <c r="BA33" s="41"/>
      <c r="BB33" s="42"/>
    </row>
    <row r="34" spans="2:54" ht="232" customHeight="1" thickBot="1" x14ac:dyDescent="0.2">
      <c r="B34" s="169" t="s">
        <v>165</v>
      </c>
      <c r="C34" s="296">
        <f>+AVERAGE(G34)</f>
        <v>95</v>
      </c>
      <c r="D34" s="176" t="s">
        <v>59</v>
      </c>
      <c r="E34" s="55" t="s">
        <v>208</v>
      </c>
      <c r="F34" s="162">
        <f t="shared" si="1"/>
        <v>0.95</v>
      </c>
      <c r="G34" s="163">
        <f t="shared" si="2"/>
        <v>95</v>
      </c>
      <c r="H34" s="49">
        <f t="shared" si="3"/>
        <v>95</v>
      </c>
      <c r="I34" s="164" t="str">
        <f t="shared" si="0"/>
        <v/>
      </c>
      <c r="K34" s="25">
        <v>0.95</v>
      </c>
      <c r="L34" s="66" t="s">
        <v>933</v>
      </c>
      <c r="N34" s="25"/>
      <c r="O34" s="66"/>
      <c r="Q34" s="25"/>
      <c r="R34" s="66"/>
      <c r="T34" s="25"/>
      <c r="U34" s="66"/>
      <c r="W34" s="25"/>
      <c r="X34" s="66"/>
      <c r="Z34" s="25"/>
      <c r="AA34" s="66"/>
      <c r="AC34" s="152"/>
      <c r="AD34" s="44"/>
      <c r="AF34" s="43"/>
      <c r="AG34" s="66"/>
      <c r="AI34" s="43"/>
      <c r="AJ34" s="66"/>
      <c r="AL34" s="25"/>
      <c r="AM34" s="66"/>
      <c r="AO34" s="25"/>
      <c r="AP34" s="66"/>
      <c r="AR34" s="39"/>
      <c r="AS34" s="66"/>
      <c r="AU34" s="43"/>
      <c r="AV34" s="44"/>
      <c r="AX34" s="43"/>
      <c r="AY34" s="44"/>
      <c r="BA34" s="43"/>
      <c r="BB34" s="44"/>
    </row>
  </sheetData>
  <sheetProtection algorithmName="SHA-512" hashValue="z9UwM0hDAZ9jacu7Sp1boUoAjGZitFQWvD1sgjMYGAhZtdEX8wNRE2DUiIfLNDplncH2ZMXSmjMcaaOzdEynGw==" saltValue="wmIN5uNSYro+6DspKZ+DsA==" spinCount="100000" sheet="1" objects="1" scenarios="1" autoFilter="0"/>
  <autoFilter ref="A10:BB34" xr:uid="{00000000-0009-0000-0000-00000F000000}"/>
  <dataConsolidate/>
  <mergeCells count="27">
    <mergeCell ref="Z6:AA6"/>
    <mergeCell ref="K6:L6"/>
    <mergeCell ref="N6:O6"/>
    <mergeCell ref="Q6:R6"/>
    <mergeCell ref="T6:U6"/>
    <mergeCell ref="W6:X6"/>
    <mergeCell ref="AU6:AV6"/>
    <mergeCell ref="AX6:AY6"/>
    <mergeCell ref="BA6:BB6"/>
    <mergeCell ref="AC6:AD6"/>
    <mergeCell ref="AF6:AG6"/>
    <mergeCell ref="AI6:AJ6"/>
    <mergeCell ref="AL6:AM6"/>
    <mergeCell ref="AO6:AP6"/>
    <mergeCell ref="AR6:AS6"/>
    <mergeCell ref="D26:D33"/>
    <mergeCell ref="B11:B13"/>
    <mergeCell ref="C11:C13"/>
    <mergeCell ref="D11:D13"/>
    <mergeCell ref="B14:B17"/>
    <mergeCell ref="C14:C17"/>
    <mergeCell ref="D14:D17"/>
    <mergeCell ref="B18:B25"/>
    <mergeCell ref="C18:C25"/>
    <mergeCell ref="D18:D25"/>
    <mergeCell ref="B26:B33"/>
    <mergeCell ref="C26:C33"/>
  </mergeCells>
  <dataValidations count="2">
    <dataValidation type="list" allowBlank="1" showInputMessage="1" showErrorMessage="1" sqref="K6:L6 N6:O6 Q6:R6 T6:U6 W6:X6 BA6:BB6 AF6:AG6 AI6:AJ6 AL6:AM6 AO6:AP6 AR6:AS6 AC6:AD6 AU6:AV6 AX6:AY6 Z6:AA6" xr:uid="{00000000-0002-0000-0F00-000000000000}">
      <formula1>LUGAR</formula1>
    </dataValidation>
    <dataValidation type="list" allowBlank="1" showInputMessage="1" showErrorMessage="1" sqref="I6" xr:uid="{00000000-0002-0000-0F00-000001000000}">
      <formula1>COMENTARIOS</formula1>
    </dataValidation>
  </dataValidations>
  <pageMargins left="0.44" right="0.35" top="0.36" bottom="0.34" header="0.28999999999999998" footer="0.17"/>
  <pageSetup scale="52" fitToHeight="2" orientation="landscape" r:id="rId1"/>
  <headerFooter alignWithMargins="0">
    <oddFooter>&amp;RPág  &amp;P/&amp;N</oddFooter>
  </headerFooter>
  <legacyDrawing r:id="rId2"/>
  <extLst>
    <ext xmlns:x14="http://schemas.microsoft.com/office/spreadsheetml/2009/9/main" uri="{78C0D931-6437-407d-A8EE-F0AAD7539E65}">
      <x14:conditionalFormattings>
        <x14:conditionalFormatting xmlns:xm="http://schemas.microsoft.com/office/excel/2006/main">
          <x14:cfRule type="notContainsText" priority="4" operator="notContains" id="{1145234B-1327-4B07-AD98-AEB0957AD23C}">
            <xm:f>ISERROR(SEARCH(Listas!$B$2,K6))</xm:f>
            <xm:f>Listas!$B$2</xm:f>
            <x14:dxf>
              <fill>
                <patternFill>
                  <bgColor theme="3" tint="0.59996337778862885"/>
                </patternFill>
              </fill>
            </x14:dxf>
          </x14:cfRule>
          <x14:cfRule type="containsText" priority="5" operator="containsText" id="{5FE6E710-BDC8-47D0-B903-2481C203537D}">
            <xm:f>NOT(ISERROR(SEARCH(Listas!$B$2,K6)))</xm:f>
            <xm:f>Listas!$B$2</xm:f>
            <x14:dxf>
              <fill>
                <patternFill>
                  <bgColor rgb="FFFFFF00"/>
                </patternFill>
              </fill>
            </x14:dxf>
          </x14:cfRule>
          <x14:cfRule type="containsText" priority="318" operator="containsText" id="{E2E8BFE0-30A8-4F05-A396-E3F9B2403D09}">
            <xm:f>NOT(ISERROR(SEARCH(Listas!$B$4,K6)))</xm:f>
            <xm:f>Listas!$B$4</xm:f>
            <x14:dxf>
              <fill>
                <patternFill>
                  <bgColor theme="7" tint="0.59996337778862885"/>
                </patternFill>
              </fill>
            </x14:dxf>
          </x14:cfRule>
          <xm:sqref>K6:L6 N6:O6 Q6:R6 T6:U6 W6:X6 Z6:AA6 AC6:AD6 AF6:AG6 AI6:AJ6 AL6:AM6 AO6:AP6 AR6:AS6 AU6:AV6 AX6:AY6 BA6:BB6</xm:sqref>
        </x14:conditionalFormatting>
        <x14:conditionalFormatting xmlns:xm="http://schemas.microsoft.com/office/excel/2006/main">
          <x14:cfRule type="containsText" priority="1" operator="containsText" id="{BF4E6D0C-C8EE-4ED8-B7F9-26733AA7FA4D}">
            <xm:f>NOT(ISERROR(SEARCH($H$4,L9)))</xm:f>
            <xm:f>$H$4</xm:f>
            <x14:dxf>
              <fill>
                <patternFill>
                  <bgColor theme="5"/>
                </patternFill>
              </fill>
            </x14:dxf>
          </x14:cfRule>
          <x14:cfRule type="containsText" priority="2" operator="containsText" id="{68A12ABD-794C-4EAD-B38A-6027697AA9AE}">
            <xm:f>NOT(ISERROR(SEARCH($H$3,L9)))</xm:f>
            <xm:f>$H$3</xm:f>
            <x14:dxf>
              <fill>
                <patternFill>
                  <bgColor rgb="FF92D050"/>
                </patternFill>
              </fill>
            </x14:dxf>
          </x14:cfRule>
          <xm:sqref>L9 AD9 AG9 AJ9 AM9 AP9 AS9 AV9 AY9 BB9 O9 R9 U9 X9 AA9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53918A22-84F4-8C4C-BC72-11BA23AECEB4}">
          <x14:formula1>
            <xm:f>Listas!$B$2</xm:f>
          </x14:formula1>
          <xm:sqref>F6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4"/>
  <dimension ref="A1:B11"/>
  <sheetViews>
    <sheetView showGridLines="0" workbookViewId="0">
      <selection activeCell="B6" sqref="B6"/>
    </sheetView>
  </sheetViews>
  <sheetFormatPr baseColWidth="10" defaultColWidth="9.1640625" defaultRowHeight="13" x14ac:dyDescent="0.15"/>
  <cols>
    <col min="2" max="2" width="41.83203125" bestFit="1" customWidth="1"/>
  </cols>
  <sheetData>
    <row r="1" spans="1:2" x14ac:dyDescent="0.15">
      <c r="A1" t="s">
        <v>80</v>
      </c>
      <c r="B1" t="s">
        <v>79</v>
      </c>
    </row>
    <row r="2" spans="1:2" x14ac:dyDescent="0.15">
      <c r="A2">
        <v>1</v>
      </c>
      <c r="B2" t="s">
        <v>81</v>
      </c>
    </row>
    <row r="3" spans="1:2" x14ac:dyDescent="0.15">
      <c r="A3">
        <v>2</v>
      </c>
      <c r="B3" t="s">
        <v>82</v>
      </c>
    </row>
    <row r="4" spans="1:2" x14ac:dyDescent="0.15">
      <c r="A4">
        <v>3</v>
      </c>
      <c r="B4" t="s">
        <v>83</v>
      </c>
    </row>
    <row r="5" spans="1:2" x14ac:dyDescent="0.15">
      <c r="A5">
        <v>4</v>
      </c>
      <c r="B5" t="s">
        <v>84</v>
      </c>
    </row>
    <row r="6" spans="1:2" x14ac:dyDescent="0.15">
      <c r="A6">
        <v>5</v>
      </c>
      <c r="B6" t="s">
        <v>85</v>
      </c>
    </row>
    <row r="7" spans="1:2" x14ac:dyDescent="0.15">
      <c r="A7">
        <v>6</v>
      </c>
      <c r="B7" t="s">
        <v>86</v>
      </c>
    </row>
    <row r="8" spans="1:2" x14ac:dyDescent="0.15">
      <c r="A8">
        <v>7</v>
      </c>
      <c r="B8" t="s">
        <v>87</v>
      </c>
    </row>
    <row r="9" spans="1:2" x14ac:dyDescent="0.15">
      <c r="A9">
        <v>8</v>
      </c>
      <c r="B9" t="s">
        <v>88</v>
      </c>
    </row>
    <row r="10" spans="1:2" x14ac:dyDescent="0.15">
      <c r="A10">
        <v>9</v>
      </c>
      <c r="B10" t="s">
        <v>89</v>
      </c>
    </row>
    <row r="11" spans="1:2" x14ac:dyDescent="0.15">
      <c r="A11">
        <v>10</v>
      </c>
      <c r="B11" t="s">
        <v>90</v>
      </c>
    </row>
  </sheetData>
  <sheetProtection algorithmName="SHA-512" hashValue="C2sk/v1jCC5mFYGoLG4G8MD0odnYh8VYlrSoRKFHvSMkS2R2knrOK44YyVbrLWlEqAN+Y+6dPcu41Pj8tgVubw==" saltValue="5vVYBxYhGrZKxNHAYHww0Q==" spinCount="100000" sheet="1" objects="1" scenarios="1" autoFilter="0"/>
  <phoneticPr fontId="0" type="noConversion"/>
  <pageMargins left="0.75" right="0.75" top="1" bottom="1" header="0.5" footer="0.5"/>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2:D9"/>
  <sheetViews>
    <sheetView showGridLines="0" workbookViewId="0">
      <selection activeCell="B6" sqref="B6"/>
    </sheetView>
  </sheetViews>
  <sheetFormatPr baseColWidth="10" defaultColWidth="8.83203125" defaultRowHeight="13" x14ac:dyDescent="0.15"/>
  <cols>
    <col min="2" max="2" width="31.5" bestFit="1" customWidth="1"/>
    <col min="4" max="4" width="26.6640625" customWidth="1"/>
    <col min="6" max="6" width="23.5" customWidth="1"/>
  </cols>
  <sheetData>
    <row r="2" spans="2:4" x14ac:dyDescent="0.15">
      <c r="B2" s="155" t="s">
        <v>720</v>
      </c>
      <c r="D2" s="154" t="s">
        <v>319</v>
      </c>
    </row>
    <row r="3" spans="2:4" x14ac:dyDescent="0.15">
      <c r="B3" s="154" t="s">
        <v>319</v>
      </c>
      <c r="D3" s="154" t="s">
        <v>320</v>
      </c>
    </row>
    <row r="4" spans="2:4" x14ac:dyDescent="0.15">
      <c r="B4" s="157" t="s">
        <v>320</v>
      </c>
      <c r="D4" s="154" t="s">
        <v>321</v>
      </c>
    </row>
    <row r="5" spans="2:4" x14ac:dyDescent="0.15">
      <c r="B5" s="337"/>
    </row>
    <row r="6" spans="2:4" x14ac:dyDescent="0.15">
      <c r="B6" s="337"/>
    </row>
    <row r="7" spans="2:4" x14ac:dyDescent="0.15">
      <c r="B7" s="337"/>
    </row>
    <row r="8" spans="2:4" x14ac:dyDescent="0.15">
      <c r="B8" s="337"/>
    </row>
    <row r="9" spans="2:4" x14ac:dyDescent="0.15">
      <c r="B9" s="337"/>
    </row>
  </sheetData>
  <sheetProtection algorithmName="SHA-512" hashValue="Z+KZQxrIx3cwaop+3XA2LCoTujYmCU0IROWK5KatDcg/UtTjnvWfP3Ll6uRWoIXiyL6KaENvqeqpaUKrsfUSeg==" saltValue="py7MRSBJ5v3GLPd10f/YYw==" spinCount="100000" sheet="1" objects="1" scenarios="1" autoFilter="0"/>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50"/>
  </sheetPr>
  <dimension ref="A1:AH88"/>
  <sheetViews>
    <sheetView showGridLines="0" topLeftCell="A21" zoomScaleNormal="100" workbookViewId="0">
      <selection activeCell="A21" sqref="A21"/>
    </sheetView>
  </sheetViews>
  <sheetFormatPr baseColWidth="10" defaultColWidth="9.1640625" defaultRowHeight="15" x14ac:dyDescent="0.2"/>
  <cols>
    <col min="1" max="1" width="28.33203125" style="247" customWidth="1"/>
    <col min="2" max="2" width="12.5" style="247" customWidth="1"/>
    <col min="3" max="3" width="51.33203125" style="247" bestFit="1" customWidth="1"/>
    <col min="4" max="4" width="14.1640625" style="247" customWidth="1"/>
    <col min="5" max="5" width="13.83203125" style="247" customWidth="1"/>
    <col min="6" max="6" width="17.1640625" style="247" customWidth="1"/>
    <col min="7" max="7" width="20.83203125" style="247" customWidth="1"/>
    <col min="8" max="8" width="14.5" style="247" customWidth="1"/>
    <col min="9" max="10" width="14.83203125" style="247" customWidth="1"/>
    <col min="11" max="11" width="14.5" style="247" customWidth="1"/>
    <col min="12" max="12" width="12.83203125" style="247" customWidth="1"/>
    <col min="13" max="13" width="17.5" style="247" customWidth="1"/>
    <col min="14" max="14" width="31.6640625" style="247" customWidth="1"/>
    <col min="15" max="15" width="6.33203125" style="247" customWidth="1"/>
    <col min="16" max="17" width="4.33203125" style="247" customWidth="1"/>
    <col min="18" max="16384" width="9.1640625" style="247"/>
  </cols>
  <sheetData>
    <row r="1" spans="1:24" ht="190" customHeight="1" x14ac:dyDescent="0.2">
      <c r="A1" s="250"/>
      <c r="B1" s="250"/>
      <c r="C1" s="248" t="s">
        <v>589</v>
      </c>
      <c r="D1" s="249" t="s">
        <v>924</v>
      </c>
      <c r="E1" s="249" t="s">
        <v>925</v>
      </c>
      <c r="F1" s="249" t="s">
        <v>313</v>
      </c>
      <c r="G1" s="249" t="s">
        <v>950</v>
      </c>
      <c r="H1" s="249" t="s">
        <v>314</v>
      </c>
      <c r="I1" s="249" t="s">
        <v>926</v>
      </c>
      <c r="J1" s="249" t="s">
        <v>927</v>
      </c>
      <c r="K1" s="249" t="s">
        <v>316</v>
      </c>
      <c r="L1" s="249" t="s">
        <v>317</v>
      </c>
      <c r="M1" s="249" t="s">
        <v>928</v>
      </c>
      <c r="N1" s="250"/>
      <c r="O1" s="251" t="s">
        <v>182</v>
      </c>
      <c r="P1" s="250"/>
      <c r="Q1" s="250"/>
      <c r="R1" s="250"/>
      <c r="S1" s="250"/>
      <c r="T1" s="250"/>
      <c r="U1" s="250"/>
      <c r="V1" s="250"/>
      <c r="W1" s="250"/>
      <c r="X1" s="250"/>
    </row>
    <row r="2" spans="1:24" ht="55" customHeight="1" thickBot="1" x14ac:dyDescent="0.25">
      <c r="A2" s="250"/>
      <c r="B2" s="250"/>
      <c r="C2" s="248" t="s">
        <v>323</v>
      </c>
      <c r="D2" s="252" t="str">
        <f>+'01 Estrategia'!$F$6</f>
        <v>ALCANOS DE COLOMBIA S.A. E.S.P.</v>
      </c>
      <c r="E2" s="252" t="str">
        <f>+'02 Admin-Organz '!$F$6</f>
        <v>ALCANOS DE COLOMBIA S.A. E.S.P.</v>
      </c>
      <c r="F2" s="252" t="str">
        <f>+'03 Plan-Progr'!$F$6</f>
        <v>ALCANOS DE COLOMBIA S.A. E.S.P.</v>
      </c>
      <c r="G2" s="252" t="str">
        <f>+'04 Técnicas Manto'!$F$6</f>
        <v>ALCANOS DE COLOMBIA S.A. E.S.P.</v>
      </c>
      <c r="H2" s="252" t="str">
        <f>+'05 KPIs'!$F$6</f>
        <v>ALCANOS DE COLOMBIA S.A. E.S.P.</v>
      </c>
      <c r="I2" s="252" t="str">
        <f>+'06 IT'!$F$6</f>
        <v>ALCANOS DE COLOMBIA S.A. E.S.P.</v>
      </c>
      <c r="J2" s="252" t="str">
        <f>+'07 Empleados'!$F$6</f>
        <v>ALCANOS DE COLOMBIA S.A. E.S.P.</v>
      </c>
      <c r="K2" s="252" t="str">
        <f>+'08 Confiabilidad'!$F$6</f>
        <v>ALCANOS DE COLOMBIA S.A. E.S.P.</v>
      </c>
      <c r="L2" s="252" t="str">
        <f>+'09 Analisis de Procesos'!$F$6</f>
        <v>ALCANOS DE COLOMBIA S.A. E.S.P.</v>
      </c>
      <c r="M2" s="252" t="str">
        <f>+'10 Infr - Inst'!$F$6</f>
        <v>ALCANOS DE COLOMBIA S.A. E.S.P.</v>
      </c>
      <c r="N2" s="250"/>
      <c r="O2" s="253"/>
      <c r="P2" s="250"/>
      <c r="Q2" s="250"/>
      <c r="R2" s="250"/>
      <c r="S2" s="250"/>
      <c r="T2" s="250"/>
      <c r="U2" s="250"/>
      <c r="V2" s="250"/>
      <c r="W2" s="250"/>
      <c r="X2" s="250"/>
    </row>
    <row r="3" spans="1:24" x14ac:dyDescent="0.2">
      <c r="A3" s="250"/>
      <c r="B3" s="250"/>
      <c r="C3" s="284"/>
      <c r="D3" s="287">
        <f>Consolidado!F33</f>
        <v>35.421428571428571</v>
      </c>
      <c r="E3" s="273">
        <f>Consolidado!F40</f>
        <v>47.75</v>
      </c>
      <c r="F3" s="273">
        <f>Consolidado!F47</f>
        <v>41.076190476190483</v>
      </c>
      <c r="G3" s="273">
        <f>Consolidado!F54</f>
        <v>46.32261904761905</v>
      </c>
      <c r="H3" s="273">
        <f>Consolidado!F61</f>
        <v>45.912500000000001</v>
      </c>
      <c r="I3" s="273">
        <f>Consolidado!F68</f>
        <v>23.366666666666671</v>
      </c>
      <c r="J3" s="273">
        <f>Consolidado!F75</f>
        <v>52.145054945054952</v>
      </c>
      <c r="K3" s="273">
        <f>Consolidado!F82</f>
        <v>13.824999999999999</v>
      </c>
      <c r="L3" s="273">
        <f>Consolidado!F89</f>
        <v>45.225000000000001</v>
      </c>
      <c r="M3" s="288">
        <f>Consolidado!F96</f>
        <v>43.689285714285717</v>
      </c>
      <c r="N3" s="250"/>
      <c r="O3" s="255">
        <v>10</v>
      </c>
      <c r="P3" s="250" t="s">
        <v>183</v>
      </c>
      <c r="Q3" s="250"/>
      <c r="R3" s="250"/>
      <c r="S3" s="250"/>
      <c r="T3" s="250"/>
      <c r="U3" s="250"/>
      <c r="V3" s="250"/>
      <c r="W3" s="250"/>
      <c r="X3" s="250"/>
    </row>
    <row r="4" spans="1:24" x14ac:dyDescent="0.2">
      <c r="A4" s="250"/>
      <c r="B4" s="283"/>
      <c r="C4" s="285"/>
      <c r="D4" s="289"/>
      <c r="E4" s="254"/>
      <c r="F4" s="319"/>
      <c r="G4" s="319"/>
      <c r="H4" s="319"/>
      <c r="I4" s="319"/>
      <c r="J4" s="319"/>
      <c r="K4" s="319"/>
      <c r="L4" s="254"/>
      <c r="M4" s="271"/>
      <c r="N4" s="250"/>
      <c r="O4" s="257">
        <v>20</v>
      </c>
      <c r="P4" s="250" t="s">
        <v>184</v>
      </c>
      <c r="Q4" s="250"/>
      <c r="R4" s="250"/>
      <c r="S4" s="250"/>
      <c r="T4" s="250"/>
      <c r="U4" s="250"/>
      <c r="V4" s="250"/>
      <c r="W4" s="250"/>
      <c r="X4" s="250"/>
    </row>
    <row r="5" spans="1:24" x14ac:dyDescent="0.2">
      <c r="A5" s="250"/>
      <c r="B5" s="283"/>
      <c r="C5" s="285"/>
      <c r="D5" s="289"/>
      <c r="E5" s="254"/>
      <c r="F5" s="319"/>
      <c r="G5" s="319"/>
      <c r="H5" s="319"/>
      <c r="I5" s="319"/>
      <c r="J5" s="319"/>
      <c r="K5" s="319"/>
      <c r="L5" s="254"/>
      <c r="M5" s="271"/>
      <c r="N5" s="250"/>
      <c r="O5" s="258">
        <v>30</v>
      </c>
      <c r="P5" s="250" t="s">
        <v>185</v>
      </c>
      <c r="Q5" s="250"/>
      <c r="R5" s="250"/>
      <c r="S5" s="250"/>
      <c r="T5" s="250"/>
      <c r="U5" s="250"/>
      <c r="V5" s="250"/>
      <c r="W5" s="250"/>
      <c r="X5" s="250"/>
    </row>
    <row r="6" spans="1:24" x14ac:dyDescent="0.2">
      <c r="A6" s="250"/>
      <c r="B6" s="283"/>
      <c r="C6" s="285"/>
      <c r="D6" s="289"/>
      <c r="E6" s="254"/>
      <c r="F6" s="254"/>
      <c r="G6" s="254"/>
      <c r="H6" s="254"/>
      <c r="I6" s="254"/>
      <c r="J6" s="254"/>
      <c r="K6" s="254"/>
      <c r="L6" s="254"/>
      <c r="M6" s="271"/>
      <c r="N6" s="250"/>
      <c r="O6" s="250"/>
      <c r="P6" s="250"/>
      <c r="Q6" s="250"/>
      <c r="R6" s="250"/>
      <c r="S6" s="250"/>
      <c r="T6" s="250"/>
      <c r="U6" s="250"/>
      <c r="V6" s="250"/>
      <c r="W6" s="250"/>
      <c r="X6" s="250"/>
    </row>
    <row r="7" spans="1:24" x14ac:dyDescent="0.2">
      <c r="A7" s="250"/>
      <c r="B7" s="283"/>
      <c r="C7" s="285"/>
      <c r="D7" s="290"/>
      <c r="E7" s="260"/>
      <c r="F7" s="260"/>
      <c r="G7" s="260"/>
      <c r="H7" s="260"/>
      <c r="I7" s="260"/>
      <c r="J7" s="260"/>
      <c r="K7" s="260"/>
      <c r="L7" s="260"/>
      <c r="M7" s="291"/>
      <c r="N7" s="250"/>
      <c r="O7" s="259"/>
      <c r="P7" s="259"/>
      <c r="Q7" s="259"/>
      <c r="R7" s="250"/>
      <c r="S7" s="250"/>
      <c r="T7" s="250"/>
      <c r="U7" s="250"/>
      <c r="V7" s="250"/>
      <c r="W7" s="250"/>
      <c r="X7" s="250"/>
    </row>
    <row r="8" spans="1:24" x14ac:dyDescent="0.2">
      <c r="A8" s="250"/>
      <c r="B8" s="283"/>
      <c r="C8" s="285"/>
      <c r="D8" s="290"/>
      <c r="E8" s="260"/>
      <c r="F8" s="260"/>
      <c r="G8" s="260"/>
      <c r="H8" s="260"/>
      <c r="I8" s="260"/>
      <c r="J8" s="260"/>
      <c r="K8" s="260"/>
      <c r="L8" s="260"/>
      <c r="M8" s="291"/>
      <c r="N8" s="250"/>
      <c r="O8" s="259"/>
      <c r="P8" s="259"/>
      <c r="Q8" s="259"/>
      <c r="R8" s="250"/>
      <c r="S8" s="250"/>
      <c r="T8" s="250"/>
      <c r="U8" s="250"/>
      <c r="V8" s="250"/>
      <c r="W8" s="250"/>
      <c r="X8" s="250"/>
    </row>
    <row r="9" spans="1:24" x14ac:dyDescent="0.2">
      <c r="A9" s="250"/>
      <c r="B9" s="283"/>
      <c r="C9" s="285"/>
      <c r="D9" s="290"/>
      <c r="E9" s="260"/>
      <c r="F9" s="260"/>
      <c r="G9" s="260"/>
      <c r="H9" s="260"/>
      <c r="I9" s="260"/>
      <c r="J9" s="260"/>
      <c r="K9" s="260"/>
      <c r="L9" s="260"/>
      <c r="M9" s="291"/>
      <c r="N9" s="250"/>
      <c r="O9" s="259"/>
      <c r="P9" s="259"/>
      <c r="Q9" s="259"/>
      <c r="R9" s="250"/>
      <c r="S9" s="250"/>
      <c r="T9" s="250"/>
      <c r="U9" s="250"/>
      <c r="V9" s="250"/>
      <c r="W9" s="250"/>
      <c r="X9" s="250"/>
    </row>
    <row r="10" spans="1:24" x14ac:dyDescent="0.2">
      <c r="A10" s="250"/>
      <c r="B10" s="283"/>
      <c r="C10" s="285"/>
      <c r="D10" s="290"/>
      <c r="E10" s="260"/>
      <c r="F10" s="260"/>
      <c r="G10" s="260"/>
      <c r="H10" s="260"/>
      <c r="I10" s="260"/>
      <c r="J10" s="260"/>
      <c r="K10" s="260"/>
      <c r="L10" s="260"/>
      <c r="M10" s="291"/>
      <c r="N10" s="250"/>
      <c r="O10" s="259"/>
      <c r="P10" s="259"/>
      <c r="Q10" s="259"/>
      <c r="R10" s="250"/>
      <c r="S10" s="250"/>
      <c r="T10" s="250"/>
      <c r="U10" s="250"/>
      <c r="V10" s="250"/>
      <c r="W10" s="250"/>
      <c r="X10" s="250"/>
    </row>
    <row r="11" spans="1:24" ht="16" thickBot="1" x14ac:dyDescent="0.25">
      <c r="A11" s="250"/>
      <c r="B11" s="250"/>
      <c r="C11" s="286" t="s">
        <v>186</v>
      </c>
      <c r="D11" s="292">
        <f t="shared" ref="D11:M11" si="0">+MAX(D4:D10)</f>
        <v>0</v>
      </c>
      <c r="E11" s="293">
        <f t="shared" si="0"/>
        <v>0</v>
      </c>
      <c r="F11" s="293">
        <f t="shared" si="0"/>
        <v>0</v>
      </c>
      <c r="G11" s="293">
        <f t="shared" si="0"/>
        <v>0</v>
      </c>
      <c r="H11" s="293">
        <f t="shared" si="0"/>
        <v>0</v>
      </c>
      <c r="I11" s="293">
        <f t="shared" si="0"/>
        <v>0</v>
      </c>
      <c r="J11" s="293">
        <f t="shared" si="0"/>
        <v>0</v>
      </c>
      <c r="K11" s="293">
        <f t="shared" si="0"/>
        <v>0</v>
      </c>
      <c r="L11" s="293">
        <f t="shared" si="0"/>
        <v>0</v>
      </c>
      <c r="M11" s="294">
        <f t="shared" si="0"/>
        <v>0</v>
      </c>
      <c r="N11" s="250"/>
      <c r="O11" s="259"/>
      <c r="P11" s="259"/>
      <c r="Q11" s="259"/>
      <c r="R11" s="250"/>
      <c r="S11" s="250"/>
      <c r="T11" s="250"/>
      <c r="U11" s="250"/>
      <c r="V11" s="250"/>
      <c r="W11" s="250"/>
      <c r="X11" s="250"/>
    </row>
    <row r="12" spans="1:24" x14ac:dyDescent="0.2">
      <c r="A12" s="250"/>
      <c r="B12" s="250"/>
      <c r="C12" s="320" t="s">
        <v>569</v>
      </c>
      <c r="D12" s="250"/>
      <c r="E12" s="250"/>
      <c r="F12" s="250"/>
      <c r="G12" s="250"/>
      <c r="H12" s="250"/>
      <c r="I12" s="250"/>
      <c r="J12" s="250"/>
      <c r="K12" s="250"/>
      <c r="L12" s="250"/>
      <c r="M12" s="250"/>
      <c r="N12" s="250"/>
      <c r="O12" s="259" t="s">
        <v>187</v>
      </c>
      <c r="P12" s="259" t="s">
        <v>188</v>
      </c>
      <c r="Q12" s="259" t="s">
        <v>189</v>
      </c>
      <c r="R12" s="250"/>
      <c r="S12" s="250"/>
      <c r="T12" s="250"/>
      <c r="U12" s="250"/>
      <c r="V12" s="250"/>
      <c r="W12" s="250"/>
      <c r="X12" s="250"/>
    </row>
    <row r="13" spans="1:24" x14ac:dyDescent="0.2">
      <c r="A13" s="250"/>
      <c r="B13" s="250"/>
      <c r="C13" s="256"/>
      <c r="D13" s="261">
        <f t="shared" ref="D13:M19" si="1">+D$11-D4</f>
        <v>0</v>
      </c>
      <c r="E13" s="261">
        <f t="shared" si="1"/>
        <v>0</v>
      </c>
      <c r="F13" s="261">
        <f t="shared" si="1"/>
        <v>0</v>
      </c>
      <c r="G13" s="261">
        <f t="shared" si="1"/>
        <v>0</v>
      </c>
      <c r="H13" s="261">
        <f t="shared" si="1"/>
        <v>0</v>
      </c>
      <c r="I13" s="261">
        <f t="shared" si="1"/>
        <v>0</v>
      </c>
      <c r="J13" s="262">
        <f t="shared" si="1"/>
        <v>0</v>
      </c>
      <c r="K13" s="262">
        <f t="shared" si="1"/>
        <v>0</v>
      </c>
      <c r="L13" s="262">
        <f t="shared" si="1"/>
        <v>0</v>
      </c>
      <c r="M13" s="262">
        <f t="shared" si="1"/>
        <v>0</v>
      </c>
      <c r="N13" s="250">
        <f>C13</f>
        <v>0</v>
      </c>
      <c r="O13" s="259" cm="1">
        <f t="array" ref="O13">SUMPRODUCT((D13:M13&gt;$O$4)*1)</f>
        <v>0</v>
      </c>
      <c r="P13" s="259" cm="1">
        <f t="array" ref="P13">SUMPRODUCT((D13:M13&lt;=$O$4)*1)-SUMPRODUCT((D13:M13&lt;=$O$3)*1)</f>
        <v>0</v>
      </c>
      <c r="Q13" s="259" cm="1">
        <f t="array" ref="Q13">SUMPRODUCT((D13:M13&lt;=$O$3)*1)</f>
        <v>10</v>
      </c>
      <c r="R13" s="250"/>
      <c r="S13" s="250"/>
      <c r="T13" s="250"/>
      <c r="U13" s="250"/>
      <c r="V13" s="250"/>
      <c r="W13" s="250"/>
      <c r="X13" s="250"/>
    </row>
    <row r="14" spans="1:24" x14ac:dyDescent="0.2">
      <c r="A14" s="250"/>
      <c r="B14" s="250"/>
      <c r="C14" s="256"/>
      <c r="D14" s="262">
        <f t="shared" si="1"/>
        <v>0</v>
      </c>
      <c r="E14" s="262">
        <f t="shared" si="1"/>
        <v>0</v>
      </c>
      <c r="F14" s="262">
        <f t="shared" si="1"/>
        <v>0</v>
      </c>
      <c r="G14" s="262">
        <f t="shared" si="1"/>
        <v>0</v>
      </c>
      <c r="H14" s="262">
        <f t="shared" si="1"/>
        <v>0</v>
      </c>
      <c r="I14" s="262">
        <f t="shared" si="1"/>
        <v>0</v>
      </c>
      <c r="J14" s="262">
        <f t="shared" si="1"/>
        <v>0</v>
      </c>
      <c r="K14" s="262">
        <f t="shared" si="1"/>
        <v>0</v>
      </c>
      <c r="L14" s="262">
        <f t="shared" si="1"/>
        <v>0</v>
      </c>
      <c r="M14" s="262">
        <f t="shared" si="1"/>
        <v>0</v>
      </c>
      <c r="N14" s="250">
        <f t="shared" ref="N14:N19" si="2">C14</f>
        <v>0</v>
      </c>
      <c r="O14" s="259">
        <f t="shared" ref="O14:O19" si="3">SUMPRODUCT((D14:M14&gt;$O$4)*1)</f>
        <v>0</v>
      </c>
      <c r="P14" s="259">
        <f t="shared" ref="P14:P19" si="4">SUMPRODUCT((D14:M14&lt;=$O$4)*1)-SUMPRODUCT((D14:M14&lt;=$O$3)*1)</f>
        <v>0</v>
      </c>
      <c r="Q14" s="259">
        <f t="shared" ref="Q14:Q19" si="5">SUMPRODUCT((D14:M14&lt;=$O$3)*1)</f>
        <v>10</v>
      </c>
      <c r="R14" s="250"/>
      <c r="S14" s="250"/>
      <c r="T14" s="250"/>
      <c r="U14" s="250"/>
      <c r="V14" s="250"/>
      <c r="W14" s="250"/>
      <c r="X14" s="250"/>
    </row>
    <row r="15" spans="1:24" x14ac:dyDescent="0.2">
      <c r="A15" s="250"/>
      <c r="B15" s="250"/>
      <c r="C15" s="256"/>
      <c r="D15" s="262">
        <f t="shared" si="1"/>
        <v>0</v>
      </c>
      <c r="E15" s="262">
        <f t="shared" si="1"/>
        <v>0</v>
      </c>
      <c r="F15" s="262">
        <f t="shared" si="1"/>
        <v>0</v>
      </c>
      <c r="G15" s="262">
        <f t="shared" si="1"/>
        <v>0</v>
      </c>
      <c r="H15" s="321">
        <f t="shared" si="1"/>
        <v>0</v>
      </c>
      <c r="I15" s="262">
        <f t="shared" si="1"/>
        <v>0</v>
      </c>
      <c r="J15" s="262">
        <f t="shared" si="1"/>
        <v>0</v>
      </c>
      <c r="K15" s="262">
        <f t="shared" si="1"/>
        <v>0</v>
      </c>
      <c r="L15" s="262">
        <f t="shared" si="1"/>
        <v>0</v>
      </c>
      <c r="M15" s="262">
        <f t="shared" si="1"/>
        <v>0</v>
      </c>
      <c r="N15" s="250">
        <f t="shared" si="2"/>
        <v>0</v>
      </c>
      <c r="O15" s="259">
        <f t="shared" si="3"/>
        <v>0</v>
      </c>
      <c r="P15" s="259">
        <f t="shared" si="4"/>
        <v>0</v>
      </c>
      <c r="Q15" s="259">
        <f t="shared" si="5"/>
        <v>10</v>
      </c>
      <c r="R15" s="250"/>
      <c r="S15" s="250"/>
      <c r="T15" s="250"/>
      <c r="U15" s="250"/>
      <c r="V15" s="250"/>
      <c r="W15" s="250"/>
      <c r="X15" s="250"/>
    </row>
    <row r="16" spans="1:24" x14ac:dyDescent="0.2">
      <c r="A16" s="250"/>
      <c r="B16" s="250"/>
      <c r="C16" s="256"/>
      <c r="D16" s="262">
        <f t="shared" si="1"/>
        <v>0</v>
      </c>
      <c r="E16" s="262">
        <f t="shared" si="1"/>
        <v>0</v>
      </c>
      <c r="F16" s="262">
        <f t="shared" si="1"/>
        <v>0</v>
      </c>
      <c r="G16" s="262">
        <f t="shared" si="1"/>
        <v>0</v>
      </c>
      <c r="H16" s="262">
        <f t="shared" si="1"/>
        <v>0</v>
      </c>
      <c r="I16" s="262">
        <f t="shared" si="1"/>
        <v>0</v>
      </c>
      <c r="J16" s="262">
        <f t="shared" si="1"/>
        <v>0</v>
      </c>
      <c r="K16" s="262">
        <f t="shared" si="1"/>
        <v>0</v>
      </c>
      <c r="L16" s="262">
        <f t="shared" si="1"/>
        <v>0</v>
      </c>
      <c r="M16" s="262">
        <f t="shared" si="1"/>
        <v>0</v>
      </c>
      <c r="N16" s="250">
        <f t="shared" si="2"/>
        <v>0</v>
      </c>
      <c r="O16" s="259">
        <f t="shared" si="3"/>
        <v>0</v>
      </c>
      <c r="P16" s="259">
        <f t="shared" si="4"/>
        <v>0</v>
      </c>
      <c r="Q16" s="259">
        <f t="shared" si="5"/>
        <v>10</v>
      </c>
      <c r="R16" s="250"/>
      <c r="S16" s="250"/>
      <c r="T16" s="250"/>
      <c r="U16" s="250"/>
      <c r="V16" s="250"/>
      <c r="W16" s="250"/>
      <c r="X16" s="250"/>
    </row>
    <row r="17" spans="1:34" x14ac:dyDescent="0.2">
      <c r="A17" s="250"/>
      <c r="B17" s="250"/>
      <c r="C17" s="256"/>
      <c r="D17" s="262">
        <f t="shared" si="1"/>
        <v>0</v>
      </c>
      <c r="E17" s="262">
        <f t="shared" si="1"/>
        <v>0</v>
      </c>
      <c r="F17" s="262">
        <f t="shared" si="1"/>
        <v>0</v>
      </c>
      <c r="G17" s="262">
        <f t="shared" si="1"/>
        <v>0</v>
      </c>
      <c r="H17" s="262">
        <f t="shared" si="1"/>
        <v>0</v>
      </c>
      <c r="I17" s="262">
        <f t="shared" si="1"/>
        <v>0</v>
      </c>
      <c r="J17" s="262">
        <f t="shared" si="1"/>
        <v>0</v>
      </c>
      <c r="K17" s="262">
        <f t="shared" si="1"/>
        <v>0</v>
      </c>
      <c r="L17" s="262">
        <f t="shared" si="1"/>
        <v>0</v>
      </c>
      <c r="M17" s="262">
        <f t="shared" si="1"/>
        <v>0</v>
      </c>
      <c r="N17" s="250">
        <f t="shared" si="2"/>
        <v>0</v>
      </c>
      <c r="O17" s="259">
        <f t="shared" si="3"/>
        <v>0</v>
      </c>
      <c r="P17" s="259">
        <f t="shared" si="4"/>
        <v>0</v>
      </c>
      <c r="Q17" s="259">
        <f t="shared" si="5"/>
        <v>10</v>
      </c>
      <c r="R17" s="250"/>
      <c r="S17" s="250"/>
      <c r="T17" s="250"/>
      <c r="U17" s="250"/>
      <c r="V17" s="250"/>
      <c r="W17" s="250"/>
      <c r="X17" s="250"/>
    </row>
    <row r="18" spans="1:34" x14ac:dyDescent="0.2">
      <c r="A18" s="250"/>
      <c r="B18" s="250"/>
      <c r="C18" s="256"/>
      <c r="D18" s="262">
        <f t="shared" si="1"/>
        <v>0</v>
      </c>
      <c r="E18" s="262">
        <f t="shared" si="1"/>
        <v>0</v>
      </c>
      <c r="F18" s="262">
        <f t="shared" si="1"/>
        <v>0</v>
      </c>
      <c r="G18" s="262">
        <f t="shared" si="1"/>
        <v>0</v>
      </c>
      <c r="H18" s="262">
        <f t="shared" si="1"/>
        <v>0</v>
      </c>
      <c r="I18" s="262">
        <f t="shared" si="1"/>
        <v>0</v>
      </c>
      <c r="J18" s="262">
        <f t="shared" si="1"/>
        <v>0</v>
      </c>
      <c r="K18" s="262">
        <f t="shared" si="1"/>
        <v>0</v>
      </c>
      <c r="L18" s="262">
        <f t="shared" si="1"/>
        <v>0</v>
      </c>
      <c r="M18" s="262">
        <f t="shared" si="1"/>
        <v>0</v>
      </c>
      <c r="N18" s="250">
        <f t="shared" si="2"/>
        <v>0</v>
      </c>
      <c r="O18" s="259">
        <f t="shared" si="3"/>
        <v>0</v>
      </c>
      <c r="P18" s="259">
        <f t="shared" si="4"/>
        <v>0</v>
      </c>
      <c r="Q18" s="259">
        <f t="shared" si="5"/>
        <v>10</v>
      </c>
      <c r="R18" s="250"/>
      <c r="S18" s="250"/>
      <c r="T18" s="250"/>
      <c r="U18" s="250"/>
      <c r="V18" s="250"/>
      <c r="W18" s="250"/>
      <c r="X18" s="250"/>
    </row>
    <row r="19" spans="1:34" ht="13.5" customHeight="1" x14ac:dyDescent="0.2">
      <c r="A19" s="250"/>
      <c r="B19" s="250"/>
      <c r="C19" s="256"/>
      <c r="D19" s="262">
        <f t="shared" si="1"/>
        <v>0</v>
      </c>
      <c r="E19" s="262">
        <f t="shared" si="1"/>
        <v>0</v>
      </c>
      <c r="F19" s="262">
        <f t="shared" si="1"/>
        <v>0</v>
      </c>
      <c r="G19" s="262">
        <f t="shared" si="1"/>
        <v>0</v>
      </c>
      <c r="H19" s="262">
        <f t="shared" si="1"/>
        <v>0</v>
      </c>
      <c r="I19" s="262">
        <f t="shared" si="1"/>
        <v>0</v>
      </c>
      <c r="J19" s="262">
        <f t="shared" si="1"/>
        <v>0</v>
      </c>
      <c r="K19" s="262">
        <f t="shared" si="1"/>
        <v>0</v>
      </c>
      <c r="L19" s="262">
        <f t="shared" si="1"/>
        <v>0</v>
      </c>
      <c r="M19" s="262">
        <f t="shared" si="1"/>
        <v>0</v>
      </c>
      <c r="N19" s="250">
        <f t="shared" si="2"/>
        <v>0</v>
      </c>
      <c r="O19" s="259">
        <f t="shared" si="3"/>
        <v>0</v>
      </c>
      <c r="P19" s="259">
        <f t="shared" si="4"/>
        <v>0</v>
      </c>
      <c r="Q19" s="259">
        <f t="shared" si="5"/>
        <v>10</v>
      </c>
      <c r="R19" s="250"/>
      <c r="S19" s="250"/>
      <c r="T19" s="250"/>
      <c r="U19" s="250"/>
      <c r="V19" s="250"/>
      <c r="W19" s="250"/>
      <c r="X19" s="250"/>
    </row>
    <row r="20" spans="1:34" x14ac:dyDescent="0.2">
      <c r="A20" s="250"/>
      <c r="B20" s="250"/>
      <c r="C20" s="250"/>
      <c r="D20" s="250"/>
      <c r="E20" s="250"/>
      <c r="F20" s="250"/>
      <c r="G20" s="250"/>
      <c r="H20" s="250"/>
      <c r="I20" s="250"/>
      <c r="J20" s="250"/>
      <c r="K20" s="250"/>
      <c r="L20" s="250"/>
      <c r="M20" s="250"/>
      <c r="N20" s="250"/>
      <c r="O20" s="250"/>
      <c r="P20" s="250"/>
      <c r="Q20" s="250"/>
      <c r="R20" s="250"/>
      <c r="S20" s="250"/>
      <c r="T20" s="250"/>
      <c r="U20" s="250"/>
      <c r="V20" s="250"/>
      <c r="W20" s="250"/>
      <c r="X20" s="250"/>
    </row>
    <row r="21" spans="1:34" x14ac:dyDescent="0.2">
      <c r="A21" s="250"/>
      <c r="B21" s="250"/>
      <c r="C21" s="250"/>
      <c r="D21" s="250"/>
      <c r="E21" s="250"/>
      <c r="F21" s="250"/>
      <c r="G21" s="250"/>
      <c r="H21" s="250"/>
      <c r="I21" s="250"/>
      <c r="J21" s="250"/>
      <c r="K21" s="250"/>
      <c r="L21" s="250"/>
      <c r="M21" s="250"/>
      <c r="N21" s="250"/>
      <c r="O21" s="250"/>
      <c r="P21" s="250"/>
      <c r="Q21" s="250"/>
      <c r="R21" s="250"/>
      <c r="S21" s="250"/>
      <c r="T21" s="250"/>
      <c r="U21" s="250"/>
      <c r="V21" s="250"/>
      <c r="W21" s="250"/>
      <c r="X21" s="250"/>
    </row>
    <row r="22" spans="1:34" x14ac:dyDescent="0.2">
      <c r="A22" s="250"/>
      <c r="B22" s="250"/>
      <c r="C22" s="250"/>
      <c r="D22" s="250"/>
      <c r="E22" s="250"/>
      <c r="F22" s="250"/>
      <c r="G22" s="250"/>
      <c r="H22" s="250"/>
      <c r="I22" s="250"/>
      <c r="J22" s="250"/>
      <c r="K22" s="250"/>
      <c r="L22" s="250"/>
      <c r="M22" s="250"/>
      <c r="N22" s="250"/>
      <c r="O22" s="250"/>
      <c r="P22" s="250"/>
      <c r="Q22" s="250"/>
      <c r="R22" s="250"/>
      <c r="S22" s="250"/>
      <c r="T22" s="250"/>
      <c r="U22" s="250"/>
      <c r="V22" s="250"/>
      <c r="W22" s="250"/>
      <c r="X22" s="250"/>
    </row>
    <row r="23" spans="1:34" x14ac:dyDescent="0.2">
      <c r="A23" s="250"/>
      <c r="B23" s="250"/>
      <c r="C23" s="250"/>
      <c r="D23" s="250"/>
      <c r="E23" s="250"/>
      <c r="F23" s="250"/>
      <c r="G23" s="250"/>
      <c r="H23" s="250"/>
      <c r="I23" s="250"/>
      <c r="J23" s="250"/>
      <c r="K23" s="250"/>
      <c r="L23" s="250"/>
      <c r="M23" s="250"/>
      <c r="N23" s="250"/>
      <c r="O23" s="250"/>
      <c r="P23" s="250"/>
      <c r="Q23" s="250"/>
      <c r="R23" s="250"/>
      <c r="S23" s="250"/>
      <c r="T23" s="250"/>
      <c r="U23" s="250"/>
      <c r="V23" s="250"/>
      <c r="W23" s="250"/>
      <c r="X23" s="250"/>
    </row>
    <row r="24" spans="1:34" x14ac:dyDescent="0.2">
      <c r="A24" s="250"/>
      <c r="B24" s="250"/>
      <c r="C24" s="250"/>
      <c r="D24" s="250"/>
      <c r="E24" s="250"/>
      <c r="F24" s="250"/>
      <c r="G24" s="250"/>
      <c r="H24" s="250"/>
      <c r="I24" s="250"/>
      <c r="J24" s="250"/>
      <c r="K24" s="250"/>
      <c r="L24" s="250"/>
      <c r="M24" s="250"/>
      <c r="N24" s="250"/>
      <c r="O24" s="250"/>
      <c r="P24" s="250"/>
      <c r="Q24" s="250"/>
      <c r="R24" s="250"/>
      <c r="S24" s="250"/>
      <c r="T24" s="250"/>
      <c r="U24" s="250"/>
      <c r="V24" s="250"/>
      <c r="W24" s="250"/>
      <c r="X24" s="250"/>
    </row>
    <row r="25" spans="1:34" x14ac:dyDescent="0.2">
      <c r="A25" s="250"/>
      <c r="B25" s="250"/>
      <c r="C25" s="250"/>
      <c r="D25" s="250"/>
      <c r="E25" s="250"/>
      <c r="F25" s="250"/>
      <c r="G25" s="250"/>
      <c r="H25" s="250"/>
      <c r="I25" s="250"/>
      <c r="J25" s="250"/>
      <c r="U25" s="250"/>
      <c r="V25" s="250"/>
      <c r="W25" s="250"/>
      <c r="X25" s="250"/>
    </row>
    <row r="26" spans="1:34" ht="24" x14ac:dyDescent="0.2">
      <c r="A26" s="250"/>
      <c r="B26" s="250"/>
      <c r="C26" s="263" t="s">
        <v>125</v>
      </c>
      <c r="D26" s="263"/>
      <c r="E26" s="263"/>
      <c r="F26" s="263"/>
      <c r="G26" s="263"/>
      <c r="H26" s="263"/>
      <c r="I26" s="250"/>
      <c r="J26" s="250"/>
      <c r="U26" s="250"/>
      <c r="V26" s="250"/>
      <c r="W26" s="250"/>
      <c r="X26" s="250"/>
    </row>
    <row r="27" spans="1:34" ht="24" x14ac:dyDescent="0.2">
      <c r="A27" s="250"/>
      <c r="B27" s="250"/>
      <c r="C27" s="263"/>
      <c r="D27" s="263"/>
      <c r="E27" s="263"/>
      <c r="F27" s="263"/>
      <c r="G27" s="263"/>
      <c r="H27" s="263"/>
      <c r="I27" s="263"/>
      <c r="J27" s="250"/>
      <c r="U27" s="250"/>
      <c r="V27" s="250"/>
      <c r="W27" s="250"/>
      <c r="X27" s="250"/>
    </row>
    <row r="28" spans="1:34" ht="34" x14ac:dyDescent="0.2">
      <c r="A28" s="250"/>
      <c r="B28" s="250"/>
      <c r="C28" s="275"/>
      <c r="D28" s="276"/>
      <c r="E28" s="277"/>
      <c r="F28" s="277"/>
      <c r="G28" s="278"/>
      <c r="H28" s="279"/>
      <c r="I28" s="280"/>
      <c r="J28" s="250"/>
      <c r="U28" s="250"/>
      <c r="V28" s="250"/>
      <c r="W28" s="250"/>
      <c r="X28" s="250"/>
    </row>
    <row r="29" spans="1:34" x14ac:dyDescent="0.2">
      <c r="A29" s="250"/>
      <c r="B29" s="250"/>
      <c r="C29" s="452" t="s">
        <v>27</v>
      </c>
      <c r="D29" s="452"/>
      <c r="E29" s="265"/>
      <c r="F29" s="266"/>
      <c r="G29" s="265"/>
      <c r="H29" s="265"/>
      <c r="I29" s="280"/>
      <c r="J29" s="250"/>
      <c r="U29" s="250"/>
      <c r="V29" s="250"/>
      <c r="W29" s="250"/>
      <c r="X29" s="250"/>
    </row>
    <row r="30" spans="1:34" x14ac:dyDescent="0.2">
      <c r="A30" s="250"/>
      <c r="B30" s="250"/>
      <c r="C30" s="264"/>
      <c r="D30" s="266"/>
      <c r="E30" s="265"/>
      <c r="F30" s="266"/>
      <c r="G30" s="265"/>
      <c r="H30" s="265"/>
      <c r="I30" s="280"/>
      <c r="J30" s="250"/>
      <c r="U30" s="250"/>
      <c r="V30" s="250" t="s">
        <v>214</v>
      </c>
      <c r="W30" s="250"/>
      <c r="X30" s="250"/>
    </row>
    <row r="31" spans="1:34" x14ac:dyDescent="0.2">
      <c r="A31" s="250"/>
      <c r="B31" s="250"/>
      <c r="C31" s="453" t="s">
        <v>47</v>
      </c>
      <c r="D31" s="453"/>
      <c r="E31" s="267" t="s">
        <v>28</v>
      </c>
      <c r="F31" s="268"/>
      <c r="G31" s="268"/>
      <c r="H31" s="269"/>
      <c r="I31" s="270">
        <v>1</v>
      </c>
      <c r="J31" s="250"/>
      <c r="U31" s="250"/>
      <c r="V31" s="250"/>
      <c r="W31" s="250"/>
      <c r="X31" s="250"/>
    </row>
    <row r="32" spans="1:34" ht="15" customHeight="1" x14ac:dyDescent="0.2">
      <c r="A32" s="250"/>
      <c r="B32" s="250"/>
      <c r="C32" s="453" t="s">
        <v>213</v>
      </c>
      <c r="D32" s="453"/>
      <c r="E32" s="267" t="s">
        <v>29</v>
      </c>
      <c r="F32" s="268"/>
      <c r="G32" s="268"/>
      <c r="H32" s="269"/>
      <c r="I32" s="270">
        <v>2</v>
      </c>
      <c r="J32" s="250"/>
      <c r="U32" s="250"/>
      <c r="V32" s="250"/>
      <c r="W32" s="250"/>
      <c r="X32" s="250"/>
      <c r="Y32" s="454" t="s">
        <v>954</v>
      </c>
      <c r="Z32" s="454"/>
      <c r="AA32" s="455" t="s">
        <v>955</v>
      </c>
      <c r="AB32" s="455"/>
      <c r="AC32" s="454" t="s">
        <v>956</v>
      </c>
      <c r="AD32" s="454"/>
      <c r="AE32" s="455" t="s">
        <v>957</v>
      </c>
      <c r="AF32" s="455"/>
      <c r="AG32" s="454" t="s">
        <v>958</v>
      </c>
      <c r="AH32" s="454"/>
    </row>
    <row r="33" spans="1:34" x14ac:dyDescent="0.2">
      <c r="A33" s="250"/>
      <c r="B33" s="250"/>
      <c r="C33" s="453" t="s">
        <v>212</v>
      </c>
      <c r="D33" s="453"/>
      <c r="E33" s="267" t="s">
        <v>40</v>
      </c>
      <c r="F33" s="268"/>
      <c r="G33" s="268"/>
      <c r="H33" s="269"/>
      <c r="I33" s="270">
        <v>3</v>
      </c>
      <c r="J33" s="250"/>
      <c r="U33" s="250"/>
      <c r="V33" s="250"/>
      <c r="W33" s="250"/>
      <c r="X33" s="250"/>
      <c r="Y33" s="454"/>
      <c r="Z33" s="454"/>
      <c r="AA33" s="455"/>
      <c r="AB33" s="455"/>
      <c r="AC33" s="454"/>
      <c r="AD33" s="454"/>
      <c r="AE33" s="455"/>
      <c r="AF33" s="455"/>
      <c r="AG33" s="454"/>
      <c r="AH33" s="454"/>
    </row>
    <row r="34" spans="1:34" x14ac:dyDescent="0.2">
      <c r="A34" s="250"/>
      <c r="B34" s="250"/>
      <c r="C34" s="453" t="s">
        <v>211</v>
      </c>
      <c r="D34" s="453"/>
      <c r="E34" s="267" t="s">
        <v>30</v>
      </c>
      <c r="F34" s="268"/>
      <c r="G34" s="268"/>
      <c r="H34" s="269"/>
      <c r="I34" s="270">
        <v>4</v>
      </c>
      <c r="J34" s="250"/>
      <c r="U34" s="250"/>
      <c r="V34" s="250"/>
      <c r="W34" s="250"/>
      <c r="X34" s="250"/>
      <c r="Y34" s="454"/>
      <c r="Z34" s="454"/>
      <c r="AA34" s="455"/>
      <c r="AB34" s="455"/>
      <c r="AC34" s="454"/>
      <c r="AD34" s="454"/>
      <c r="AE34" s="455"/>
      <c r="AF34" s="455"/>
      <c r="AG34" s="454"/>
      <c r="AH34" s="454"/>
    </row>
    <row r="35" spans="1:34" x14ac:dyDescent="0.2">
      <c r="A35" s="250"/>
      <c r="B35" s="250"/>
      <c r="C35" s="453" t="s">
        <v>210</v>
      </c>
      <c r="D35" s="453"/>
      <c r="E35" s="267" t="s">
        <v>31</v>
      </c>
      <c r="F35" s="268"/>
      <c r="G35" s="268"/>
      <c r="H35" s="269"/>
      <c r="I35" s="270">
        <v>5</v>
      </c>
      <c r="J35" s="250"/>
      <c r="U35" s="250"/>
      <c r="V35" s="250"/>
      <c r="W35" s="250"/>
      <c r="X35" s="250"/>
    </row>
    <row r="36" spans="1:34" x14ac:dyDescent="0.2">
      <c r="A36" s="250"/>
      <c r="B36" s="250"/>
      <c r="C36" s="250"/>
      <c r="D36" s="250"/>
      <c r="E36" s="250"/>
      <c r="F36" s="250"/>
      <c r="G36" s="250"/>
      <c r="H36" s="250"/>
      <c r="I36" s="250"/>
      <c r="J36" s="250"/>
      <c r="U36" s="250"/>
      <c r="V36" s="250"/>
      <c r="W36" s="250"/>
      <c r="X36" s="250"/>
    </row>
    <row r="37" spans="1:34" x14ac:dyDescent="0.2">
      <c r="A37" s="250"/>
      <c r="B37" s="250"/>
      <c r="C37" s="250"/>
      <c r="D37" s="250"/>
      <c r="E37" s="250"/>
      <c r="F37" s="250"/>
      <c r="G37" s="250"/>
      <c r="H37" s="250"/>
      <c r="I37" s="250"/>
      <c r="J37" s="250"/>
      <c r="U37" s="250"/>
      <c r="V37" s="250"/>
      <c r="W37" s="250"/>
      <c r="X37" s="250"/>
    </row>
    <row r="38" spans="1:34" x14ac:dyDescent="0.2">
      <c r="A38" s="250"/>
      <c r="B38" s="250"/>
      <c r="C38" s="250"/>
      <c r="D38" s="250"/>
      <c r="E38" s="250"/>
      <c r="F38" s="250"/>
      <c r="G38" s="250"/>
      <c r="H38" s="250"/>
      <c r="I38" s="250"/>
      <c r="J38" s="250"/>
      <c r="U38" s="250"/>
      <c r="V38" s="250"/>
      <c r="W38" s="250"/>
      <c r="X38" s="250"/>
    </row>
    <row r="39" spans="1:34" ht="16" x14ac:dyDescent="0.2">
      <c r="A39" s="250"/>
      <c r="B39" s="274"/>
      <c r="C39" s="250"/>
      <c r="D39" s="250"/>
      <c r="E39" s="250"/>
      <c r="F39" s="250"/>
      <c r="G39" s="250"/>
      <c r="H39" s="250"/>
      <c r="I39" s="250"/>
      <c r="J39" s="250"/>
      <c r="U39" s="250"/>
      <c r="V39" s="250"/>
      <c r="W39" s="250"/>
      <c r="X39" s="250"/>
    </row>
    <row r="40" spans="1:34" x14ac:dyDescent="0.2">
      <c r="A40" s="250"/>
      <c r="B40" s="250"/>
      <c r="C40" s="250"/>
      <c r="D40" s="250"/>
      <c r="E40" s="250"/>
      <c r="F40" s="250"/>
      <c r="G40" s="250"/>
      <c r="H40" s="250"/>
      <c r="I40" s="250"/>
      <c r="J40" s="250"/>
      <c r="U40" s="250"/>
      <c r="V40" s="250"/>
      <c r="W40" s="250"/>
      <c r="X40" s="250"/>
    </row>
    <row r="41" spans="1:34" ht="42" customHeight="1" x14ac:dyDescent="0.2">
      <c r="A41" s="451" t="s">
        <v>336</v>
      </c>
      <c r="B41" s="451"/>
      <c r="C41" s="362" t="s">
        <v>953</v>
      </c>
      <c r="D41" s="362" t="s">
        <v>951</v>
      </c>
      <c r="E41" s="362" t="s">
        <v>320</v>
      </c>
      <c r="F41" s="362" t="s">
        <v>337</v>
      </c>
      <c r="G41" s="250"/>
      <c r="H41" s="250"/>
      <c r="I41" s="250"/>
      <c r="T41" s="250"/>
      <c r="U41" s="250"/>
      <c r="V41" s="250"/>
      <c r="W41" s="250"/>
    </row>
    <row r="42" spans="1:34" ht="16" x14ac:dyDescent="0.2">
      <c r="A42" s="247" t="str">
        <f>+'01 Estrategia'!F6</f>
        <v>ALCANOS DE COLOMBIA S.A. E.S.P.</v>
      </c>
      <c r="B42" s="282">
        <f>+Consolidado!F33</f>
        <v>35.421428571428571</v>
      </c>
      <c r="C42" s="365" t="s">
        <v>311</v>
      </c>
      <c r="D42" s="366">
        <f t="shared" ref="D42:D51" si="6">E42</f>
        <v>35.421428571428571</v>
      </c>
      <c r="E42" s="361">
        <f t="shared" ref="E42:E51" si="7">B42</f>
        <v>35.421428571428571</v>
      </c>
      <c r="F42" s="360">
        <f t="shared" ref="F42:F51" si="8">(D42*0.5)+(E42*0.5)</f>
        <v>35.421428571428571</v>
      </c>
      <c r="G42" s="281"/>
      <c r="H42" s="250"/>
      <c r="I42" s="250"/>
      <c r="T42" s="250"/>
      <c r="U42" s="250"/>
      <c r="V42" s="250"/>
      <c r="W42" s="250"/>
    </row>
    <row r="43" spans="1:34" ht="16" x14ac:dyDescent="0.2">
      <c r="A43" s="247" t="str">
        <f>+'02 Admin-Organz '!F6</f>
        <v>ALCANOS DE COLOMBIA S.A. E.S.P.</v>
      </c>
      <c r="B43" s="282">
        <f>+Consolidado!F40</f>
        <v>47.75</v>
      </c>
      <c r="C43" s="365" t="s">
        <v>312</v>
      </c>
      <c r="D43" s="366">
        <f t="shared" si="6"/>
        <v>47.75</v>
      </c>
      <c r="E43" s="361">
        <f t="shared" si="7"/>
        <v>47.75</v>
      </c>
      <c r="F43" s="360">
        <f t="shared" si="8"/>
        <v>47.75</v>
      </c>
      <c r="G43" s="281"/>
      <c r="H43" s="250"/>
      <c r="I43" s="250"/>
      <c r="T43" s="250"/>
      <c r="U43" s="250"/>
      <c r="V43" s="250"/>
      <c r="W43" s="250"/>
    </row>
    <row r="44" spans="1:34" ht="16" x14ac:dyDescent="0.2">
      <c r="A44" s="247" t="str">
        <f>+'03 Plan-Progr'!F6</f>
        <v>ALCANOS DE COLOMBIA S.A. E.S.P.</v>
      </c>
      <c r="B44" s="282">
        <f>+Consolidado!F47</f>
        <v>41.076190476190483</v>
      </c>
      <c r="C44" s="365" t="s">
        <v>313</v>
      </c>
      <c r="D44" s="366">
        <f t="shared" si="6"/>
        <v>41.076190476190483</v>
      </c>
      <c r="E44" s="361">
        <f t="shared" si="7"/>
        <v>41.076190476190483</v>
      </c>
      <c r="F44" s="360">
        <f t="shared" si="8"/>
        <v>41.076190476190483</v>
      </c>
      <c r="G44" s="281"/>
      <c r="H44" s="250"/>
      <c r="I44" s="250"/>
      <c r="T44" s="250"/>
      <c r="U44" s="250"/>
      <c r="V44" s="250"/>
      <c r="W44" s="250"/>
    </row>
    <row r="45" spans="1:34" ht="16" x14ac:dyDescent="0.2">
      <c r="A45" s="247" t="str">
        <f>+'04 Técnicas Manto'!F6</f>
        <v>ALCANOS DE COLOMBIA S.A. E.S.P.</v>
      </c>
      <c r="B45" s="282">
        <f>+Consolidado!F54</f>
        <v>46.32261904761905</v>
      </c>
      <c r="C45" s="365" t="s">
        <v>950</v>
      </c>
      <c r="D45" s="366">
        <f t="shared" si="6"/>
        <v>46.32261904761905</v>
      </c>
      <c r="E45" s="361">
        <f t="shared" si="7"/>
        <v>46.32261904761905</v>
      </c>
      <c r="F45" s="360">
        <f t="shared" si="8"/>
        <v>46.32261904761905</v>
      </c>
      <c r="G45" s="281"/>
      <c r="H45" s="250"/>
      <c r="I45" s="250"/>
      <c r="T45" s="250"/>
      <c r="U45" s="250"/>
      <c r="V45" s="250"/>
      <c r="W45" s="250"/>
    </row>
    <row r="46" spans="1:34" ht="16" x14ac:dyDescent="0.2">
      <c r="A46" s="247" t="str">
        <f>+'05 KPIs'!F6</f>
        <v>ALCANOS DE COLOMBIA S.A. E.S.P.</v>
      </c>
      <c r="B46" s="282">
        <f>+Consolidado!F61</f>
        <v>45.912500000000001</v>
      </c>
      <c r="C46" s="365" t="s">
        <v>314</v>
      </c>
      <c r="D46" s="366">
        <f t="shared" si="6"/>
        <v>45.912500000000001</v>
      </c>
      <c r="E46" s="361">
        <f t="shared" si="7"/>
        <v>45.912500000000001</v>
      </c>
      <c r="F46" s="360">
        <f t="shared" si="8"/>
        <v>45.912500000000001</v>
      </c>
      <c r="G46" s="281"/>
      <c r="H46" s="250"/>
      <c r="I46" s="250"/>
      <c r="T46" s="250"/>
      <c r="U46" s="250"/>
      <c r="V46" s="250"/>
      <c r="W46" s="250"/>
    </row>
    <row r="47" spans="1:34" ht="16" x14ac:dyDescent="0.2">
      <c r="A47" s="247" t="str">
        <f>+'06 IT'!F6</f>
        <v>ALCANOS DE COLOMBIA S.A. E.S.P.</v>
      </c>
      <c r="B47" s="282">
        <f>+Consolidado!F68</f>
        <v>23.366666666666671</v>
      </c>
      <c r="C47" s="365" t="s">
        <v>952</v>
      </c>
      <c r="D47" s="366">
        <f t="shared" si="6"/>
        <v>23.366666666666671</v>
      </c>
      <c r="E47" s="361">
        <f t="shared" si="7"/>
        <v>23.366666666666671</v>
      </c>
      <c r="F47" s="360">
        <f t="shared" si="8"/>
        <v>23.366666666666671</v>
      </c>
      <c r="G47" s="281"/>
      <c r="H47" s="250"/>
      <c r="I47" s="250"/>
      <c r="T47" s="250"/>
      <c r="U47" s="250"/>
      <c r="V47" s="250"/>
      <c r="W47" s="250"/>
    </row>
    <row r="48" spans="1:34" ht="16" x14ac:dyDescent="0.2">
      <c r="A48" s="247" t="str">
        <f>+'07 Empleados'!F6</f>
        <v>ALCANOS DE COLOMBIA S.A. E.S.P.</v>
      </c>
      <c r="B48" s="282">
        <f>+Consolidado!F75</f>
        <v>52.145054945054952</v>
      </c>
      <c r="C48" s="365" t="s">
        <v>315</v>
      </c>
      <c r="D48" s="366">
        <f t="shared" si="6"/>
        <v>52.145054945054952</v>
      </c>
      <c r="E48" s="361">
        <f t="shared" si="7"/>
        <v>52.145054945054952</v>
      </c>
      <c r="F48" s="360">
        <f t="shared" si="8"/>
        <v>52.145054945054952</v>
      </c>
      <c r="G48" s="281"/>
      <c r="H48" s="250"/>
      <c r="I48" s="250"/>
      <c r="J48" s="250"/>
      <c r="K48" s="250"/>
      <c r="L48" s="250"/>
      <c r="M48" s="250"/>
      <c r="N48" s="250"/>
      <c r="O48" s="250"/>
      <c r="P48" s="250"/>
      <c r="Q48" s="250"/>
      <c r="R48" s="250"/>
      <c r="S48" s="250"/>
      <c r="T48" s="250"/>
      <c r="U48" s="250"/>
      <c r="V48" s="250"/>
      <c r="W48" s="250"/>
    </row>
    <row r="49" spans="1:24" ht="16" x14ac:dyDescent="0.2">
      <c r="A49" s="247" t="str">
        <f>+'08 Confiabilidad'!F6</f>
        <v>ALCANOS DE COLOMBIA S.A. E.S.P.</v>
      </c>
      <c r="B49" s="282">
        <f>+Consolidado!F82</f>
        <v>13.824999999999999</v>
      </c>
      <c r="C49" s="365" t="s">
        <v>316</v>
      </c>
      <c r="D49" s="366">
        <f t="shared" si="6"/>
        <v>13.824999999999999</v>
      </c>
      <c r="E49" s="361">
        <f t="shared" si="7"/>
        <v>13.824999999999999</v>
      </c>
      <c r="F49" s="360">
        <f t="shared" si="8"/>
        <v>13.824999999999999</v>
      </c>
      <c r="G49" s="281"/>
      <c r="H49" s="250"/>
      <c r="I49" s="250"/>
      <c r="J49" s="250"/>
      <c r="K49" s="250"/>
      <c r="L49" s="250"/>
      <c r="M49" s="250"/>
      <c r="N49" s="250"/>
      <c r="O49" s="250"/>
      <c r="P49" s="250"/>
      <c r="Q49" s="250"/>
      <c r="R49" s="250"/>
      <c r="S49" s="250"/>
      <c r="T49" s="250"/>
      <c r="U49" s="250"/>
      <c r="V49" s="250"/>
      <c r="W49" s="250"/>
    </row>
    <row r="50" spans="1:24" ht="16" x14ac:dyDescent="0.2">
      <c r="A50" s="247" t="str">
        <f>+'09 Analisis de Procesos'!F6</f>
        <v>ALCANOS DE COLOMBIA S.A. E.S.P.</v>
      </c>
      <c r="B50" s="282">
        <f>+Consolidado!F89</f>
        <v>45.225000000000001</v>
      </c>
      <c r="C50" s="365" t="s">
        <v>317</v>
      </c>
      <c r="D50" s="366">
        <f t="shared" si="6"/>
        <v>45.225000000000001</v>
      </c>
      <c r="E50" s="361">
        <f t="shared" si="7"/>
        <v>45.225000000000001</v>
      </c>
      <c r="F50" s="360">
        <f t="shared" si="8"/>
        <v>45.225000000000001</v>
      </c>
      <c r="G50" s="281"/>
      <c r="H50" s="250"/>
      <c r="I50" s="250"/>
      <c r="J50" s="250"/>
      <c r="K50" s="250"/>
      <c r="L50" s="250"/>
      <c r="M50" s="250"/>
      <c r="N50" s="250"/>
      <c r="O50" s="250"/>
      <c r="P50" s="250"/>
      <c r="Q50" s="250"/>
      <c r="R50" s="250"/>
      <c r="S50" s="250"/>
      <c r="T50" s="250"/>
      <c r="U50" s="250"/>
      <c r="V50" s="250"/>
      <c r="W50" s="250"/>
    </row>
    <row r="51" spans="1:24" ht="16" x14ac:dyDescent="0.2">
      <c r="A51" s="247" t="str">
        <f>+'10 Infr - Inst'!F6</f>
        <v>ALCANOS DE COLOMBIA S.A. E.S.P.</v>
      </c>
      <c r="B51" s="282">
        <f>+Consolidado!F96</f>
        <v>43.689285714285717</v>
      </c>
      <c r="C51" s="365" t="s">
        <v>318</v>
      </c>
      <c r="D51" s="366">
        <f t="shared" si="6"/>
        <v>43.689285714285717</v>
      </c>
      <c r="E51" s="361">
        <f t="shared" si="7"/>
        <v>43.689285714285717</v>
      </c>
      <c r="F51" s="360">
        <f t="shared" si="8"/>
        <v>43.689285714285717</v>
      </c>
      <c r="G51" s="281"/>
      <c r="H51" s="250"/>
      <c r="I51" s="250"/>
      <c r="J51" s="250"/>
      <c r="K51" s="250"/>
      <c r="L51" s="250"/>
      <c r="M51" s="250"/>
      <c r="N51" s="250"/>
      <c r="O51" s="250"/>
      <c r="P51" s="250"/>
      <c r="Q51" s="250"/>
      <c r="R51" s="250"/>
      <c r="S51" s="250"/>
      <c r="T51" s="250"/>
      <c r="U51" s="250"/>
      <c r="V51" s="250"/>
      <c r="W51" s="250"/>
    </row>
    <row r="52" spans="1:24" ht="16" x14ac:dyDescent="0.2">
      <c r="A52" s="250"/>
      <c r="B52" s="250"/>
      <c r="C52" s="363" t="s">
        <v>111</v>
      </c>
      <c r="D52" s="364">
        <f>+MEDIAN(D42,D43,D44,D45,D46,D47,D48,D49,D50,D51)</f>
        <v>44.457142857142856</v>
      </c>
      <c r="E52" s="364">
        <f>+MEDIAN(E42,E43,E44,E45,E46,E47,E48,E49,E50,E51)</f>
        <v>44.457142857142856</v>
      </c>
      <c r="F52" s="364">
        <f>+MEDIAN(F42,F43,F44,F45,F46,F47,F48,F49,F50,F51)</f>
        <v>44.457142857142856</v>
      </c>
      <c r="G52" s="281"/>
      <c r="H52" s="250"/>
      <c r="I52" s="250"/>
      <c r="J52" s="250"/>
      <c r="K52" s="250"/>
      <c r="L52" s="250"/>
      <c r="M52" s="250"/>
      <c r="N52" s="250"/>
      <c r="O52" s="250"/>
      <c r="P52" s="250"/>
      <c r="Q52" s="250"/>
      <c r="R52" s="250"/>
      <c r="S52" s="250"/>
      <c r="T52" s="250"/>
      <c r="U52" s="250"/>
      <c r="V52" s="250"/>
      <c r="W52" s="250"/>
    </row>
    <row r="53" spans="1:24" x14ac:dyDescent="0.2">
      <c r="A53" s="250"/>
      <c r="B53" s="250"/>
      <c r="C53" s="250"/>
      <c r="D53" s="272"/>
      <c r="E53" s="250"/>
      <c r="F53" s="250"/>
      <c r="G53" s="250"/>
      <c r="H53" s="250"/>
      <c r="I53" s="250"/>
      <c r="J53" s="250"/>
      <c r="K53" s="250"/>
      <c r="L53" s="250"/>
      <c r="M53" s="250"/>
      <c r="N53" s="250"/>
      <c r="O53" s="250"/>
      <c r="P53" s="250"/>
      <c r="Q53" s="250"/>
      <c r="R53" s="250"/>
      <c r="S53" s="250"/>
      <c r="T53" s="250"/>
      <c r="U53" s="250"/>
      <c r="V53" s="250"/>
      <c r="W53" s="250"/>
      <c r="X53" s="250"/>
    </row>
    <row r="54" spans="1:24" ht="16" x14ac:dyDescent="0.2">
      <c r="A54" s="250"/>
      <c r="B54" s="274"/>
      <c r="C54" s="250"/>
      <c r="D54" s="250"/>
      <c r="E54" s="250"/>
      <c r="F54" s="250"/>
      <c r="G54" s="250"/>
      <c r="H54" s="250"/>
      <c r="I54" s="250"/>
      <c r="J54" s="250"/>
      <c r="K54" s="250"/>
      <c r="L54" s="250"/>
      <c r="M54" s="250"/>
      <c r="N54" s="250"/>
      <c r="O54" s="250"/>
      <c r="P54" s="250"/>
      <c r="Q54" s="250"/>
      <c r="R54" s="250"/>
      <c r="S54" s="250"/>
      <c r="T54" s="250"/>
      <c r="U54" s="250"/>
      <c r="V54" s="250"/>
      <c r="W54" s="250"/>
      <c r="X54" s="250"/>
    </row>
    <row r="55" spans="1:24" x14ac:dyDescent="0.2">
      <c r="A55" s="250"/>
      <c r="B55" s="250"/>
      <c r="C55" s="250"/>
      <c r="D55" s="250"/>
      <c r="E55" s="250"/>
      <c r="F55" s="250"/>
      <c r="G55" s="250"/>
      <c r="H55" s="250"/>
      <c r="I55" s="250"/>
      <c r="J55" s="250"/>
      <c r="K55" s="250"/>
      <c r="L55" s="250"/>
      <c r="M55" s="250"/>
      <c r="N55" s="250"/>
      <c r="O55" s="250"/>
      <c r="P55" s="250"/>
      <c r="Q55" s="250"/>
      <c r="R55" s="250"/>
      <c r="S55" s="250"/>
      <c r="T55" s="250"/>
      <c r="U55" s="250"/>
      <c r="V55" s="250"/>
      <c r="W55" s="250"/>
      <c r="X55" s="250"/>
    </row>
    <row r="56" spans="1:24" x14ac:dyDescent="0.2">
      <c r="A56" s="250"/>
      <c r="B56" s="250"/>
      <c r="C56" s="250"/>
      <c r="D56" s="250"/>
      <c r="E56" s="250"/>
      <c r="F56" s="250"/>
      <c r="G56" s="250"/>
      <c r="H56" s="250"/>
      <c r="I56" s="250"/>
      <c r="J56" s="250"/>
      <c r="K56" s="250"/>
      <c r="L56" s="250"/>
      <c r="M56" s="250"/>
      <c r="N56" s="250"/>
      <c r="O56" s="250"/>
      <c r="P56" s="250"/>
      <c r="Q56" s="250"/>
      <c r="R56" s="250"/>
      <c r="S56" s="250"/>
      <c r="T56" s="250"/>
      <c r="U56" s="250"/>
      <c r="V56" s="250"/>
      <c r="W56" s="250"/>
      <c r="X56" s="250"/>
    </row>
    <row r="57" spans="1:24" x14ac:dyDescent="0.2">
      <c r="A57" s="250"/>
      <c r="B57" s="250"/>
      <c r="C57" s="250"/>
      <c r="D57" s="250"/>
      <c r="E57" s="250"/>
      <c r="F57" s="250"/>
      <c r="G57" s="250"/>
      <c r="H57" s="250"/>
      <c r="I57" s="250"/>
      <c r="J57" s="250"/>
      <c r="K57" s="250"/>
      <c r="L57" s="250"/>
      <c r="M57" s="250"/>
      <c r="N57" s="250"/>
      <c r="O57" s="250"/>
      <c r="P57" s="250"/>
      <c r="Q57" s="250"/>
      <c r="R57" s="250"/>
      <c r="S57" s="250"/>
      <c r="T57" s="250"/>
      <c r="U57" s="250"/>
      <c r="V57" s="250"/>
      <c r="W57" s="250"/>
      <c r="X57" s="250"/>
    </row>
    <row r="58" spans="1:24" x14ac:dyDescent="0.2">
      <c r="A58" s="250"/>
      <c r="B58" s="250"/>
      <c r="C58" s="250"/>
      <c r="D58" s="250"/>
      <c r="E58" s="250"/>
      <c r="F58" s="250"/>
      <c r="G58" s="250"/>
      <c r="H58" s="250"/>
      <c r="I58" s="250"/>
      <c r="J58" s="250"/>
      <c r="K58" s="250"/>
      <c r="L58" s="250"/>
      <c r="M58" s="250"/>
      <c r="N58" s="250"/>
      <c r="O58" s="250"/>
      <c r="P58" s="250"/>
      <c r="Q58" s="250"/>
      <c r="R58" s="250"/>
      <c r="S58" s="250"/>
      <c r="T58" s="250"/>
      <c r="U58" s="250"/>
      <c r="V58" s="250"/>
      <c r="W58" s="250"/>
      <c r="X58" s="250"/>
    </row>
    <row r="59" spans="1:24" x14ac:dyDescent="0.2">
      <c r="A59" s="250"/>
      <c r="B59" s="250"/>
      <c r="C59" s="250"/>
      <c r="D59" s="250"/>
      <c r="E59" s="250"/>
      <c r="F59" s="250"/>
      <c r="G59" s="250"/>
      <c r="H59" s="250"/>
      <c r="I59" s="250"/>
      <c r="J59" s="250"/>
      <c r="K59" s="250"/>
      <c r="L59" s="250"/>
      <c r="M59" s="250"/>
      <c r="N59" s="250"/>
      <c r="O59" s="250"/>
      <c r="P59" s="250"/>
      <c r="Q59" s="250"/>
      <c r="R59" s="250"/>
      <c r="S59" s="250"/>
      <c r="T59" s="250"/>
      <c r="U59" s="250"/>
      <c r="V59" s="250"/>
      <c r="W59" s="250"/>
      <c r="X59" s="250"/>
    </row>
    <row r="60" spans="1:24" x14ac:dyDescent="0.2">
      <c r="A60" s="250"/>
      <c r="B60" s="250"/>
      <c r="C60" s="250"/>
      <c r="D60" s="250"/>
      <c r="E60" s="250"/>
      <c r="F60" s="250"/>
      <c r="G60" s="250"/>
      <c r="H60" s="250"/>
      <c r="I60" s="250"/>
      <c r="J60" s="250"/>
      <c r="K60" s="250"/>
      <c r="L60" s="250"/>
      <c r="M60" s="250"/>
      <c r="N60" s="250"/>
      <c r="O60" s="250"/>
      <c r="P60" s="250"/>
      <c r="Q60" s="250"/>
      <c r="R60" s="250"/>
      <c r="S60" s="250"/>
      <c r="T60" s="250"/>
      <c r="U60" s="250"/>
      <c r="V60" s="250"/>
      <c r="W60" s="250"/>
      <c r="X60" s="250"/>
    </row>
    <row r="61" spans="1:24" x14ac:dyDescent="0.2">
      <c r="A61" s="250"/>
      <c r="B61" s="250"/>
      <c r="C61" s="250"/>
      <c r="D61" s="250"/>
      <c r="E61" s="250"/>
      <c r="F61" s="250"/>
      <c r="G61" s="250"/>
      <c r="H61" s="250"/>
      <c r="I61" s="250"/>
      <c r="J61" s="250"/>
      <c r="K61" s="250"/>
      <c r="L61" s="250"/>
      <c r="M61" s="250"/>
      <c r="N61" s="250"/>
      <c r="O61" s="250"/>
      <c r="P61" s="250"/>
      <c r="Q61" s="250"/>
      <c r="R61" s="250"/>
      <c r="S61" s="250"/>
      <c r="T61" s="250"/>
      <c r="U61" s="250"/>
      <c r="V61" s="250"/>
      <c r="W61" s="250"/>
      <c r="X61" s="250"/>
    </row>
    <row r="62" spans="1:24" x14ac:dyDescent="0.2">
      <c r="A62" s="250"/>
      <c r="B62" s="250"/>
      <c r="C62" s="250"/>
      <c r="D62" s="250"/>
      <c r="E62" s="250"/>
      <c r="F62" s="250"/>
      <c r="G62" s="250"/>
      <c r="H62" s="250"/>
      <c r="I62" s="250"/>
      <c r="J62" s="250"/>
      <c r="K62" s="250"/>
      <c r="L62" s="250"/>
      <c r="M62" s="250"/>
      <c r="N62" s="250"/>
      <c r="O62" s="250"/>
      <c r="P62" s="250"/>
      <c r="Q62" s="250"/>
      <c r="R62" s="250"/>
      <c r="S62" s="250"/>
      <c r="T62" s="250"/>
      <c r="U62" s="250"/>
      <c r="V62" s="250"/>
      <c r="W62" s="250"/>
      <c r="X62" s="250"/>
    </row>
    <row r="63" spans="1:24" x14ac:dyDescent="0.2">
      <c r="A63" s="250"/>
      <c r="B63" s="250"/>
      <c r="C63" s="250"/>
      <c r="D63" s="250"/>
      <c r="E63" s="250"/>
      <c r="F63" s="250"/>
      <c r="G63" s="250"/>
      <c r="H63" s="250"/>
      <c r="I63" s="250"/>
      <c r="J63" s="250"/>
      <c r="K63" s="250"/>
      <c r="L63" s="250"/>
      <c r="M63" s="250"/>
      <c r="N63" s="250"/>
      <c r="O63" s="250"/>
      <c r="P63" s="250"/>
      <c r="Q63" s="250"/>
      <c r="R63" s="250"/>
      <c r="S63" s="250"/>
      <c r="T63" s="250"/>
      <c r="U63" s="250"/>
      <c r="V63" s="250"/>
      <c r="W63" s="250"/>
      <c r="X63" s="250"/>
    </row>
    <row r="64" spans="1:24" x14ac:dyDescent="0.2">
      <c r="A64" s="250"/>
      <c r="B64" s="250"/>
      <c r="C64" s="250"/>
      <c r="D64" s="250"/>
      <c r="E64" s="250"/>
      <c r="F64" s="250"/>
      <c r="G64" s="250"/>
      <c r="H64" s="250"/>
      <c r="I64" s="250"/>
      <c r="J64" s="250"/>
      <c r="K64" s="250"/>
      <c r="L64" s="250"/>
      <c r="M64" s="250"/>
      <c r="N64" s="250"/>
      <c r="O64" s="250"/>
      <c r="P64" s="250"/>
      <c r="Q64" s="250"/>
      <c r="R64" s="250"/>
      <c r="S64" s="250"/>
      <c r="T64" s="250"/>
      <c r="U64" s="250"/>
      <c r="V64" s="250"/>
      <c r="W64" s="250"/>
      <c r="X64" s="250"/>
    </row>
    <row r="65" spans="1:24" x14ac:dyDescent="0.2">
      <c r="A65" s="250"/>
      <c r="B65" s="250"/>
      <c r="C65" s="250"/>
      <c r="D65" s="250"/>
      <c r="E65" s="250"/>
      <c r="F65" s="250"/>
      <c r="G65" s="250"/>
      <c r="H65" s="250"/>
      <c r="I65" s="250"/>
      <c r="J65" s="250"/>
      <c r="K65" s="250"/>
      <c r="L65" s="250"/>
      <c r="M65" s="250"/>
      <c r="N65" s="250"/>
      <c r="O65" s="250"/>
      <c r="P65" s="250"/>
      <c r="Q65" s="250"/>
      <c r="R65" s="250"/>
      <c r="S65" s="250"/>
      <c r="T65" s="250"/>
      <c r="U65" s="250"/>
      <c r="V65" s="250"/>
      <c r="W65" s="250"/>
      <c r="X65" s="250"/>
    </row>
    <row r="66" spans="1:24" x14ac:dyDescent="0.2">
      <c r="A66" s="250"/>
      <c r="B66" s="250"/>
      <c r="C66" s="250"/>
      <c r="D66" s="250"/>
      <c r="E66" s="250"/>
      <c r="F66" s="250"/>
      <c r="G66" s="250"/>
      <c r="H66" s="250"/>
      <c r="I66" s="250"/>
      <c r="J66" s="250"/>
      <c r="K66" s="250"/>
      <c r="L66" s="250"/>
      <c r="M66" s="250"/>
      <c r="N66" s="250"/>
      <c r="O66" s="250"/>
      <c r="P66" s="250"/>
      <c r="Q66" s="250"/>
      <c r="R66" s="250"/>
      <c r="S66" s="250"/>
      <c r="T66" s="250"/>
      <c r="U66" s="250"/>
      <c r="V66" s="250"/>
      <c r="W66" s="250"/>
      <c r="X66" s="250"/>
    </row>
    <row r="67" spans="1:24" x14ac:dyDescent="0.2">
      <c r="A67" s="250"/>
      <c r="B67" s="250"/>
      <c r="C67" s="250"/>
      <c r="D67" s="250"/>
      <c r="E67" s="250"/>
      <c r="F67" s="250"/>
      <c r="G67" s="250"/>
      <c r="H67" s="250"/>
      <c r="I67" s="250"/>
      <c r="J67" s="250"/>
      <c r="K67" s="250"/>
      <c r="L67" s="250"/>
      <c r="M67" s="250"/>
      <c r="N67" s="250"/>
      <c r="O67" s="250"/>
      <c r="P67" s="250"/>
      <c r="Q67" s="250"/>
      <c r="R67" s="250"/>
      <c r="S67" s="250"/>
      <c r="T67" s="250"/>
      <c r="U67" s="250"/>
      <c r="V67" s="250"/>
      <c r="W67" s="250"/>
      <c r="X67" s="250"/>
    </row>
    <row r="68" spans="1:24" x14ac:dyDescent="0.2">
      <c r="A68" s="250"/>
      <c r="B68" s="250"/>
      <c r="C68" s="250"/>
      <c r="D68" s="250"/>
      <c r="E68" s="250"/>
      <c r="F68" s="250"/>
      <c r="G68" s="250"/>
      <c r="H68" s="250"/>
      <c r="I68" s="250"/>
      <c r="J68" s="250"/>
      <c r="K68" s="250"/>
      <c r="L68" s="250"/>
      <c r="M68" s="250"/>
      <c r="N68" s="250"/>
      <c r="O68" s="250"/>
      <c r="P68" s="250"/>
      <c r="Q68" s="250"/>
      <c r="R68" s="250"/>
      <c r="S68" s="250"/>
      <c r="T68" s="250"/>
      <c r="U68" s="250"/>
      <c r="V68" s="250"/>
      <c r="W68" s="250"/>
      <c r="X68" s="250"/>
    </row>
    <row r="69" spans="1:24" x14ac:dyDescent="0.2">
      <c r="A69" s="250"/>
      <c r="B69" s="250"/>
      <c r="C69" s="250"/>
      <c r="D69" s="250"/>
      <c r="E69" s="250"/>
      <c r="F69" s="250"/>
      <c r="G69" s="250"/>
      <c r="H69" s="250"/>
      <c r="I69" s="250"/>
      <c r="J69" s="250"/>
      <c r="K69" s="250"/>
      <c r="L69" s="250"/>
      <c r="M69" s="250"/>
      <c r="N69" s="250"/>
      <c r="O69" s="250"/>
      <c r="P69" s="250"/>
      <c r="Q69" s="250"/>
      <c r="R69" s="250"/>
      <c r="S69" s="250"/>
      <c r="T69" s="250"/>
      <c r="U69" s="250"/>
      <c r="V69" s="250"/>
      <c r="W69" s="250"/>
      <c r="X69" s="250"/>
    </row>
    <row r="70" spans="1:24" x14ac:dyDescent="0.2">
      <c r="A70" s="250"/>
      <c r="B70" s="250"/>
      <c r="C70" s="250"/>
      <c r="D70" s="250"/>
      <c r="E70" s="250"/>
      <c r="F70" s="250"/>
      <c r="G70" s="250"/>
      <c r="H70" s="250"/>
      <c r="I70" s="250"/>
      <c r="J70" s="250"/>
      <c r="K70" s="250"/>
      <c r="L70" s="250"/>
      <c r="M70" s="250"/>
      <c r="N70" s="250"/>
      <c r="O70" s="250"/>
      <c r="P70" s="250"/>
      <c r="Q70" s="250"/>
      <c r="R70" s="250"/>
      <c r="S70" s="250"/>
      <c r="T70" s="250"/>
      <c r="U70" s="250"/>
      <c r="V70" s="250"/>
      <c r="W70" s="250"/>
      <c r="X70" s="250"/>
    </row>
    <row r="71" spans="1:24" x14ac:dyDescent="0.2">
      <c r="A71" s="250"/>
      <c r="B71" s="250"/>
      <c r="C71" s="250"/>
      <c r="D71" s="250"/>
      <c r="E71" s="250"/>
      <c r="F71" s="250"/>
      <c r="G71" s="250"/>
      <c r="H71" s="250"/>
      <c r="I71" s="250"/>
      <c r="J71" s="250"/>
      <c r="K71" s="250"/>
      <c r="L71" s="250"/>
      <c r="M71" s="250"/>
      <c r="N71" s="250"/>
      <c r="O71" s="250"/>
      <c r="P71" s="250"/>
      <c r="Q71" s="250"/>
      <c r="R71" s="250"/>
      <c r="S71" s="250"/>
      <c r="T71" s="250"/>
      <c r="U71" s="250"/>
      <c r="V71" s="250"/>
      <c r="W71" s="250"/>
      <c r="X71" s="250"/>
    </row>
    <row r="72" spans="1:24" x14ac:dyDescent="0.2">
      <c r="A72" s="250"/>
      <c r="B72" s="250"/>
      <c r="C72" s="250"/>
      <c r="D72" s="250"/>
      <c r="E72" s="250"/>
      <c r="F72" s="250"/>
      <c r="G72" s="250"/>
      <c r="H72" s="250"/>
      <c r="I72" s="250"/>
      <c r="J72" s="250"/>
      <c r="K72" s="250"/>
      <c r="L72" s="250"/>
      <c r="M72" s="250"/>
      <c r="N72" s="250"/>
      <c r="O72" s="250"/>
      <c r="P72" s="250"/>
      <c r="Q72" s="250"/>
      <c r="R72" s="250"/>
      <c r="S72" s="250"/>
      <c r="T72" s="250"/>
      <c r="U72" s="250"/>
      <c r="V72" s="250"/>
      <c r="W72" s="250"/>
      <c r="X72" s="250"/>
    </row>
    <row r="73" spans="1:24" x14ac:dyDescent="0.2">
      <c r="A73" s="250"/>
      <c r="B73" s="250"/>
      <c r="C73" s="250"/>
      <c r="D73" s="250"/>
      <c r="E73" s="250"/>
      <c r="F73" s="250"/>
      <c r="G73" s="250"/>
      <c r="H73" s="250"/>
      <c r="I73" s="250"/>
      <c r="J73" s="250"/>
      <c r="K73" s="250"/>
      <c r="L73" s="250"/>
      <c r="M73" s="250"/>
      <c r="N73" s="250"/>
      <c r="O73" s="250"/>
      <c r="P73" s="250"/>
      <c r="Q73" s="250"/>
      <c r="R73" s="250"/>
      <c r="S73" s="250"/>
      <c r="T73" s="250"/>
      <c r="U73" s="250"/>
      <c r="V73" s="250"/>
      <c r="W73" s="250"/>
      <c r="X73" s="250"/>
    </row>
    <row r="74" spans="1:24" x14ac:dyDescent="0.2">
      <c r="C74" s="250"/>
      <c r="D74" s="250"/>
      <c r="E74" s="250"/>
      <c r="K74" s="250"/>
      <c r="L74" s="250"/>
      <c r="M74" s="250"/>
      <c r="N74" s="250"/>
      <c r="O74" s="250"/>
      <c r="P74" s="250"/>
      <c r="Q74" s="250"/>
      <c r="R74" s="250"/>
      <c r="S74" s="250"/>
      <c r="T74" s="250"/>
      <c r="U74" s="250"/>
      <c r="V74" s="250"/>
      <c r="W74" s="250"/>
      <c r="X74" s="250"/>
    </row>
    <row r="75" spans="1:24" x14ac:dyDescent="0.2">
      <c r="C75" s="250"/>
      <c r="D75" s="250"/>
      <c r="E75" s="250"/>
    </row>
    <row r="76" spans="1:24" x14ac:dyDescent="0.2">
      <c r="C76" s="250"/>
      <c r="D76" s="250"/>
      <c r="E76" s="250"/>
    </row>
    <row r="77" spans="1:24" x14ac:dyDescent="0.2">
      <c r="C77" s="250"/>
      <c r="D77" s="250"/>
      <c r="E77" s="250"/>
    </row>
    <row r="78" spans="1:24" x14ac:dyDescent="0.2">
      <c r="C78" s="250"/>
      <c r="D78" s="250"/>
      <c r="E78" s="250"/>
    </row>
    <row r="79" spans="1:24" x14ac:dyDescent="0.2">
      <c r="D79" s="367"/>
      <c r="E79" s="250"/>
    </row>
    <row r="80" spans="1:24" x14ac:dyDescent="0.2">
      <c r="C80" s="250"/>
      <c r="D80" s="281"/>
      <c r="E80" s="250"/>
    </row>
    <row r="81" spans="3:5" x14ac:dyDescent="0.2">
      <c r="C81" s="250"/>
      <c r="D81" s="281"/>
      <c r="E81" s="250"/>
    </row>
    <row r="82" spans="3:5" x14ac:dyDescent="0.2">
      <c r="C82" s="250"/>
      <c r="D82" s="281"/>
      <c r="E82" s="250"/>
    </row>
    <row r="83" spans="3:5" x14ac:dyDescent="0.2">
      <c r="D83" s="367"/>
      <c r="E83" s="250"/>
    </row>
    <row r="84" spans="3:5" x14ac:dyDescent="0.2">
      <c r="D84" s="367"/>
      <c r="E84" s="250"/>
    </row>
    <row r="85" spans="3:5" x14ac:dyDescent="0.2">
      <c r="C85" s="250"/>
      <c r="D85" s="281"/>
    </row>
    <row r="86" spans="3:5" x14ac:dyDescent="0.2">
      <c r="C86" s="250"/>
      <c r="D86" s="281"/>
    </row>
    <row r="87" spans="3:5" x14ac:dyDescent="0.2">
      <c r="C87" s="250"/>
      <c r="D87" s="281"/>
    </row>
    <row r="88" spans="3:5" x14ac:dyDescent="0.2">
      <c r="D88" s="367"/>
    </row>
  </sheetData>
  <sheetProtection algorithmName="SHA-512" hashValue="UMi5YdvihtrAjZpy5wFdjRTETBoWzpXLSRfslXvHAw4J+rC4q53IHMR5dbBpzsqZMa5lqXR0fPVLM2FjNG4Tbw==" saltValue="SBiXyWG/4QnM5cupH2UstQ==" spinCount="100000" sheet="1" objects="1" scenarios="1" autoFilter="0"/>
  <sortState xmlns:xlrd2="http://schemas.microsoft.com/office/spreadsheetml/2017/richdata2" ref="C79:D88">
    <sortCondition descending="1" ref="D79:D88"/>
  </sortState>
  <mergeCells count="12">
    <mergeCell ref="AC32:AD34"/>
    <mergeCell ref="AE32:AF34"/>
    <mergeCell ref="AG32:AH34"/>
    <mergeCell ref="Y32:Z34"/>
    <mergeCell ref="AA32:AB34"/>
    <mergeCell ref="A41:B41"/>
    <mergeCell ref="C29:D29"/>
    <mergeCell ref="C31:D31"/>
    <mergeCell ref="C32:D32"/>
    <mergeCell ref="C33:D33"/>
    <mergeCell ref="C34:D34"/>
    <mergeCell ref="C35:D35"/>
  </mergeCells>
  <conditionalFormatting sqref="D13:M19">
    <cfRule type="cellIs" dxfId="2" priority="2" operator="lessThanOrEqual">
      <formula>$O$3</formula>
    </cfRule>
    <cfRule type="cellIs" dxfId="1" priority="3" operator="between">
      <formula>$O$3</formula>
      <formula>$O$4</formula>
    </cfRule>
    <cfRule type="cellIs" dxfId="0" priority="4" operator="greaterThan">
      <formula>$O$4</formula>
    </cfRule>
  </conditionalFormatting>
  <conditionalFormatting sqref="I31:I35">
    <cfRule type="colorScale" priority="1">
      <colorScale>
        <cfvo type="num" val="1"/>
        <cfvo type="num" val="2.5"/>
        <cfvo type="num" val="5"/>
        <color rgb="FFF8696B"/>
        <color rgb="FFFFEB84"/>
        <color rgb="FF63BE7B"/>
      </colorScale>
    </cfRule>
  </conditionalFormatting>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D3"/>
  <sheetViews>
    <sheetView workbookViewId="0"/>
  </sheetViews>
  <sheetFormatPr baseColWidth="10" defaultColWidth="8.83203125" defaultRowHeight="13" x14ac:dyDescent="0.15"/>
  <cols>
    <col min="2" max="2" width="82.1640625" customWidth="1"/>
    <col min="3" max="3" width="19.5" customWidth="1"/>
    <col min="4" max="4" width="23.6640625" customWidth="1"/>
  </cols>
  <sheetData>
    <row r="1" spans="1:4" ht="18.75" customHeight="1" x14ac:dyDescent="0.15">
      <c r="A1" s="240" t="s">
        <v>327</v>
      </c>
      <c r="B1" s="240" t="s">
        <v>328</v>
      </c>
      <c r="C1" s="240" t="s">
        <v>329</v>
      </c>
      <c r="D1" s="240" t="s">
        <v>330</v>
      </c>
    </row>
    <row r="2" spans="1:4" x14ac:dyDescent="0.15">
      <c r="A2">
        <v>1</v>
      </c>
      <c r="B2" s="154"/>
      <c r="C2" s="154"/>
      <c r="D2" s="154"/>
    </row>
    <row r="3" spans="1:4" x14ac:dyDescent="0.15">
      <c r="A3">
        <v>2</v>
      </c>
      <c r="B3" s="154"/>
      <c r="C3" s="154"/>
      <c r="D3" s="239"/>
    </row>
  </sheetData>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iconSet" priority="1" id="{420606B1-3043-49E5-AC6D-A4443F051ACB}">
            <x14:iconSet iconSet="3Symbols" custom="1">
              <x14:cfvo type="percent">
                <xm:f>0</xm:f>
              </x14:cfvo>
              <x14:cfvo type="num">
                <xm:f>30</xm:f>
              </x14:cfvo>
              <x14:cfvo type="num">
                <xm:f>90</xm:f>
              </x14:cfvo>
              <x14:cfIcon iconSet="3Symbols" iconId="0"/>
              <x14:cfIcon iconSet="3Symbols" iconId="1"/>
              <x14:cfIcon iconSet="3Symbols" iconId="2"/>
            </x14:iconSet>
          </x14:cfRule>
          <xm:sqref>C11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M16"/>
  <sheetViews>
    <sheetView showGridLines="0" zoomScaleNormal="100" workbookViewId="0">
      <selection activeCell="D12" sqref="D12"/>
    </sheetView>
  </sheetViews>
  <sheetFormatPr baseColWidth="10" defaultColWidth="9.1640625" defaultRowHeight="14" x14ac:dyDescent="0.15"/>
  <cols>
    <col min="1" max="1" width="2.6640625" style="19" customWidth="1"/>
    <col min="2" max="2" width="22.5" style="19" customWidth="1"/>
    <col min="3" max="3" width="3.5" style="19" customWidth="1"/>
    <col min="4" max="9" width="22.33203125" style="19" customWidth="1"/>
    <col min="10" max="10" width="23.33203125" style="19" customWidth="1"/>
    <col min="11" max="13" width="22.33203125" style="19" customWidth="1"/>
    <col min="14" max="16384" width="9.1640625" style="19"/>
  </cols>
  <sheetData>
    <row r="1" spans="2:13" ht="20.5" customHeight="1" x14ac:dyDescent="0.15">
      <c r="E1" s="378" t="s">
        <v>27</v>
      </c>
      <c r="F1" s="378"/>
      <c r="G1" s="7"/>
      <c r="H1" s="8"/>
      <c r="I1" s="8"/>
      <c r="J1" s="1"/>
    </row>
    <row r="2" spans="2:13" ht="15" x14ac:dyDescent="0.15">
      <c r="B2" s="21"/>
      <c r="C2" s="21"/>
      <c r="D2" s="2"/>
      <c r="E2" s="7"/>
      <c r="H2" s="8"/>
      <c r="I2" s="8"/>
      <c r="J2" s="1"/>
    </row>
    <row r="3" spans="2:13" ht="18" customHeight="1" x14ac:dyDescent="0.15">
      <c r="B3" s="21"/>
      <c r="C3" s="21"/>
      <c r="E3" s="114" t="s">
        <v>47</v>
      </c>
      <c r="F3" s="34" t="s">
        <v>28</v>
      </c>
      <c r="G3" s="35"/>
      <c r="H3" s="224">
        <v>1</v>
      </c>
      <c r="I3" s="36"/>
      <c r="J3" s="228"/>
    </row>
    <row r="4" spans="2:13" ht="18" customHeight="1" x14ac:dyDescent="0.15">
      <c r="B4" s="21"/>
      <c r="C4" s="21"/>
      <c r="E4" s="114" t="s">
        <v>213</v>
      </c>
      <c r="F4" s="34" t="s">
        <v>29</v>
      </c>
      <c r="G4" s="35"/>
      <c r="H4" s="37">
        <v>2</v>
      </c>
      <c r="I4" s="36"/>
      <c r="J4" s="229"/>
    </row>
    <row r="5" spans="2:13" ht="18" customHeight="1" x14ac:dyDescent="0.15">
      <c r="B5" s="21"/>
      <c r="C5" s="21"/>
      <c r="E5" s="114" t="s">
        <v>212</v>
      </c>
      <c r="F5" s="34" t="s">
        <v>40</v>
      </c>
      <c r="G5" s="35"/>
      <c r="H5" s="37">
        <v>3</v>
      </c>
      <c r="I5" s="36"/>
      <c r="J5" s="230"/>
    </row>
    <row r="6" spans="2:13" s="22" customFormat="1" ht="18" customHeight="1" x14ac:dyDescent="0.15">
      <c r="E6" s="114" t="s">
        <v>211</v>
      </c>
      <c r="F6" s="34" t="s">
        <v>30</v>
      </c>
      <c r="G6" s="35"/>
      <c r="H6" s="37">
        <v>4</v>
      </c>
      <c r="I6" s="36"/>
      <c r="J6" s="231"/>
      <c r="K6" s="377">
        <f ca="1">+TODAY()</f>
        <v>45812</v>
      </c>
      <c r="L6" s="377"/>
      <c r="M6" s="377"/>
    </row>
    <row r="7" spans="2:13" s="22" customFormat="1" ht="18" customHeight="1" x14ac:dyDescent="0.15">
      <c r="E7" s="114" t="s">
        <v>210</v>
      </c>
      <c r="F7" s="34" t="s">
        <v>724</v>
      </c>
      <c r="G7" s="35"/>
      <c r="H7" s="227">
        <v>5</v>
      </c>
      <c r="I7" s="225"/>
      <c r="J7" s="226"/>
      <c r="K7" s="23"/>
      <c r="L7" s="23"/>
      <c r="M7" s="23"/>
    </row>
    <row r="9" spans="2:13" ht="24" x14ac:dyDescent="0.15">
      <c r="B9" s="22" t="s">
        <v>295</v>
      </c>
    </row>
    <row r="10" spans="2:13" ht="15" thickBot="1" x14ac:dyDescent="0.2"/>
    <row r="11" spans="2:13" ht="46" thickBot="1" x14ac:dyDescent="0.2">
      <c r="D11" s="133" t="s">
        <v>294</v>
      </c>
      <c r="E11" s="132" t="s">
        <v>293</v>
      </c>
      <c r="F11" s="132" t="s">
        <v>292</v>
      </c>
      <c r="G11" s="132" t="s">
        <v>291</v>
      </c>
      <c r="H11" s="132" t="s">
        <v>290</v>
      </c>
      <c r="I11" s="132" t="s">
        <v>289</v>
      </c>
      <c r="J11" s="132" t="s">
        <v>288</v>
      </c>
      <c r="K11" s="132" t="s">
        <v>287</v>
      </c>
      <c r="L11" s="132" t="s">
        <v>286</v>
      </c>
      <c r="M11" s="131" t="s">
        <v>285</v>
      </c>
    </row>
    <row r="12" spans="2:13" ht="107.25" customHeight="1" x14ac:dyDescent="0.15">
      <c r="B12" s="130" t="s">
        <v>284</v>
      </c>
      <c r="C12" s="129">
        <v>5</v>
      </c>
      <c r="D12" s="128" t="s">
        <v>60</v>
      </c>
      <c r="E12" s="127" t="s">
        <v>283</v>
      </c>
      <c r="F12" s="127" t="s">
        <v>282</v>
      </c>
      <c r="G12" s="127" t="s">
        <v>50</v>
      </c>
      <c r="H12" s="127" t="s">
        <v>109</v>
      </c>
      <c r="I12" s="127" t="s">
        <v>281</v>
      </c>
      <c r="J12" s="127" t="s">
        <v>103</v>
      </c>
      <c r="K12" s="127" t="s">
        <v>19</v>
      </c>
      <c r="L12" s="127" t="s">
        <v>128</v>
      </c>
      <c r="M12" s="126" t="s">
        <v>280</v>
      </c>
    </row>
    <row r="13" spans="2:13" ht="90" x14ac:dyDescent="0.15">
      <c r="B13" s="125" t="s">
        <v>279</v>
      </c>
      <c r="C13" s="124">
        <v>4</v>
      </c>
      <c r="D13" s="123" t="s">
        <v>63</v>
      </c>
      <c r="E13" s="122" t="s">
        <v>278</v>
      </c>
      <c r="F13" s="122" t="s">
        <v>277</v>
      </c>
      <c r="G13" s="122" t="s">
        <v>51</v>
      </c>
      <c r="H13" s="122" t="s">
        <v>110</v>
      </c>
      <c r="I13" s="122" t="s">
        <v>99</v>
      </c>
      <c r="J13" s="122" t="s">
        <v>15</v>
      </c>
      <c r="K13" s="122" t="s">
        <v>54</v>
      </c>
      <c r="L13" s="122" t="s">
        <v>23</v>
      </c>
      <c r="M13" s="121" t="s">
        <v>55</v>
      </c>
    </row>
    <row r="14" spans="2:13" ht="91.5" customHeight="1" x14ac:dyDescent="0.15">
      <c r="B14" s="125" t="s">
        <v>276</v>
      </c>
      <c r="C14" s="124">
        <v>3</v>
      </c>
      <c r="D14" s="123" t="s">
        <v>62</v>
      </c>
      <c r="E14" s="122" t="s">
        <v>275</v>
      </c>
      <c r="F14" s="122" t="s">
        <v>274</v>
      </c>
      <c r="G14" s="122" t="s">
        <v>52</v>
      </c>
      <c r="H14" s="122" t="s">
        <v>9</v>
      </c>
      <c r="I14" s="122" t="s">
        <v>100</v>
      </c>
      <c r="J14" s="122" t="s">
        <v>104</v>
      </c>
      <c r="K14" s="122" t="s">
        <v>273</v>
      </c>
      <c r="L14" s="122" t="s">
        <v>78</v>
      </c>
      <c r="M14" s="121" t="s">
        <v>56</v>
      </c>
    </row>
    <row r="15" spans="2:13" ht="107.25" customHeight="1" x14ac:dyDescent="0.15">
      <c r="B15" s="125" t="s">
        <v>272</v>
      </c>
      <c r="C15" s="124">
        <v>2</v>
      </c>
      <c r="D15" s="123" t="s">
        <v>61</v>
      </c>
      <c r="E15" s="122" t="s">
        <v>271</v>
      </c>
      <c r="F15" s="122" t="s">
        <v>270</v>
      </c>
      <c r="G15" s="122" t="s">
        <v>3</v>
      </c>
      <c r="H15" s="122" t="s">
        <v>33</v>
      </c>
      <c r="I15" s="122" t="s">
        <v>101</v>
      </c>
      <c r="J15" s="122" t="s">
        <v>105</v>
      </c>
      <c r="K15" s="122" t="s">
        <v>21</v>
      </c>
      <c r="L15" s="122" t="s">
        <v>24</v>
      </c>
      <c r="M15" s="121" t="s">
        <v>58</v>
      </c>
    </row>
    <row r="16" spans="2:13" ht="99.75" customHeight="1" thickBot="1" x14ac:dyDescent="0.2">
      <c r="B16" s="120" t="s">
        <v>108</v>
      </c>
      <c r="C16" s="119">
        <v>1</v>
      </c>
      <c r="D16" s="118" t="s">
        <v>269</v>
      </c>
      <c r="E16" s="117" t="s">
        <v>268</v>
      </c>
      <c r="F16" s="117" t="s">
        <v>97</v>
      </c>
      <c r="G16" s="117" t="s">
        <v>53</v>
      </c>
      <c r="H16" s="117" t="s">
        <v>10</v>
      </c>
      <c r="I16" s="117" t="s">
        <v>102</v>
      </c>
      <c r="J16" s="117" t="s">
        <v>106</v>
      </c>
      <c r="K16" s="117" t="s">
        <v>37</v>
      </c>
      <c r="L16" s="117" t="s">
        <v>25</v>
      </c>
      <c r="M16" s="116" t="s">
        <v>267</v>
      </c>
    </row>
  </sheetData>
  <sheetProtection algorithmName="SHA-512" hashValue="pUW+SdvdBzkpyfjlUkN3SrZAfTAydZVuMnFjzAXjqkvM/7tj/ZVKuo3epuarZSmoRgGR/pvXFda/vtjCibVxnw==" saltValue="Dzqgzp2cCvep5z+2iFGewA==" spinCount="100000" sheet="1" objects="1" scenarios="1" autoFilter="0"/>
  <mergeCells count="2">
    <mergeCell ref="K6:M6"/>
    <mergeCell ref="E1:F1"/>
  </mergeCells>
  <conditionalFormatting sqref="C12:C16">
    <cfRule type="colorScale" priority="2">
      <colorScale>
        <cfvo type="num" val="1"/>
        <cfvo type="num" val="2.5"/>
        <cfvo type="num" val="5"/>
        <color rgb="FFF8696B"/>
        <color rgb="FFFFEB84"/>
        <color rgb="FF63BE7B"/>
      </colorScale>
    </cfRule>
  </conditionalFormatting>
  <conditionalFormatting sqref="H3:H7">
    <cfRule type="colorScale" priority="1">
      <colorScale>
        <cfvo type="num" val="1"/>
        <cfvo type="num" val="2.5"/>
        <cfvo type="num" val="5"/>
        <color rgb="FFF8696B"/>
        <color rgb="FFFFEB84"/>
        <color rgb="FF63BE7B"/>
      </colorScale>
    </cfRule>
  </conditionalFormatting>
  <pageMargins left="0.32" right="0.23" top="1" bottom="1" header="0.5" footer="0.5"/>
  <pageSetup scale="58"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
  <sheetViews>
    <sheetView workbookViewId="0"/>
  </sheetViews>
  <sheetFormatPr baseColWidth="10" defaultColWidth="8.83203125" defaultRowHeight="13" x14ac:dyDescent="0.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outlinePr summaryBelow="0"/>
  </sheetPr>
  <dimension ref="A1:K107"/>
  <sheetViews>
    <sheetView showGridLines="0" zoomScale="79" zoomScaleNormal="79" workbookViewId="0">
      <selection activeCell="G28" sqref="G28"/>
    </sheetView>
  </sheetViews>
  <sheetFormatPr baseColWidth="10" defaultColWidth="9.1640625" defaultRowHeight="14" outlineLevelRow="1" x14ac:dyDescent="0.15"/>
  <cols>
    <col min="1" max="1" width="2.6640625" style="1" customWidth="1"/>
    <col min="2" max="2" width="8.83203125" style="2" customWidth="1"/>
    <col min="3" max="3" width="50.1640625" style="13" customWidth="1"/>
    <col min="4" max="4" width="11.6640625" style="14" customWidth="1"/>
    <col min="5" max="5" width="27.6640625" style="214" customWidth="1"/>
    <col min="6" max="6" width="20.33203125" style="14" customWidth="1"/>
    <col min="7" max="7" width="18.83203125" style="2" customWidth="1"/>
    <col min="8" max="8" width="14" style="1" customWidth="1"/>
    <col min="9" max="9" width="55.5" style="1" customWidth="1"/>
    <col min="10" max="10" width="68.6640625" style="1" customWidth="1"/>
    <col min="11" max="11" width="70.5" style="1" customWidth="1"/>
    <col min="12" max="16384" width="9.1640625" style="1"/>
  </cols>
  <sheetData>
    <row r="1" spans="2:10" s="19" customFormat="1" x14ac:dyDescent="0.15"/>
    <row r="2" spans="2:10" s="19" customFormat="1" ht="15" x14ac:dyDescent="0.15">
      <c r="B2" s="21"/>
      <c r="C2" s="21"/>
      <c r="D2" s="21"/>
    </row>
    <row r="3" spans="2:10" s="19" customFormat="1" ht="15" x14ac:dyDescent="0.15">
      <c r="B3" s="21"/>
      <c r="C3" s="21"/>
      <c r="D3" s="21"/>
    </row>
    <row r="4" spans="2:10" s="19" customFormat="1" ht="15" x14ac:dyDescent="0.15">
      <c r="B4" s="21"/>
      <c r="C4" s="21"/>
      <c r="D4" s="21"/>
      <c r="I4" s="14"/>
    </row>
    <row r="5" spans="2:10" s="19" customFormat="1" ht="15" x14ac:dyDescent="0.15">
      <c r="B5" s="21"/>
      <c r="C5" s="21"/>
      <c r="D5" s="21"/>
      <c r="I5" s="14"/>
    </row>
    <row r="6" spans="2:10" s="22" customFormat="1" ht="16.5" customHeight="1" x14ac:dyDescent="0.15">
      <c r="B6" s="22" t="s">
        <v>125</v>
      </c>
      <c r="I6" s="14"/>
      <c r="J6" s="23"/>
    </row>
    <row r="7" spans="2:10" s="22" customFormat="1" ht="17.25" customHeight="1" x14ac:dyDescent="0.15">
      <c r="I7" s="14"/>
      <c r="J7" s="23"/>
    </row>
    <row r="8" spans="2:10" s="22" customFormat="1" ht="29" x14ac:dyDescent="0.15">
      <c r="B8" s="382" t="s">
        <v>26</v>
      </c>
      <c r="C8" s="382"/>
      <c r="D8" s="383" t="str">
        <f>IF(F97&gt;71,"MANTENIMIENTO CLASE MUNDIAL",IF(F97&gt;50,"MANTENIMIENTO MEJOR EN SU CLASE",IF(F97&gt;20,"MANTENIMIENTO CONCIENTE",IF(F97&gt;10,"MANTENIMIENTO INSATISFACTORIO","MANTENIMIENTO INOCENTE"))))</f>
        <v>MANTENIMIENTO CONCIENTE</v>
      </c>
      <c r="E8" s="383"/>
      <c r="F8" s="383"/>
      <c r="G8" s="383"/>
      <c r="H8" s="383"/>
      <c r="I8" s="14"/>
      <c r="J8" s="23"/>
    </row>
    <row r="9" spans="2:10" ht="12.75" customHeight="1" x14ac:dyDescent="0.15">
      <c r="C9" s="3"/>
      <c r="D9" s="4"/>
      <c r="E9" s="4"/>
      <c r="F9" s="5"/>
      <c r="G9" s="6"/>
      <c r="I9" s="14"/>
    </row>
    <row r="10" spans="2:10" x14ac:dyDescent="0.15">
      <c r="B10" s="384" t="s">
        <v>27</v>
      </c>
      <c r="C10" s="384"/>
      <c r="D10" s="8"/>
      <c r="E10" s="7"/>
      <c r="F10" s="8"/>
      <c r="G10" s="8"/>
      <c r="I10" s="14"/>
    </row>
    <row r="11" spans="2:10" x14ac:dyDescent="0.15">
      <c r="C11" s="7"/>
      <c r="D11" s="8"/>
      <c r="E11" s="7"/>
      <c r="F11" s="8"/>
      <c r="G11" s="8"/>
    </row>
    <row r="12" spans="2:10" x14ac:dyDescent="0.15">
      <c r="B12" s="385" t="s">
        <v>47</v>
      </c>
      <c r="C12" s="385"/>
      <c r="D12" s="34" t="s">
        <v>28</v>
      </c>
      <c r="E12" s="35"/>
      <c r="F12" s="35"/>
      <c r="G12" s="36"/>
      <c r="H12" s="37">
        <v>1</v>
      </c>
    </row>
    <row r="13" spans="2:10" x14ac:dyDescent="0.15">
      <c r="B13" s="385" t="s">
        <v>213</v>
      </c>
      <c r="C13" s="385"/>
      <c r="D13" s="34" t="s">
        <v>29</v>
      </c>
      <c r="E13" s="35"/>
      <c r="F13" s="35"/>
      <c r="G13" s="36"/>
      <c r="H13" s="37">
        <v>2</v>
      </c>
    </row>
    <row r="14" spans="2:10" x14ac:dyDescent="0.15">
      <c r="B14" s="385" t="s">
        <v>212</v>
      </c>
      <c r="C14" s="385"/>
      <c r="D14" s="34" t="s">
        <v>40</v>
      </c>
      <c r="E14" s="35"/>
      <c r="F14" s="35"/>
      <c r="G14" s="36"/>
      <c r="H14" s="37">
        <v>3</v>
      </c>
    </row>
    <row r="15" spans="2:10" x14ac:dyDescent="0.15">
      <c r="B15" s="385" t="s">
        <v>211</v>
      </c>
      <c r="C15" s="385"/>
      <c r="D15" s="34" t="s">
        <v>30</v>
      </c>
      <c r="E15" s="35"/>
      <c r="F15" s="35"/>
      <c r="G15" s="36"/>
      <c r="H15" s="37">
        <v>4</v>
      </c>
    </row>
    <row r="16" spans="2:10" x14ac:dyDescent="0.15">
      <c r="B16" s="385" t="s">
        <v>210</v>
      </c>
      <c r="C16" s="385"/>
      <c r="D16" s="34" t="s">
        <v>31</v>
      </c>
      <c r="E16" s="35"/>
      <c r="F16" s="35"/>
      <c r="G16" s="36"/>
      <c r="H16" s="37">
        <v>5</v>
      </c>
    </row>
    <row r="17" spans="1:11" x14ac:dyDescent="0.15">
      <c r="C17" s="9"/>
      <c r="D17" s="9"/>
      <c r="E17" s="9"/>
      <c r="F17" s="9"/>
      <c r="G17" s="6"/>
    </row>
    <row r="18" spans="1:11" x14ac:dyDescent="0.15">
      <c r="B18" s="2" t="s">
        <v>144</v>
      </c>
      <c r="C18" s="9"/>
      <c r="D18" s="1"/>
      <c r="E18" s="1"/>
      <c r="F18" s="1"/>
      <c r="G18" s="1"/>
    </row>
    <row r="19" spans="1:11" ht="12.75" customHeight="1" x14ac:dyDescent="0.15">
      <c r="B19" s="381" t="s">
        <v>73</v>
      </c>
      <c r="C19" s="381"/>
      <c r="D19" s="1"/>
      <c r="E19" s="1"/>
      <c r="F19" s="1"/>
      <c r="G19" s="1"/>
    </row>
    <row r="20" spans="1:11" ht="12.75" customHeight="1" x14ac:dyDescent="0.15">
      <c r="B20" s="38">
        <v>100</v>
      </c>
      <c r="C20" s="3" t="s">
        <v>131</v>
      </c>
      <c r="D20" s="1"/>
      <c r="E20" s="380" t="s">
        <v>266</v>
      </c>
      <c r="F20" s="380"/>
      <c r="G20" s="380"/>
      <c r="H20" s="379">
        <f>AVERAGE(F33,F40,F47,F54,F61,F68,F75,F82,F89,F96)</f>
        <v>39.473374542124546</v>
      </c>
    </row>
    <row r="21" spans="1:11" ht="12.75" customHeight="1" x14ac:dyDescent="0.15">
      <c r="B21" s="38" t="s">
        <v>136</v>
      </c>
      <c r="C21" s="3" t="s">
        <v>132</v>
      </c>
      <c r="D21" s="1"/>
      <c r="E21" s="380"/>
      <c r="F21" s="380"/>
      <c r="G21" s="380"/>
      <c r="H21" s="379"/>
    </row>
    <row r="22" spans="1:11" ht="12.75" customHeight="1" x14ac:dyDescent="0.15">
      <c r="B22" s="38" t="s">
        <v>137</v>
      </c>
      <c r="C22" s="3" t="s">
        <v>133</v>
      </c>
      <c r="D22" s="1"/>
      <c r="E22" s="1"/>
      <c r="F22" s="1"/>
      <c r="G22" s="1"/>
    </row>
    <row r="23" spans="1:11" ht="12.75" customHeight="1" x14ac:dyDescent="0.15">
      <c r="B23" s="38" t="s">
        <v>138</v>
      </c>
      <c r="C23" s="3" t="s">
        <v>134</v>
      </c>
      <c r="D23" s="1"/>
      <c r="E23" s="1"/>
      <c r="F23" s="1"/>
      <c r="G23" s="1"/>
    </row>
    <row r="24" spans="1:11" ht="12.75" customHeight="1" x14ac:dyDescent="0.15">
      <c r="B24" s="38" t="s">
        <v>139</v>
      </c>
      <c r="C24" s="3" t="s">
        <v>135</v>
      </c>
      <c r="D24" s="1"/>
      <c r="E24" s="1"/>
      <c r="F24" s="1"/>
      <c r="G24" s="1"/>
    </row>
    <row r="25" spans="1:11" x14ac:dyDescent="0.15">
      <c r="B25" s="10"/>
      <c r="C25" s="3"/>
      <c r="D25" s="1"/>
      <c r="E25" s="1"/>
      <c r="F25" s="1"/>
      <c r="G25" s="1"/>
    </row>
    <row r="26" spans="1:11" ht="48.75" customHeight="1" x14ac:dyDescent="0.15">
      <c r="B26" s="91" t="s">
        <v>112</v>
      </c>
      <c r="C26" s="91" t="s">
        <v>113</v>
      </c>
      <c r="D26" s="91" t="s">
        <v>129</v>
      </c>
      <c r="E26" s="91" t="s">
        <v>130</v>
      </c>
      <c r="F26" s="92" t="s">
        <v>141</v>
      </c>
      <c r="G26" s="91" t="s">
        <v>140</v>
      </c>
      <c r="H26" s="93" t="s">
        <v>142</v>
      </c>
      <c r="I26" s="91" t="s">
        <v>219</v>
      </c>
      <c r="J26" s="94" t="s">
        <v>220</v>
      </c>
      <c r="K26" s="86"/>
    </row>
    <row r="27" spans="1:11" ht="15" x14ac:dyDescent="0.15">
      <c r="A27" s="2"/>
      <c r="B27" s="95">
        <v>1</v>
      </c>
      <c r="C27" s="96" t="s">
        <v>38</v>
      </c>
      <c r="D27" s="97"/>
      <c r="E27" s="221" t="str">
        <f>+'01 Estrategia'!$F$6</f>
        <v>ALCANOS DE COLOMBIA S.A. E.S.P.</v>
      </c>
      <c r="F27" s="97"/>
      <c r="G27" s="97"/>
      <c r="H27" s="97"/>
      <c r="I27" s="96" t="str">
        <f>+'01 Estrategia'!$I$6</f>
        <v>TODOS</v>
      </c>
      <c r="J27" s="97"/>
    </row>
    <row r="28" spans="1:11" ht="48" customHeight="1" outlineLevel="1" x14ac:dyDescent="0.15">
      <c r="A28" s="2"/>
      <c r="B28" s="98">
        <v>1.1000000000000001</v>
      </c>
      <c r="C28" s="88" t="s">
        <v>114</v>
      </c>
      <c r="D28" s="99">
        <v>40.5</v>
      </c>
      <c r="E28" s="208">
        <f>+AVERAGE('01 Estrategia'!G11:G19)</f>
        <v>28.888888888888889</v>
      </c>
      <c r="F28" s="216">
        <f>+$D28*$E28%</f>
        <v>11.700000000000001</v>
      </c>
      <c r="G28" s="99"/>
      <c r="H28" s="100">
        <f>+$D28*$G28%</f>
        <v>0</v>
      </c>
      <c r="I28" s="89" t="str">
        <f>+CONCATENATE('01 Estrategia'!I11,'01 Estrategia'!I12,'01 Estrategia'!I13,'01 Estrategia'!I14,'01 Estrategia'!I15,'01 Estrategia'!I16,'01 Estrategia'!I17,'01 Estrategia'!I18,'01 Estrategia'!I19)</f>
        <v>Se presenta el DEA-00-019 GESTIÓN DE ACTIVOS DE DISTRIBUCIÓN, DEA-00-038 GESTIÓN DE ACTIVOS FIJOS, en estos documentos se presenta la  caracterización del proceso, especificando la descripción del proceso, objetivos, alcance, indicadores de cumpliemiento. El area de activos fijos presenta instructivos para la administración de los activos fijos desde su creación hasta su disposición final, entre los documentos esta el INST-28-001 LINEAMIENTOS DE INVENTARIOS Y ACTIVOS FIJOS.No se evidencia.No se evidencia.No se evidencia.Los cambios se realizan diligenciando el documento FOR-18-068 Planificación del Cambio bajo lo indicado en el instructivo INST-18-044 Planificación del Cambio.No se evidencia.No se evidencia.Se ha realizado mesas de trabajo de Gasostenible donde se evidencia las buenas practicas que se estan desarrollando por las diferentes empresas de distribución de gas a nivel nacional.No se evidencia.</v>
      </c>
      <c r="J28" s="88" t="s">
        <v>223</v>
      </c>
    </row>
    <row r="29" spans="1:11" ht="48" customHeight="1" outlineLevel="1" x14ac:dyDescent="0.15">
      <c r="A29" s="2"/>
      <c r="B29" s="98">
        <v>1.2</v>
      </c>
      <c r="C29" s="88" t="s">
        <v>115</v>
      </c>
      <c r="D29" s="99">
        <v>30</v>
      </c>
      <c r="E29" s="208">
        <f>+AVERAGE('01 Estrategia'!G20:G33)</f>
        <v>26.071428571428573</v>
      </c>
      <c r="F29" s="216">
        <f t="shared" ref="F29:F32" si="0">+$D29*$E29%</f>
        <v>7.8214285714285721</v>
      </c>
      <c r="G29" s="99"/>
      <c r="H29" s="100">
        <f>+$D29*$G29%</f>
        <v>0</v>
      </c>
      <c r="I29" s="88" t="str">
        <f>+CONCATENATE('01 Estrategia'!I20,'01 Estrategia'!I21,'01 Estrategia'!I22,'01 Estrategia'!I23,'01 Estrategia'!I24,'01 Estrategia'!I25,'01 Estrategia'!I26,'01 Estrategia'!I27,'01 Estrategia'!I28,'01 Estrategia'!I29,'01 Estrategia'!I30,'01 Estrategia'!I31,'01 Estrategia'!I32,'01 Estrategia'!I33)</f>
        <v>No se evidencia.No se evidencia.No se evidencia.No se evidencia.Se realizan mesas de trabajo con el equipo técnico de las regionales con el fin de revisar procedimientos de mantenimiento y actualizar documentación de calidad; Estas mesas de trabajo no estan quedando documentadas bajo actas.Se presentan reportes de actividades realizadas por los operadores sin embargo no esta estandarizado a nivel nacional.Se evidencia comunicación entre el personal técnico de O&amp;M y Mantenimiento, sin embargo no se tiene documentado en el caso de las Estaciones, para las redes de distribución de polietileno se evidencia checklist para la operación de estas y reporte de novedades. No se evidencia.Se evidencia planeación pero no se tiene un proceso especifico y no se deja documentado.No se evidencia.Se tienen contratos marcos para diferentes actividades de mantenimiento de activos criticos como la red de acero, odorización, compresores, sin embargo el equipo técnico de mantenimiento se encuentra centralizado dificultando la administración y atención técnica.No se tiene software de mantenimiento.Se tienen presupuestos y contratos mayores de un año de las actividades recurrentes y equipos criticos.El area de Planeación realiza seguimiento semanal al cumplimiento de la ejecución del presupuestos annual.</v>
      </c>
      <c r="J29" s="88" t="s">
        <v>716</v>
      </c>
    </row>
    <row r="30" spans="1:11" ht="48" customHeight="1" outlineLevel="1" x14ac:dyDescent="0.15">
      <c r="A30" s="2"/>
      <c r="B30" s="98">
        <v>1.3</v>
      </c>
      <c r="C30" s="88" t="s">
        <v>116</v>
      </c>
      <c r="D30" s="99">
        <v>20</v>
      </c>
      <c r="E30" s="208">
        <f>+AVERAGE('01 Estrategia'!G34:G45)</f>
        <v>46.25</v>
      </c>
      <c r="F30" s="216">
        <f>+$D30*$E30%</f>
        <v>9.25</v>
      </c>
      <c r="G30" s="99"/>
      <c r="H30" s="100">
        <f>+$D30*$G30%</f>
        <v>0</v>
      </c>
      <c r="I30" s="88" t="str">
        <f>+CONCATENATE('01 Estrategia'!I34,'01 Estrategia'!I35,'01 Estrategia'!I36,'01 Estrategia'!I37,'01 Estrategia'!I38,'01 Estrategia'!I39,'01 Estrategia'!I40,'01 Estrategia'!I41,'01 Estrategia'!I42,'01 Estrategia'!I43,'01 Estrategia'!I44,'01 Estrategia'!I45)</f>
        <v>No se evidencia.Se encuentran definidos y documentados indicadores de cumplimiento de las actividades de mantenimiento y presupuesto de Operación y Mantenimiento.Se tiene definido el presupuesto Opex y Capex anual en el archivo de excel "01. Informe Presupuesto O&amp;M 2024 (LRD - MQ - Inversion)" el cual es aprobado por la Gerencia General.No se evidencia.Se presenta dificultad con los tiempos de servicios del area de compras, dificultando el cumplimiento de las actividades presupuestadas referente a la estacionalidad.No se tiene software de mantenimiento, para los reportes correctivos se tiene la aplicación del CDO y para los mantenimientos preventivos de las redes de distribución de polietileno (Polivalvulas - Pasos Especiales) se crean las ordenets de trabajo en el Sicom..Se tienen la planeación y programación en las sabanas de mantenimiento de excel.Los perfiles profesionales del personal de mantenimiento (Coordinadores, Planeador, Instrumentistas y Aux. de Mantenimiento) presenta un amplio conocimiento en los activos de las Estaciones: De igual forma el personal técnico de O&amp;M tiene amplio conocimiento y formación en redes de destribución de polietileno.Se tiene definida la misión y visión por parte de la Jefatura de O&amp;M, sin embargo no se tiene en un documento de calidad. Los objetivos del area se encuentran definidos en el documento DEA-00-019 Gestión de Activos de Distribución.Se realizan mesas de trabajo entre las diferentes areas tecnicas de la compañia para definir los planes de mejoramiento.No se tiene software de mantenimiento, se manejan plantillas de excel para la planeación, programación, ejecución e indicadores de las actividades de mantenimiento consolidadas en la carpeta compartida "Indicadores_oym".Se tiene el manual de operación y mantenimiento e instructivos con la definición de mantenimientos correctivos, preventivos y predicitivos, sin embargo no se tiene definida la criticidad de los equipos.</v>
      </c>
      <c r="J30" s="88" t="s">
        <v>717</v>
      </c>
    </row>
    <row r="31" spans="1:11" ht="48" customHeight="1" outlineLevel="1" x14ac:dyDescent="0.15">
      <c r="A31" s="2"/>
      <c r="B31" s="98">
        <v>1.4</v>
      </c>
      <c r="C31" s="88" t="s">
        <v>117</v>
      </c>
      <c r="D31" s="99">
        <v>9</v>
      </c>
      <c r="E31" s="208">
        <f>+AVERAGE('01 Estrategia'!G46:G51)</f>
        <v>70.833333333333329</v>
      </c>
      <c r="F31" s="216">
        <f t="shared" si="0"/>
        <v>6.3749999999999991</v>
      </c>
      <c r="G31" s="99"/>
      <c r="H31" s="100">
        <f>+$D31*$G31%</f>
        <v>0</v>
      </c>
      <c r="I31" s="89" t="str">
        <f>+CONCATENATE('01 Estrategia'!I46,'01 Estrategia'!I47,'01 Estrategia'!I48,'01 Estrategia'!I49,'01 Estrategia'!I50,'01 Estrategia'!I51)</f>
        <v>Se presenta el Mapa de Procesos de la compañia evidenciandose la interacción de las areas con Operación y Mantenimiento (Gestión soporte operativo).No se tiene software de mantenimiento, se manejan plantillas de excel para la planeación, programación, ejecución e indicadores de las actividades de mantenimiento consolidadas en la carpeta compartida "Indicadores_oym".Las frecuencias se cambian actualizando  el manual de operación y mantenimiento e instructivos de las actividades de mantenimiento.Los cambios se realizan diligenciando el documento FOR-18-068 Planificación del Cambio bajo lo indicado en el instructivo INST-18-044 Planificación del Cambio.Se presenta sabana de mantenimiento en excel evidenciandose la planificación y programación de las actividades de mantenimmiento preventivo y correctivo con un cumplimiento del 99%El manual de operación y mantenimiento incluye frecuencias normativas y de resoluciones Creg.</v>
      </c>
      <c r="J31" s="89" t="s">
        <v>221</v>
      </c>
    </row>
    <row r="32" spans="1:11" ht="48" customHeight="1" outlineLevel="1" x14ac:dyDescent="0.15">
      <c r="A32" s="2"/>
      <c r="B32" s="98">
        <v>1.5</v>
      </c>
      <c r="C32" s="88" t="s">
        <v>118</v>
      </c>
      <c r="D32" s="99">
        <v>0.5</v>
      </c>
      <c r="E32" s="208">
        <f>+AVERAGE('01 Estrategia'!G52:G54)</f>
        <v>55</v>
      </c>
      <c r="F32" s="216">
        <f t="shared" si="0"/>
        <v>0.27500000000000002</v>
      </c>
      <c r="G32" s="99"/>
      <c r="H32" s="100">
        <f>+$D32*$G32%</f>
        <v>0</v>
      </c>
      <c r="I32" s="89" t="str">
        <f>+CONCATENATE('01 Estrategia'!I52,'01 Estrategia'!I53,'01 Estrategia'!I54)</f>
        <v>No se evidencia.Existe la carpeta compartida "Indicadores_oym" con información consolidada de mantenimiento desde el año 2018, los soportes fisicos se encuentran en cada una de las regionales.Existe el documento MAN-13-001 Mnual de Operación y Mantenimiento, en donde se encuentra las actividades y frecuencias de mantenimientos de los activos de distribución.</v>
      </c>
      <c r="J32" s="88" t="s">
        <v>222</v>
      </c>
    </row>
    <row r="33" spans="1:10" ht="27.75" customHeight="1" x14ac:dyDescent="0.15">
      <c r="A33" s="2"/>
      <c r="B33" s="98"/>
      <c r="C33" s="101" t="s">
        <v>119</v>
      </c>
      <c r="D33" s="102">
        <f>SUM(D28:D32)</f>
        <v>100</v>
      </c>
      <c r="E33" s="209"/>
      <c r="F33" s="217">
        <f>SUM(F28:F32)</f>
        <v>35.421428571428571</v>
      </c>
      <c r="G33" s="102"/>
      <c r="H33" s="103">
        <f>SUM(H28:H32)</f>
        <v>0</v>
      </c>
      <c r="I33" s="87"/>
      <c r="J33" s="87"/>
    </row>
    <row r="34" spans="1:10" ht="15" collapsed="1" x14ac:dyDescent="0.15">
      <c r="A34" s="2"/>
      <c r="B34" s="95">
        <v>2</v>
      </c>
      <c r="C34" s="96" t="s">
        <v>41</v>
      </c>
      <c r="D34" s="97"/>
      <c r="E34" s="220" t="str">
        <f>+'02 Admin-Organz '!$F$6</f>
        <v>ALCANOS DE COLOMBIA S.A. E.S.P.</v>
      </c>
      <c r="F34" s="210"/>
      <c r="G34" s="97"/>
      <c r="H34" s="97"/>
      <c r="I34" s="96" t="str">
        <f>+'02 Admin-Organz '!$I$6</f>
        <v>PLANTA ACTUAL</v>
      </c>
      <c r="J34" s="97"/>
    </row>
    <row r="35" spans="1:10" ht="48" hidden="1" customHeight="1" outlineLevel="1" x14ac:dyDescent="0.15">
      <c r="A35" s="2"/>
      <c r="B35" s="98">
        <v>2.1</v>
      </c>
      <c r="C35" s="88" t="s">
        <v>70</v>
      </c>
      <c r="D35" s="99">
        <v>40.5</v>
      </c>
      <c r="E35" s="208">
        <f>+AVERAGE('02 Admin-Organz '!G11:G19)</f>
        <v>36.111111111111114</v>
      </c>
      <c r="F35" s="216">
        <f>+$D35*$E35%</f>
        <v>14.625000000000002</v>
      </c>
      <c r="G35" s="99"/>
      <c r="H35" s="100">
        <f>+$D35*$G35%</f>
        <v>0</v>
      </c>
      <c r="I35" s="90" t="str">
        <f>+CONCATENATE('02 Admin-Organz '!I11,'02 Admin-Organz '!I12,'02 Admin-Organz '!I13,'02 Admin-Organz '!I14,'02 Admin-Organz '!I15,'02 Admin-Organz '!I16,'02 Admin-Organz '!I17,'02 Admin-Organz '!I18,'02 Admin-Organz '!I19)</f>
        <v/>
      </c>
      <c r="J35" s="90" t="s">
        <v>229</v>
      </c>
    </row>
    <row r="36" spans="1:10" ht="48" hidden="1" customHeight="1" outlineLevel="1" x14ac:dyDescent="0.15">
      <c r="A36" s="2"/>
      <c r="B36" s="98">
        <v>2.2000000000000002</v>
      </c>
      <c r="C36" s="88" t="s">
        <v>72</v>
      </c>
      <c r="D36" s="99">
        <v>30</v>
      </c>
      <c r="E36" s="208">
        <f>+AVERAGE('02 Admin-Organz '!G20:G35)</f>
        <v>48.125</v>
      </c>
      <c r="F36" s="216">
        <f t="shared" ref="F36:F39" si="1">+$D36*$E36%</f>
        <v>14.4375</v>
      </c>
      <c r="G36" s="99"/>
      <c r="H36" s="100">
        <f>+$D36*$G36%</f>
        <v>0</v>
      </c>
      <c r="I36" s="89" t="str">
        <f>+CONCATENATE('02 Admin-Organz '!I20,'02 Admin-Organz '!I21,'02 Admin-Organz '!I22,'02 Admin-Organz '!I23,'02 Admin-Organz '!I24,'02 Admin-Organz '!I25,'02 Admin-Organz '!I26,'02 Admin-Organz '!I27,'02 Admin-Organz '!I28,'02 Admin-Organz '!I29,'02 Admin-Organz '!I30,'02 Admin-Organz '!I31,'02 Admin-Organz '!I32,'02 Admin-Organz '!I33,'02 Admin-Organz '!I34,'02 Admin-Organz '!I35)</f>
        <v/>
      </c>
      <c r="J36" s="89" t="s">
        <v>224</v>
      </c>
    </row>
    <row r="37" spans="1:10" ht="48" hidden="1" customHeight="1" outlineLevel="1" x14ac:dyDescent="0.15">
      <c r="A37" s="2"/>
      <c r="B37" s="98">
        <v>2.2999999999999998</v>
      </c>
      <c r="C37" s="88" t="s">
        <v>71</v>
      </c>
      <c r="D37" s="99">
        <v>20</v>
      </c>
      <c r="E37" s="208">
        <f>+AVERAGE('02 Admin-Organz '!G36:G51)</f>
        <v>64.0625</v>
      </c>
      <c r="F37" s="216">
        <f t="shared" si="1"/>
        <v>12.8125</v>
      </c>
      <c r="G37" s="99"/>
      <c r="H37" s="100">
        <f>+$D37*$G37%</f>
        <v>0</v>
      </c>
      <c r="I37" s="89" t="str">
        <f>+CONCATENATE('02 Admin-Organz '!I36,'02 Admin-Organz '!I37,'02 Admin-Organz '!I38,'02 Admin-Organz '!I39,'02 Admin-Organz '!I40,'02 Admin-Organz '!I41,'02 Admin-Organz '!I42,'02 Admin-Organz '!I43,'02 Admin-Organz '!I44,'02 Admin-Organz '!I45,'02 Admin-Organz '!I46,'02 Admin-Organz '!I47,'02 Admin-Organz '!I48,'02 Admin-Organz '!I49,'02 Admin-Organz '!I50,'02 Admin-Organz '!I51)</f>
        <v/>
      </c>
      <c r="J37" s="89" t="s">
        <v>225</v>
      </c>
    </row>
    <row r="38" spans="1:10" ht="48" hidden="1" customHeight="1" outlineLevel="1" x14ac:dyDescent="0.15">
      <c r="A38" s="2"/>
      <c r="B38" s="98">
        <v>2.4</v>
      </c>
      <c r="C38" s="88" t="s">
        <v>68</v>
      </c>
      <c r="D38" s="99">
        <v>9</v>
      </c>
      <c r="E38" s="208">
        <f>+AVERAGE('02 Admin-Organz '!G52:G57)</f>
        <v>60</v>
      </c>
      <c r="F38" s="216">
        <f t="shared" si="1"/>
        <v>5.3999999999999995</v>
      </c>
      <c r="G38" s="99"/>
      <c r="H38" s="100">
        <f>+$D38*$G38%</f>
        <v>0</v>
      </c>
      <c r="I38" s="89" t="str">
        <f>+CONCATENATE('02 Admin-Organz '!I52,'02 Admin-Organz '!I53,'02 Admin-Organz '!I54,'02 Admin-Organz '!I55,'02 Admin-Organz '!I56,'02 Admin-Organz '!I57)</f>
        <v/>
      </c>
      <c r="J38" s="89" t="s">
        <v>227</v>
      </c>
    </row>
    <row r="39" spans="1:10" ht="48" hidden="1" customHeight="1" outlineLevel="1" x14ac:dyDescent="0.15">
      <c r="A39" s="2"/>
      <c r="B39" s="98">
        <v>2.5</v>
      </c>
      <c r="C39" s="88" t="s">
        <v>69</v>
      </c>
      <c r="D39" s="99">
        <v>0.5</v>
      </c>
      <c r="E39" s="208">
        <f>+'02 Admin-Organz '!G58</f>
        <v>95</v>
      </c>
      <c r="F39" s="216">
        <f t="shared" si="1"/>
        <v>0.47499999999999998</v>
      </c>
      <c r="G39" s="99"/>
      <c r="H39" s="100">
        <f>+$D39*$G39%</f>
        <v>0</v>
      </c>
      <c r="I39" s="87" t="str">
        <f>+'02 Admin-Organz '!I58</f>
        <v/>
      </c>
      <c r="J39" s="89" t="s">
        <v>228</v>
      </c>
    </row>
    <row r="40" spans="1:10" ht="30" customHeight="1" x14ac:dyDescent="0.15">
      <c r="A40" s="2"/>
      <c r="B40" s="98"/>
      <c r="C40" s="101" t="s">
        <v>120</v>
      </c>
      <c r="D40" s="102">
        <f>SUM(D35:D39)</f>
        <v>100</v>
      </c>
      <c r="E40" s="209"/>
      <c r="F40" s="217">
        <f>SUM(F35:F39)</f>
        <v>47.75</v>
      </c>
      <c r="G40" s="102"/>
      <c r="H40" s="103">
        <f>SUM(H35:H39)</f>
        <v>0</v>
      </c>
      <c r="I40" s="87"/>
      <c r="J40" s="87"/>
    </row>
    <row r="41" spans="1:10" ht="15" collapsed="1" x14ac:dyDescent="0.15">
      <c r="A41" s="2"/>
      <c r="B41" s="95">
        <v>3</v>
      </c>
      <c r="C41" s="96" t="s">
        <v>121</v>
      </c>
      <c r="D41" s="97"/>
      <c r="E41" s="220" t="str">
        <f>+'03 Plan-Progr'!$F$6</f>
        <v>ALCANOS DE COLOMBIA S.A. E.S.P.</v>
      </c>
      <c r="F41" s="210"/>
      <c r="G41" s="97"/>
      <c r="H41" s="97"/>
      <c r="I41" s="222" t="str">
        <f>+'03 Plan-Progr'!$I$6</f>
        <v>PLANTA ACTUAL</v>
      </c>
      <c r="J41" s="97"/>
    </row>
    <row r="42" spans="1:10" ht="48" hidden="1" customHeight="1" outlineLevel="1" x14ac:dyDescent="0.15">
      <c r="A42" s="2"/>
      <c r="B42" s="98">
        <v>3.1</v>
      </c>
      <c r="C42" s="88" t="s">
        <v>124</v>
      </c>
      <c r="D42" s="99">
        <v>40.5</v>
      </c>
      <c r="E42" s="208">
        <f>+AVERAGE('03 Plan-Progr'!G11:G16)</f>
        <v>31.666666666666668</v>
      </c>
      <c r="F42" s="216">
        <f>+$D42*$E42%</f>
        <v>12.824999999999999</v>
      </c>
      <c r="G42" s="99"/>
      <c r="H42" s="100">
        <f>+$D42*$G42%</f>
        <v>0</v>
      </c>
      <c r="I42" s="88" t="str">
        <f>+CONCATENATE('03 Plan-Progr'!I11,'03 Plan-Progr'!I12,'03 Plan-Progr'!I13,'03 Plan-Progr'!I14,'03 Plan-Progr'!I15,'03 Plan-Progr'!I16)</f>
        <v/>
      </c>
      <c r="J42" s="88" t="s">
        <v>226</v>
      </c>
    </row>
    <row r="43" spans="1:10" ht="48" hidden="1" customHeight="1" outlineLevel="1" x14ac:dyDescent="0.15">
      <c r="A43" s="2"/>
      <c r="B43" s="98">
        <v>3.2</v>
      </c>
      <c r="C43" s="88" t="s">
        <v>32</v>
      </c>
      <c r="D43" s="99">
        <v>30</v>
      </c>
      <c r="E43" s="208">
        <f>+AVERAGE('03 Plan-Progr'!G17:G23)</f>
        <v>27.142857142857142</v>
      </c>
      <c r="F43" s="216">
        <f t="shared" ref="F43:F46" si="2">+$D43*$E43%</f>
        <v>8.1428571428571423</v>
      </c>
      <c r="G43" s="99"/>
      <c r="H43" s="100">
        <f>+$D43*$G43%</f>
        <v>0</v>
      </c>
      <c r="I43" s="89" t="str">
        <f>+CONCATENATE('03 Plan-Progr'!I17,'03 Plan-Progr'!I18,'03 Plan-Progr'!I19,'03 Plan-Progr'!I20,'03 Plan-Progr'!I21,'03 Plan-Progr'!I22,'03 Plan-Progr'!I23)</f>
        <v/>
      </c>
      <c r="J43" s="89" t="s">
        <v>230</v>
      </c>
    </row>
    <row r="44" spans="1:10" ht="48" hidden="1" customHeight="1" outlineLevel="1" x14ac:dyDescent="0.15">
      <c r="A44" s="2"/>
      <c r="B44" s="98">
        <v>3.3</v>
      </c>
      <c r="C44" s="88" t="s">
        <v>49</v>
      </c>
      <c r="D44" s="99">
        <v>20</v>
      </c>
      <c r="E44" s="208">
        <f>+AVERAGE('03 Plan-Progr'!G24:G29)</f>
        <v>59.166666666666664</v>
      </c>
      <c r="F44" s="216">
        <f t="shared" si="2"/>
        <v>11.833333333333334</v>
      </c>
      <c r="G44" s="99"/>
      <c r="H44" s="100">
        <f>+$D44*$G44%</f>
        <v>0</v>
      </c>
      <c r="I44" s="89" t="str">
        <f>+CONCATENATE('03 Plan-Progr'!I24,'03 Plan-Progr'!I25,'03 Plan-Progr'!I26,'03 Plan-Progr'!I27,'03 Plan-Progr'!I28,'03 Plan-Progr'!I29)</f>
        <v/>
      </c>
      <c r="J44" s="89" t="s">
        <v>231</v>
      </c>
    </row>
    <row r="45" spans="1:10" ht="48" hidden="1" customHeight="1" outlineLevel="1" x14ac:dyDescent="0.15">
      <c r="A45" s="2"/>
      <c r="B45" s="98">
        <v>3.4</v>
      </c>
      <c r="C45" s="88" t="s">
        <v>0</v>
      </c>
      <c r="D45" s="99">
        <v>9</v>
      </c>
      <c r="E45" s="208">
        <f>+AVERAGE('03 Plan-Progr'!G30:G32)</f>
        <v>86.666666666666671</v>
      </c>
      <c r="F45" s="216">
        <f t="shared" si="2"/>
        <v>7.8000000000000007</v>
      </c>
      <c r="G45" s="99"/>
      <c r="H45" s="100">
        <f>+$D45*$G45%</f>
        <v>0</v>
      </c>
      <c r="I45" s="89" t="str">
        <f>+CONCATENATE('03 Plan-Progr'!I30,'03 Plan-Progr'!I31,'03 Plan-Progr'!I32)</f>
        <v/>
      </c>
      <c r="J45" s="89" t="s">
        <v>255</v>
      </c>
    </row>
    <row r="46" spans="1:10" ht="48" hidden="1" customHeight="1" outlineLevel="1" x14ac:dyDescent="0.15">
      <c r="A46" s="2"/>
      <c r="B46" s="98">
        <v>3.5</v>
      </c>
      <c r="C46" s="88" t="s">
        <v>48</v>
      </c>
      <c r="D46" s="99">
        <v>0.5</v>
      </c>
      <c r="E46" s="208">
        <f>+'03 Plan-Progr'!G33</f>
        <v>95</v>
      </c>
      <c r="F46" s="216">
        <f t="shared" si="2"/>
        <v>0.47499999999999998</v>
      </c>
      <c r="G46" s="99"/>
      <c r="H46" s="100">
        <f>+$D46*$G46%</f>
        <v>0</v>
      </c>
      <c r="I46" s="88" t="str">
        <f>+'03 Plan-Progr'!I33</f>
        <v/>
      </c>
      <c r="J46" s="88" t="s">
        <v>246</v>
      </c>
    </row>
    <row r="47" spans="1:10" ht="27.75" customHeight="1" x14ac:dyDescent="0.15">
      <c r="A47" s="2"/>
      <c r="B47" s="98"/>
      <c r="C47" s="101" t="s">
        <v>1</v>
      </c>
      <c r="D47" s="102">
        <f>SUM(D42:D46)</f>
        <v>100</v>
      </c>
      <c r="E47" s="209"/>
      <c r="F47" s="217">
        <f>SUM(F42:F46)</f>
        <v>41.076190476190483</v>
      </c>
      <c r="G47" s="102"/>
      <c r="H47" s="103">
        <f>SUM(H42:H46)</f>
        <v>0</v>
      </c>
      <c r="I47" s="88"/>
      <c r="J47" s="87"/>
    </row>
    <row r="48" spans="1:10" ht="15" collapsed="1" x14ac:dyDescent="0.15">
      <c r="A48" s="2"/>
      <c r="B48" s="95">
        <v>4</v>
      </c>
      <c r="C48" s="96" t="s">
        <v>122</v>
      </c>
      <c r="D48" s="97"/>
      <c r="E48" s="220" t="str">
        <f>+'04 Técnicas Manto'!$F$6</f>
        <v>ALCANOS DE COLOMBIA S.A. E.S.P.</v>
      </c>
      <c r="F48" s="210"/>
      <c r="G48" s="97"/>
      <c r="H48" s="97"/>
      <c r="I48" s="96" t="str">
        <f>+'04 Técnicas Manto'!$I$6</f>
        <v>PLANTA ACTUAL</v>
      </c>
      <c r="J48" s="97"/>
    </row>
    <row r="49" spans="1:10" ht="48" hidden="1" customHeight="1" outlineLevel="1" x14ac:dyDescent="0.15">
      <c r="A49" s="2"/>
      <c r="B49" s="98">
        <v>4.0999999999999996</v>
      </c>
      <c r="C49" s="88" t="s">
        <v>2</v>
      </c>
      <c r="D49" s="99">
        <v>40.5</v>
      </c>
      <c r="E49" s="208">
        <f>+AVERAGE('04 Técnicas Manto'!G11:G16)</f>
        <v>41.666666666666664</v>
      </c>
      <c r="F49" s="216">
        <f>+$D49*$E49%</f>
        <v>16.875</v>
      </c>
      <c r="G49" s="99"/>
      <c r="H49" s="100">
        <f>+$D49*$G49%</f>
        <v>0</v>
      </c>
      <c r="I49" s="88" t="str">
        <f>+CONCATENATE('04 Técnicas Manto'!I11,'04 Técnicas Manto'!I12,'04 Técnicas Manto'!I13,'04 Técnicas Manto'!I14,'04 Técnicas Manto'!I15,'04 Técnicas Manto'!I16)</f>
        <v/>
      </c>
      <c r="J49" s="88" t="s">
        <v>247</v>
      </c>
    </row>
    <row r="50" spans="1:10" ht="48" hidden="1" customHeight="1" outlineLevel="1" x14ac:dyDescent="0.15">
      <c r="A50" s="2"/>
      <c r="B50" s="98">
        <v>4.2</v>
      </c>
      <c r="C50" s="88" t="s">
        <v>5</v>
      </c>
      <c r="D50" s="99">
        <v>30</v>
      </c>
      <c r="E50" s="208">
        <f>+AVERAGE('04 Técnicas Manto'!G17:G23)</f>
        <v>30.714285714285715</v>
      </c>
      <c r="F50" s="216">
        <f t="shared" ref="F50:F53" si="3">+$D50*$E50%</f>
        <v>9.2142857142857153</v>
      </c>
      <c r="G50" s="99"/>
      <c r="H50" s="100">
        <f>+$D50*$G50%</f>
        <v>0</v>
      </c>
      <c r="I50" s="89" t="str">
        <f>+CONCATENATE('04 Técnicas Manto'!I17,'04 Técnicas Manto'!I18,'04 Técnicas Manto'!I19,'04 Técnicas Manto'!I20,'04 Técnicas Manto'!I21,'04 Técnicas Manto'!I22,'04 Técnicas Manto'!I23)</f>
        <v/>
      </c>
      <c r="J50" s="89" t="s">
        <v>248</v>
      </c>
    </row>
    <row r="51" spans="1:10" ht="48" hidden="1" customHeight="1" outlineLevel="1" x14ac:dyDescent="0.15">
      <c r="A51" s="2"/>
      <c r="B51" s="98">
        <v>4.3</v>
      </c>
      <c r="C51" s="88" t="s">
        <v>74</v>
      </c>
      <c r="D51" s="99">
        <v>20</v>
      </c>
      <c r="E51" s="208">
        <f>+AVERAGE('04 Técnicas Manto'!G24:G29)</f>
        <v>56.666666666666664</v>
      </c>
      <c r="F51" s="216">
        <f t="shared" si="3"/>
        <v>11.333333333333332</v>
      </c>
      <c r="G51" s="99"/>
      <c r="H51" s="100">
        <f>+$D51*$G51%</f>
        <v>0</v>
      </c>
      <c r="I51" s="89" t="str">
        <f>+CONCATENATE('04 Técnicas Manto'!I24,'04 Técnicas Manto'!I25,'04 Técnicas Manto'!I26,'04 Técnicas Manto'!I27,'04 Técnicas Manto'!I28,'04 Técnicas Manto'!I29)</f>
        <v/>
      </c>
      <c r="J51" s="89" t="s">
        <v>249</v>
      </c>
    </row>
    <row r="52" spans="1:10" ht="48" hidden="1" customHeight="1" outlineLevel="1" x14ac:dyDescent="0.15">
      <c r="A52" s="2"/>
      <c r="B52" s="98">
        <v>4.4000000000000004</v>
      </c>
      <c r="C52" s="88" t="s">
        <v>3</v>
      </c>
      <c r="D52" s="99">
        <v>9</v>
      </c>
      <c r="E52" s="208">
        <f>+AVERAGE('04 Técnicas Manto'!G30:G33)</f>
        <v>95</v>
      </c>
      <c r="F52" s="216">
        <f t="shared" si="3"/>
        <v>8.5499999999999989</v>
      </c>
      <c r="G52" s="99"/>
      <c r="H52" s="100">
        <f>+$D52*$G52%</f>
        <v>0</v>
      </c>
      <c r="I52" s="88" t="str">
        <f>+CONCATENATE('04 Técnicas Manto'!I30,'04 Técnicas Manto'!I31,'04 Técnicas Manto'!I32,'04 Técnicas Manto'!I33)</f>
        <v/>
      </c>
      <c r="J52" s="88" t="s">
        <v>250</v>
      </c>
    </row>
    <row r="53" spans="1:10" ht="48" hidden="1" customHeight="1" outlineLevel="1" x14ac:dyDescent="0.15">
      <c r="A53" s="2"/>
      <c r="B53" s="98">
        <v>4.5</v>
      </c>
      <c r="C53" s="88" t="s">
        <v>4</v>
      </c>
      <c r="D53" s="99">
        <v>0.5</v>
      </c>
      <c r="E53" s="208">
        <f>+'04 Técnicas Manto'!G34</f>
        <v>70</v>
      </c>
      <c r="F53" s="216">
        <f t="shared" si="3"/>
        <v>0.35</v>
      </c>
      <c r="G53" s="99"/>
      <c r="H53" s="100">
        <f>+$D53*$G53%</f>
        <v>0</v>
      </c>
      <c r="I53" s="88" t="str">
        <f>+'04 Técnicas Manto'!I34</f>
        <v/>
      </c>
      <c r="J53" s="88" t="s">
        <v>251</v>
      </c>
    </row>
    <row r="54" spans="1:10" ht="33.75" customHeight="1" x14ac:dyDescent="0.15">
      <c r="A54" s="2"/>
      <c r="B54" s="98"/>
      <c r="C54" s="101" t="s">
        <v>6</v>
      </c>
      <c r="D54" s="102">
        <f>SUM(D49:D53)</f>
        <v>100</v>
      </c>
      <c r="E54" s="209"/>
      <c r="F54" s="217">
        <f>SUM(F49:F53)</f>
        <v>46.32261904761905</v>
      </c>
      <c r="G54" s="102"/>
      <c r="H54" s="103">
        <f>SUM(H49:H53)</f>
        <v>0</v>
      </c>
      <c r="I54" s="88"/>
      <c r="J54" s="87"/>
    </row>
    <row r="55" spans="1:10" ht="15" collapsed="1" x14ac:dyDescent="0.15">
      <c r="A55" s="2"/>
      <c r="B55" s="95">
        <v>5</v>
      </c>
      <c r="C55" s="96" t="s">
        <v>123</v>
      </c>
      <c r="D55" s="97"/>
      <c r="E55" s="220" t="str">
        <f>+'05 KPIs'!$F$6</f>
        <v>ALCANOS DE COLOMBIA S.A. E.S.P.</v>
      </c>
      <c r="F55" s="210"/>
      <c r="G55" s="97"/>
      <c r="H55" s="97"/>
      <c r="I55" s="96" t="str">
        <f>+'05 KPIs'!$I$6</f>
        <v>PLANTA ACTUAL</v>
      </c>
      <c r="J55" s="97"/>
    </row>
    <row r="56" spans="1:10" ht="48" hidden="1" customHeight="1" outlineLevel="1" x14ac:dyDescent="0.15">
      <c r="A56" s="2"/>
      <c r="B56" s="98">
        <v>5.0999999999999996</v>
      </c>
      <c r="C56" s="88" t="s">
        <v>7</v>
      </c>
      <c r="D56" s="99">
        <v>40.5</v>
      </c>
      <c r="E56" s="208">
        <f>+AVERAGE('05 KPIs'!G11:G17)</f>
        <v>42.857142857142854</v>
      </c>
      <c r="F56" s="216">
        <f>+$D56*$E56%</f>
        <v>17.357142857142858</v>
      </c>
      <c r="G56" s="99"/>
      <c r="H56" s="100">
        <f>+$D56*$G56%</f>
        <v>0</v>
      </c>
      <c r="I56" s="88" t="str">
        <f>+CONCATENATE('05 KPIs'!I11,'05 KPIs'!I12,'05 KPIs'!I13,'05 KPIs'!I14,'05 KPIs'!I15,'05 KPIs'!I16,'05 KPIs'!I17)</f>
        <v/>
      </c>
      <c r="J56" s="88" t="s">
        <v>252</v>
      </c>
    </row>
    <row r="57" spans="1:10" ht="48" hidden="1" customHeight="1" outlineLevel="1" x14ac:dyDescent="0.15">
      <c r="A57" s="2"/>
      <c r="B57" s="98">
        <v>5.2</v>
      </c>
      <c r="C57" s="88" t="s">
        <v>8</v>
      </c>
      <c r="D57" s="99">
        <v>30</v>
      </c>
      <c r="E57" s="208">
        <f>+AVERAGE('05 KPIs'!G18:G21)</f>
        <v>41.25</v>
      </c>
      <c r="F57" s="216">
        <f t="shared" ref="F57:F60" si="4">+$D57*$E57%</f>
        <v>12.375</v>
      </c>
      <c r="G57" s="99"/>
      <c r="H57" s="100">
        <f>+$D57*$G57%</f>
        <v>0</v>
      </c>
      <c r="I57" s="88" t="str">
        <f>+CONCATENATE('05 KPIs'!I18,'05 KPIs'!I19,'05 KPIs'!I20,'05 KPIs'!I21)</f>
        <v/>
      </c>
      <c r="J57" s="88" t="s">
        <v>253</v>
      </c>
    </row>
    <row r="58" spans="1:10" ht="48" hidden="1" customHeight="1" outlineLevel="1" x14ac:dyDescent="0.15">
      <c r="A58" s="2"/>
      <c r="B58" s="98">
        <v>5.3</v>
      </c>
      <c r="C58" s="88" t="s">
        <v>9</v>
      </c>
      <c r="D58" s="99">
        <v>20</v>
      </c>
      <c r="E58" s="208">
        <f>+AVERAGE('05 KPIs'!G22:G35)</f>
        <v>48.214285714285715</v>
      </c>
      <c r="F58" s="216">
        <f t="shared" si="4"/>
        <v>9.6428571428571423</v>
      </c>
      <c r="G58" s="99"/>
      <c r="H58" s="100">
        <f>+$D58*$G58%</f>
        <v>0</v>
      </c>
      <c r="I58" s="89" t="str">
        <f>+CONCATENATE('05 KPIs'!I22,'05 KPIs'!I23,'05 KPIs'!I24,'05 KPIs'!I25,'05 KPIs'!I26,'05 KPIs'!I27,'05 KPIs'!I28,'05 KPIs'!I29,'05 KPIs'!I30,'05 KPIs'!I31,'05 KPIs'!I32,'05 KPIs'!I33,'05 KPIs'!I34,'05 KPIs'!I35)</f>
        <v/>
      </c>
      <c r="J58" s="89" t="s">
        <v>254</v>
      </c>
    </row>
    <row r="59" spans="1:10" ht="48" hidden="1" customHeight="1" outlineLevel="1" x14ac:dyDescent="0.15">
      <c r="A59" s="2"/>
      <c r="B59" s="98">
        <v>5.4</v>
      </c>
      <c r="C59" s="88" t="s">
        <v>33</v>
      </c>
      <c r="D59" s="99">
        <v>9</v>
      </c>
      <c r="E59" s="208">
        <f>+AVERAGE('05 KPIs'!G36:G39)</f>
        <v>68.75</v>
      </c>
      <c r="F59" s="216">
        <f t="shared" si="4"/>
        <v>6.1875</v>
      </c>
      <c r="G59" s="99"/>
      <c r="H59" s="100">
        <f>+$D59*$G59%</f>
        <v>0</v>
      </c>
      <c r="I59" s="88" t="str">
        <f>+CONCATENATE('05 KPIs'!I36,'05 KPIs'!I37,'05 KPIs'!I38,'05 KPIs'!I39)</f>
        <v/>
      </c>
      <c r="J59" s="88"/>
    </row>
    <row r="60" spans="1:10" ht="48" hidden="1" customHeight="1" outlineLevel="1" x14ac:dyDescent="0.15">
      <c r="A60" s="2"/>
      <c r="B60" s="98">
        <v>5.5</v>
      </c>
      <c r="C60" s="88" t="s">
        <v>10</v>
      </c>
      <c r="D60" s="99">
        <v>0.5</v>
      </c>
      <c r="E60" s="208">
        <f>+'05 KPIs'!G40</f>
        <v>70</v>
      </c>
      <c r="F60" s="216">
        <f t="shared" si="4"/>
        <v>0.35</v>
      </c>
      <c r="G60" s="99"/>
      <c r="H60" s="100">
        <f>+$D60*$G60%</f>
        <v>0</v>
      </c>
      <c r="I60" s="88" t="str">
        <f>+'05 KPIs'!I40</f>
        <v/>
      </c>
      <c r="J60" s="88"/>
    </row>
    <row r="61" spans="1:10" ht="33" customHeight="1" x14ac:dyDescent="0.15">
      <c r="A61" s="2"/>
      <c r="B61" s="98"/>
      <c r="C61" s="101" t="s">
        <v>6</v>
      </c>
      <c r="D61" s="102">
        <f>SUM(D56:D60)</f>
        <v>100</v>
      </c>
      <c r="E61" s="209"/>
      <c r="F61" s="217">
        <f>SUM(F56:F60)</f>
        <v>45.912500000000001</v>
      </c>
      <c r="G61" s="102"/>
      <c r="H61" s="103">
        <f>SUM(H56:H60)</f>
        <v>0</v>
      </c>
      <c r="I61" s="88"/>
      <c r="J61" s="87"/>
    </row>
    <row r="62" spans="1:10" ht="15" collapsed="1" x14ac:dyDescent="0.15">
      <c r="A62" s="2"/>
      <c r="B62" s="95">
        <v>6</v>
      </c>
      <c r="C62" s="96" t="s">
        <v>11</v>
      </c>
      <c r="D62" s="97"/>
      <c r="E62" s="220" t="str">
        <f>+'06 IT'!$F$6</f>
        <v>ALCANOS DE COLOMBIA S.A. E.S.P.</v>
      </c>
      <c r="F62" s="210"/>
      <c r="G62" s="97"/>
      <c r="H62" s="97"/>
      <c r="I62" s="96" t="str">
        <f>+'06 IT'!$I$6</f>
        <v>PLANTA ACTUAL</v>
      </c>
      <c r="J62" s="97"/>
    </row>
    <row r="63" spans="1:10" ht="48" hidden="1" customHeight="1" outlineLevel="1" x14ac:dyDescent="0.15">
      <c r="A63" s="2"/>
      <c r="B63" s="98">
        <v>6.1</v>
      </c>
      <c r="C63" s="88" t="s">
        <v>12</v>
      </c>
      <c r="D63" s="99">
        <v>40.5</v>
      </c>
      <c r="E63" s="208">
        <f>+AVERAGE('06 IT'!G11:G14)</f>
        <v>0</v>
      </c>
      <c r="F63" s="216">
        <f>+$D63*$E63%</f>
        <v>0</v>
      </c>
      <c r="G63" s="99"/>
      <c r="H63" s="100">
        <f>+$D63*$G63%</f>
        <v>0</v>
      </c>
      <c r="I63" s="89" t="str">
        <f>+CONCATENATE('06 IT'!I11,'06 IT'!I12,'06 IT'!I13,'06 IT'!I14)</f>
        <v/>
      </c>
      <c r="J63" s="89" t="s">
        <v>256</v>
      </c>
    </row>
    <row r="64" spans="1:10" ht="48" hidden="1" customHeight="1" outlineLevel="1" x14ac:dyDescent="0.15">
      <c r="A64" s="2"/>
      <c r="B64" s="98">
        <v>6.2</v>
      </c>
      <c r="C64" s="88" t="s">
        <v>76</v>
      </c>
      <c r="D64" s="99">
        <v>30</v>
      </c>
      <c r="E64" s="208">
        <f>+AVERAGE('06 IT'!G15:G29)</f>
        <v>40</v>
      </c>
      <c r="F64" s="216">
        <f t="shared" ref="F64:F67" si="5">+$D64*$E64%</f>
        <v>12</v>
      </c>
      <c r="G64" s="99"/>
      <c r="H64" s="100">
        <f>+$D64*$G64%</f>
        <v>0</v>
      </c>
      <c r="I64" s="89" t="str">
        <f>+CONCATENATE('06 IT'!I15,'06 IT'!I16,'06 IT'!I17,'06 IT'!I18,'06 IT'!I19,'06 IT'!I20,'06 IT'!I21,'06 IT'!I22,'06 IT'!I23,'06 IT'!I24,'06 IT'!I25,'06 IT'!I26,'06 IT'!I27,'06 IT'!I28,'06 IT'!I29)</f>
        <v/>
      </c>
      <c r="J64" s="89" t="s">
        <v>257</v>
      </c>
    </row>
    <row r="65" spans="1:10" ht="48" hidden="1" customHeight="1" outlineLevel="1" x14ac:dyDescent="0.15">
      <c r="A65" s="2"/>
      <c r="B65" s="98">
        <v>6.3</v>
      </c>
      <c r="C65" s="88" t="s">
        <v>75</v>
      </c>
      <c r="D65" s="99">
        <v>20</v>
      </c>
      <c r="E65" s="208">
        <f>+AVERAGE('06 IT'!G30:G38)</f>
        <v>38.333333333333336</v>
      </c>
      <c r="F65" s="216">
        <f t="shared" si="5"/>
        <v>7.666666666666667</v>
      </c>
      <c r="G65" s="99"/>
      <c r="H65" s="100">
        <f>+$D65*$G65%</f>
        <v>0</v>
      </c>
      <c r="I65" s="88" t="str">
        <f>+CONCATENATE('06 IT'!I30,'06 IT'!I31,'06 IT'!I32,'06 IT'!I33,'06 IT'!I34,'06 IT'!I35,'06 IT'!I36,'06 IT'!I37,'06 IT'!I38)</f>
        <v/>
      </c>
      <c r="J65" s="88" t="s">
        <v>258</v>
      </c>
    </row>
    <row r="66" spans="1:10" ht="48" hidden="1" customHeight="1" outlineLevel="1" x14ac:dyDescent="0.15">
      <c r="A66" s="2"/>
      <c r="B66" s="98">
        <v>6.4</v>
      </c>
      <c r="C66" s="88" t="s">
        <v>35</v>
      </c>
      <c r="D66" s="99">
        <v>9</v>
      </c>
      <c r="E66" s="208">
        <f>+AVERAGE('06 IT'!G39:G44)</f>
        <v>35.833333333333336</v>
      </c>
      <c r="F66" s="216">
        <f t="shared" si="5"/>
        <v>3.2250000000000001</v>
      </c>
      <c r="G66" s="99"/>
      <c r="H66" s="100">
        <f>+$D66*$G66%</f>
        <v>0</v>
      </c>
      <c r="I66" s="88" t="str">
        <f>+CONCATENATE('06 IT'!I39,'06 IT'!I40,'06 IT'!I41,'06 IT'!I42,'06 IT'!I43,'06 IT'!I44)</f>
        <v/>
      </c>
      <c r="J66" s="88"/>
    </row>
    <row r="67" spans="1:10" ht="48" hidden="1" customHeight="1" outlineLevel="1" x14ac:dyDescent="0.15">
      <c r="A67" s="2"/>
      <c r="B67" s="98">
        <v>6.5</v>
      </c>
      <c r="C67" s="88" t="s">
        <v>34</v>
      </c>
      <c r="D67" s="99">
        <v>0.5</v>
      </c>
      <c r="E67" s="208">
        <f>+'06 IT'!G45</f>
        <v>95</v>
      </c>
      <c r="F67" s="216">
        <f t="shared" si="5"/>
        <v>0.47499999999999998</v>
      </c>
      <c r="G67" s="99"/>
      <c r="H67" s="100">
        <f>+$D67*$G67%</f>
        <v>0</v>
      </c>
      <c r="I67" s="88" t="str">
        <f>+'06 IT'!I45</f>
        <v/>
      </c>
      <c r="J67" s="88"/>
    </row>
    <row r="68" spans="1:10" ht="33" customHeight="1" x14ac:dyDescent="0.15">
      <c r="A68" s="2"/>
      <c r="B68" s="98"/>
      <c r="C68" s="101" t="s">
        <v>6</v>
      </c>
      <c r="D68" s="102">
        <f>SUM(D63:D67)</f>
        <v>100</v>
      </c>
      <c r="E68" s="209"/>
      <c r="F68" s="217">
        <f>SUM(F63:F67)</f>
        <v>23.366666666666671</v>
      </c>
      <c r="G68" s="102"/>
      <c r="H68" s="103">
        <f>SUM(H63:H67)</f>
        <v>0</v>
      </c>
      <c r="I68" s="88"/>
      <c r="J68" s="88"/>
    </row>
    <row r="69" spans="1:10" ht="15" collapsed="1" x14ac:dyDescent="0.15">
      <c r="A69" s="2"/>
      <c r="B69" s="95">
        <v>7</v>
      </c>
      <c r="C69" s="96" t="s">
        <v>39</v>
      </c>
      <c r="D69" s="97"/>
      <c r="E69" s="220" t="str">
        <f>+'07 Empleados'!$F$6</f>
        <v>ALCANOS DE COLOMBIA S.A. E.S.P.</v>
      </c>
      <c r="F69" s="210"/>
      <c r="G69" s="97"/>
      <c r="H69" s="97"/>
      <c r="I69" s="96" t="str">
        <f>+'07 Empleados'!$I$6</f>
        <v>PLANTA ACTUAL</v>
      </c>
      <c r="J69" s="97"/>
    </row>
    <row r="70" spans="1:10" ht="48" hidden="1" customHeight="1" outlineLevel="1" x14ac:dyDescent="0.15">
      <c r="A70" s="2"/>
      <c r="B70" s="98">
        <v>7.1</v>
      </c>
      <c r="C70" s="88" t="s">
        <v>13</v>
      </c>
      <c r="D70" s="99">
        <v>40.5</v>
      </c>
      <c r="E70" s="208">
        <f>+AVERAGE('07 Empleados'!G11:G22)</f>
        <v>41.666666666666664</v>
      </c>
      <c r="F70" s="216">
        <f>+$D70*$E70%</f>
        <v>16.875</v>
      </c>
      <c r="G70" s="99"/>
      <c r="H70" s="100">
        <f>+$D70*$G70%</f>
        <v>0</v>
      </c>
      <c r="I70" s="88" t="str">
        <f>+CONCATENATE('07 Empleados'!I11,'07 Empleados'!I12,'07 Empleados'!I13,'07 Empleados'!I14,'07 Empleados'!I15,'07 Empleados'!I16,'07 Empleados'!I17,'07 Empleados'!I18,'07 Empleados'!I19,'07 Empleados'!I20,'07 Empleados'!I21,'07 Empleados'!I22)</f>
        <v/>
      </c>
      <c r="J70" s="88" t="s">
        <v>239</v>
      </c>
    </row>
    <row r="71" spans="1:10" ht="48" hidden="1" customHeight="1" outlineLevel="1" x14ac:dyDescent="0.15">
      <c r="A71" s="2"/>
      <c r="B71" s="98">
        <v>7.2</v>
      </c>
      <c r="C71" s="88" t="s">
        <v>15</v>
      </c>
      <c r="D71" s="99">
        <v>30</v>
      </c>
      <c r="E71" s="208">
        <f>+AVERAGE('07 Empleados'!G23:G36)</f>
        <v>48.214285714285715</v>
      </c>
      <c r="F71" s="216">
        <f t="shared" ref="F71:F74" si="6">+$D71*$E71%</f>
        <v>14.464285714285715</v>
      </c>
      <c r="G71" s="99"/>
      <c r="H71" s="100">
        <f>+$D71*$G71%</f>
        <v>0</v>
      </c>
      <c r="I71" s="89" t="str">
        <f>+CONCATENATE('07 Empleados'!I23,'07 Empleados'!I24,'07 Empleados'!I25,'07 Empleados'!I26,'07 Empleados'!I27,'07 Empleados'!I28,'07 Empleados'!I29,'07 Empleados'!I30,'07 Empleados'!I32,'07 Empleados'!I33,'07 Empleados'!I34,'07 Empleados'!I35,'07 Empleados'!I36)</f>
        <v/>
      </c>
      <c r="J71" s="89" t="s">
        <v>240</v>
      </c>
    </row>
    <row r="72" spans="1:10" ht="48" hidden="1" customHeight="1" outlineLevel="1" x14ac:dyDescent="0.15">
      <c r="A72" s="2"/>
      <c r="B72" s="98">
        <v>7.3</v>
      </c>
      <c r="C72" s="88" t="s">
        <v>14</v>
      </c>
      <c r="D72" s="99">
        <v>20</v>
      </c>
      <c r="E72" s="208">
        <f>+AVERAGE('07 Empleados'!G37:G49)</f>
        <v>61.153846153846153</v>
      </c>
      <c r="F72" s="216">
        <f t="shared" si="6"/>
        <v>12.230769230769232</v>
      </c>
      <c r="G72" s="99"/>
      <c r="H72" s="100">
        <f>+$D72*$G72%</f>
        <v>0</v>
      </c>
      <c r="I72" s="89" t="str">
        <f>+CONCATENATE('07 Empleados'!I37,'07 Empleados'!I38,'07 Empleados'!I39,'07 Empleados'!I40,'07 Empleados'!I41,'07 Empleados'!I42,'07 Empleados'!I43,'07 Empleados'!I44,'07 Empleados'!I45,'07 Empleados'!I46,'07 Empleados'!I47,'07 Empleados'!I48,'07 Empleados'!I49)</f>
        <v/>
      </c>
      <c r="J72" s="89" t="s">
        <v>241</v>
      </c>
    </row>
    <row r="73" spans="1:10" ht="48" hidden="1" customHeight="1" outlineLevel="1" x14ac:dyDescent="0.15">
      <c r="A73" s="2"/>
      <c r="B73" s="98">
        <v>7.4</v>
      </c>
      <c r="C73" s="88" t="s">
        <v>36</v>
      </c>
      <c r="D73" s="99">
        <v>9</v>
      </c>
      <c r="E73" s="208">
        <f>+AVERAGE('07 Empleados'!G50:G54)</f>
        <v>90</v>
      </c>
      <c r="F73" s="216">
        <f t="shared" si="6"/>
        <v>8.1</v>
      </c>
      <c r="G73" s="99"/>
      <c r="H73" s="100">
        <f>+$D73*$G73%</f>
        <v>0</v>
      </c>
      <c r="I73" s="88" t="str">
        <f>+CONCATENATE('07 Empleados'!I50,'07 Empleados'!I51,'07 Empleados'!I52,'07 Empleados'!I53,'07 Empleados'!I54)</f>
        <v/>
      </c>
      <c r="J73" s="88"/>
    </row>
    <row r="74" spans="1:10" ht="48" hidden="1" customHeight="1" outlineLevel="1" x14ac:dyDescent="0.15">
      <c r="A74" s="2"/>
      <c r="B74" s="98">
        <v>7.5</v>
      </c>
      <c r="C74" s="88" t="s">
        <v>16</v>
      </c>
      <c r="D74" s="99">
        <v>0.5</v>
      </c>
      <c r="E74" s="208">
        <f>+'07 Empleados'!G55</f>
        <v>95</v>
      </c>
      <c r="F74" s="216">
        <f t="shared" si="6"/>
        <v>0.47499999999999998</v>
      </c>
      <c r="G74" s="99"/>
      <c r="H74" s="100">
        <f>+$D74*$G74%</f>
        <v>0</v>
      </c>
      <c r="I74" s="88" t="str">
        <f>+'07 Empleados'!I55</f>
        <v/>
      </c>
      <c r="J74" s="88"/>
    </row>
    <row r="75" spans="1:10" ht="32.25" customHeight="1" x14ac:dyDescent="0.15">
      <c r="A75" s="2"/>
      <c r="B75" s="98"/>
      <c r="C75" s="101" t="s">
        <v>6</v>
      </c>
      <c r="D75" s="102">
        <f>SUM(D70:D74)</f>
        <v>100</v>
      </c>
      <c r="E75" s="209"/>
      <c r="F75" s="217">
        <f>SUM(F70:F74)</f>
        <v>52.145054945054952</v>
      </c>
      <c r="G75" s="102"/>
      <c r="H75" s="103">
        <f>SUM(H70:H74)</f>
        <v>0</v>
      </c>
      <c r="I75" s="88"/>
      <c r="J75" s="88"/>
    </row>
    <row r="76" spans="1:10" ht="15" collapsed="1" x14ac:dyDescent="0.15">
      <c r="A76" s="2"/>
      <c r="B76" s="95">
        <v>8</v>
      </c>
      <c r="C76" s="96" t="s">
        <v>17</v>
      </c>
      <c r="D76" s="97"/>
      <c r="E76" s="220" t="str">
        <f>+'08 Confiabilidad'!$F$6</f>
        <v>ALCANOS DE COLOMBIA S.A. E.S.P.</v>
      </c>
      <c r="F76" s="210"/>
      <c r="G76" s="97"/>
      <c r="H76" s="97"/>
      <c r="I76" s="96" t="str">
        <f>+'08 Confiabilidad'!$I$6</f>
        <v>TODOS</v>
      </c>
      <c r="J76" s="97"/>
    </row>
    <row r="77" spans="1:10" ht="48" hidden="1" customHeight="1" outlineLevel="1" x14ac:dyDescent="0.15">
      <c r="A77" s="2"/>
      <c r="B77" s="98">
        <v>8.1</v>
      </c>
      <c r="C77" s="88" t="s">
        <v>18</v>
      </c>
      <c r="D77" s="99">
        <v>40.5</v>
      </c>
      <c r="E77" s="208">
        <f>+AVERAGE('08 Confiabilidad'!G11:G14)</f>
        <v>0</v>
      </c>
      <c r="F77" s="216">
        <f>+$D77*$E77%</f>
        <v>0</v>
      </c>
      <c r="G77" s="99"/>
      <c r="H77" s="100">
        <f>+$D77*$G77%</f>
        <v>0</v>
      </c>
      <c r="I77" s="88" t="str">
        <f>+CONCATENATE('08 Confiabilidad'!I11,'08 Confiabilidad'!I12,'08 Confiabilidad'!I13,'08 Confiabilidad'!I14)</f>
        <v>No se evidencia.No se evidencia.No se evidencia.No se evidencia.</v>
      </c>
      <c r="J77" s="88" t="s">
        <v>242</v>
      </c>
    </row>
    <row r="78" spans="1:10" ht="48" hidden="1" customHeight="1" outlineLevel="1" x14ac:dyDescent="0.15">
      <c r="A78" s="2"/>
      <c r="B78" s="98">
        <v>8.1999999999999993</v>
      </c>
      <c r="C78" s="88" t="s">
        <v>19</v>
      </c>
      <c r="D78" s="99">
        <v>30</v>
      </c>
      <c r="E78" s="208">
        <f>+AVERAGE('08 Confiabilidad'!G15:G20)</f>
        <v>22.5</v>
      </c>
      <c r="F78" s="216">
        <f t="shared" ref="F78:F81" si="7">+$D78*$E78%</f>
        <v>6.75</v>
      </c>
      <c r="G78" s="99"/>
      <c r="H78" s="100">
        <f>+$D78*$G78%</f>
        <v>0</v>
      </c>
      <c r="I78" s="88" t="str">
        <f>+CONCATENATE('08 Confiabilidad'!I15,'08 Confiabilidad'!I16,'08 Confiabilidad'!I17,'08 Confiabilidad'!I18,'08 Confiabilidad'!I19,'08 Confiabilidad'!I20,)</f>
        <v>No se evidencia.No se evidencia.No se evidencia.Se tiene unos procesos con el diligenciamiento del FOR-18-068 Planificación del Cambio.Se tiene implememntado el documento FOR-18-227 Solicitud de Acción de Mejoramiento.No se evidencia.</v>
      </c>
      <c r="J78" s="88" t="s">
        <v>243</v>
      </c>
    </row>
    <row r="79" spans="1:10" ht="48" hidden="1" customHeight="1" outlineLevel="1" x14ac:dyDescent="0.15">
      <c r="A79" s="2"/>
      <c r="B79" s="98">
        <v>8.3000000000000007</v>
      </c>
      <c r="C79" s="88" t="s">
        <v>20</v>
      </c>
      <c r="D79" s="99">
        <v>20</v>
      </c>
      <c r="E79" s="208">
        <f>+AVERAGE('08 Confiabilidad'!G21:G25)</f>
        <v>22</v>
      </c>
      <c r="F79" s="216">
        <f t="shared" si="7"/>
        <v>4.4000000000000004</v>
      </c>
      <c r="G79" s="99"/>
      <c r="H79" s="100">
        <f>+$D79*$G79%</f>
        <v>0</v>
      </c>
      <c r="I79" s="89" t="str">
        <f>+CONCATENATE('08 Confiabilidad'!I21,'08 Confiabilidad'!I22,'08 Confiabilidad'!I23,'08 Confiabilidad'!I24,'08 Confiabilidad'!I25)</f>
        <v>No se evidencia.Se tiene implememntado el documento FOR-18-227 Solicitud de Acción de Mejoramiento.No se evidencia.Se tiene para las estaciones compresoras.No se evidencia.</v>
      </c>
      <c r="J79" s="89" t="s">
        <v>244</v>
      </c>
    </row>
    <row r="80" spans="1:10" ht="48" hidden="1" customHeight="1" outlineLevel="1" x14ac:dyDescent="0.15">
      <c r="A80" s="2"/>
      <c r="B80" s="98">
        <v>8.4</v>
      </c>
      <c r="C80" s="88" t="s">
        <v>21</v>
      </c>
      <c r="D80" s="99">
        <v>9</v>
      </c>
      <c r="E80" s="208">
        <f>+AVERAGE('08 Confiabilidad'!G26:G29)</f>
        <v>27.5</v>
      </c>
      <c r="F80" s="216">
        <f t="shared" si="7"/>
        <v>2.4750000000000001</v>
      </c>
      <c r="G80" s="99"/>
      <c r="H80" s="100">
        <f>+$D80*$G80%</f>
        <v>0</v>
      </c>
      <c r="I80" s="88" t="str">
        <f>+CONCATENATE('08 Confiabilidad'!I26,'08 Confiabilidad'!I27,'08 Confiabilidad'!I28,'08 Confiabilidad'!I29)</f>
        <v>Se tiene registro de fallas por componente y regional en archivo de excel.No se evidencia.No se evidencia.Se implementan los mantenimientos preventivos anuales.</v>
      </c>
      <c r="J80" s="88" t="s">
        <v>245</v>
      </c>
    </row>
    <row r="81" spans="1:10" ht="48" hidden="1" customHeight="1" outlineLevel="1" x14ac:dyDescent="0.15">
      <c r="A81" s="2"/>
      <c r="B81" s="98">
        <v>8.5</v>
      </c>
      <c r="C81" s="88" t="s">
        <v>37</v>
      </c>
      <c r="D81" s="99">
        <v>0.5</v>
      </c>
      <c r="E81" s="208">
        <f>+'08 Confiabilidad'!G30</f>
        <v>40</v>
      </c>
      <c r="F81" s="216">
        <f t="shared" si="7"/>
        <v>0.2</v>
      </c>
      <c r="G81" s="99"/>
      <c r="H81" s="100">
        <f>+$D81*$G81%</f>
        <v>0</v>
      </c>
      <c r="I81" s="88" t="str">
        <f>+'08 Confiabilidad'!I30</f>
        <v>Se presenta el archivo de excel "1. Prog Mantto Estaciones Red Acero 2024", se evidencia registro de fallas por componente de cada sistema (Estación)</v>
      </c>
      <c r="J81" s="88"/>
    </row>
    <row r="82" spans="1:10" ht="31.5" customHeight="1" x14ac:dyDescent="0.15">
      <c r="A82" s="2"/>
      <c r="B82" s="98"/>
      <c r="C82" s="101" t="s">
        <v>6</v>
      </c>
      <c r="D82" s="102">
        <f>SUM(D77:D81)</f>
        <v>100</v>
      </c>
      <c r="E82" s="209"/>
      <c r="F82" s="217">
        <f>SUM(F77:F81)</f>
        <v>13.824999999999999</v>
      </c>
      <c r="G82" s="102"/>
      <c r="H82" s="103">
        <f>SUM(H77:H81)</f>
        <v>0</v>
      </c>
      <c r="I82" s="88"/>
      <c r="J82" s="88"/>
    </row>
    <row r="83" spans="1:10" ht="15" collapsed="1" x14ac:dyDescent="0.15">
      <c r="A83" s="2"/>
      <c r="B83" s="95">
        <v>9</v>
      </c>
      <c r="C83" s="96" t="s">
        <v>22</v>
      </c>
      <c r="D83" s="97"/>
      <c r="E83" s="220" t="str">
        <f>+'09 Analisis de Procesos'!$F$6</f>
        <v>ALCANOS DE COLOMBIA S.A. E.S.P.</v>
      </c>
      <c r="F83" s="210"/>
      <c r="G83" s="97"/>
      <c r="H83" s="97"/>
      <c r="I83" s="96" t="str">
        <f>+'09 Analisis de Procesos'!$I$6</f>
        <v>PLANTA ACTUAL</v>
      </c>
      <c r="J83" s="97"/>
    </row>
    <row r="84" spans="1:10" ht="48" hidden="1" customHeight="1" outlineLevel="1" x14ac:dyDescent="0.15">
      <c r="A84" s="2"/>
      <c r="B84" s="98">
        <v>9.1</v>
      </c>
      <c r="C84" s="88" t="s">
        <v>77</v>
      </c>
      <c r="D84" s="99">
        <v>40.5</v>
      </c>
      <c r="E84" s="208">
        <f>+'09 Analisis de Procesos'!G11</f>
        <v>40</v>
      </c>
      <c r="F84" s="216">
        <f>+$D84*$E84%</f>
        <v>16.2</v>
      </c>
      <c r="G84" s="99"/>
      <c r="H84" s="100">
        <f>+$D84*$G84%</f>
        <v>0</v>
      </c>
      <c r="I84" s="89" t="str">
        <f>+'09 Analisis de Procesos'!I11</f>
        <v/>
      </c>
      <c r="J84" s="89" t="s">
        <v>232</v>
      </c>
    </row>
    <row r="85" spans="1:10" ht="48" hidden="1" customHeight="1" outlineLevel="1" x14ac:dyDescent="0.15">
      <c r="A85" s="2"/>
      <c r="B85" s="98">
        <v>9.1999999999999993</v>
      </c>
      <c r="C85" s="88" t="s">
        <v>23</v>
      </c>
      <c r="D85" s="99">
        <v>30</v>
      </c>
      <c r="E85" s="208">
        <f>+'09 Analisis de Procesos'!G12</f>
        <v>40</v>
      </c>
      <c r="F85" s="216">
        <f t="shared" ref="F85:F88" si="8">+$D85*$E85%</f>
        <v>12</v>
      </c>
      <c r="G85" s="99"/>
      <c r="H85" s="100">
        <f>+$D85*$G85%</f>
        <v>0</v>
      </c>
      <c r="I85" s="89" t="str">
        <f>+'09 Analisis de Procesos'!I12</f>
        <v/>
      </c>
      <c r="J85" s="89" t="s">
        <v>233</v>
      </c>
    </row>
    <row r="86" spans="1:10" ht="48" hidden="1" customHeight="1" outlineLevel="1" x14ac:dyDescent="0.15">
      <c r="A86" s="2"/>
      <c r="B86" s="98">
        <v>9.3000000000000007</v>
      </c>
      <c r="C86" s="88" t="s">
        <v>78</v>
      </c>
      <c r="D86" s="99">
        <v>20</v>
      </c>
      <c r="E86" s="208">
        <f>+'09 Analisis de Procesos'!G13</f>
        <v>40</v>
      </c>
      <c r="F86" s="216">
        <f t="shared" si="8"/>
        <v>8</v>
      </c>
      <c r="G86" s="99"/>
      <c r="H86" s="100">
        <f>+$D86*$G86%</f>
        <v>0</v>
      </c>
      <c r="I86" s="89" t="str">
        <f>+'09 Analisis de Procesos'!I13</f>
        <v/>
      </c>
      <c r="J86" s="89" t="s">
        <v>234</v>
      </c>
    </row>
    <row r="87" spans="1:10" ht="48" hidden="1" customHeight="1" outlineLevel="1" x14ac:dyDescent="0.15">
      <c r="A87" s="2"/>
      <c r="B87" s="98">
        <v>9.4</v>
      </c>
      <c r="C87" s="88" t="s">
        <v>24</v>
      </c>
      <c r="D87" s="99">
        <v>9</v>
      </c>
      <c r="E87" s="208">
        <f>+'09 Analisis de Procesos'!G14</f>
        <v>95</v>
      </c>
      <c r="F87" s="216">
        <f t="shared" si="8"/>
        <v>8.5499999999999989</v>
      </c>
      <c r="G87" s="99"/>
      <c r="H87" s="100">
        <f>+$D87*$G87%</f>
        <v>0</v>
      </c>
      <c r="I87" s="89" t="str">
        <f>+'09 Analisis de Procesos'!I14</f>
        <v/>
      </c>
      <c r="J87" s="89" t="s">
        <v>235</v>
      </c>
    </row>
    <row r="88" spans="1:10" ht="48" hidden="1" customHeight="1" outlineLevel="1" x14ac:dyDescent="0.15">
      <c r="A88" s="2"/>
      <c r="B88" s="98">
        <v>9.5</v>
      </c>
      <c r="C88" s="88" t="s">
        <v>25</v>
      </c>
      <c r="D88" s="99">
        <v>0.5</v>
      </c>
      <c r="E88" s="208">
        <f>+'09 Analisis de Procesos'!G15</f>
        <v>95</v>
      </c>
      <c r="F88" s="216">
        <f t="shared" si="8"/>
        <v>0.47499999999999998</v>
      </c>
      <c r="G88" s="99"/>
      <c r="H88" s="100">
        <f>+$D88*$G88%</f>
        <v>0</v>
      </c>
      <c r="I88" s="89" t="str">
        <f>+'09 Analisis de Procesos'!I15</f>
        <v/>
      </c>
      <c r="J88" s="89" t="s">
        <v>236</v>
      </c>
    </row>
    <row r="89" spans="1:10" ht="41.25" customHeight="1" x14ac:dyDescent="0.15">
      <c r="A89" s="2"/>
      <c r="B89" s="98"/>
      <c r="C89" s="101" t="s">
        <v>6</v>
      </c>
      <c r="D89" s="102">
        <f>SUM(D84:D88)</f>
        <v>100</v>
      </c>
      <c r="E89" s="209"/>
      <c r="F89" s="217">
        <f>SUM(F84:F88)</f>
        <v>45.225000000000001</v>
      </c>
      <c r="G89" s="102"/>
      <c r="H89" s="103">
        <f>SUM(H84:H88)</f>
        <v>0</v>
      </c>
      <c r="I89" s="88"/>
      <c r="J89" s="88"/>
    </row>
    <row r="90" spans="1:10" ht="15" collapsed="1" x14ac:dyDescent="0.15">
      <c r="A90" s="2"/>
      <c r="B90" s="95">
        <v>10</v>
      </c>
      <c r="C90" s="96" t="s">
        <v>42</v>
      </c>
      <c r="D90" s="97"/>
      <c r="E90" s="220" t="str">
        <f>+'10 Infr - Inst'!$F$6</f>
        <v>ALCANOS DE COLOMBIA S.A. E.S.P.</v>
      </c>
      <c r="F90" s="210"/>
      <c r="G90" s="97"/>
      <c r="H90" s="97"/>
      <c r="I90" s="96" t="str">
        <f>+'10 Infr - Inst'!$I$6</f>
        <v>PLANTA ACTUAL</v>
      </c>
      <c r="J90" s="97"/>
    </row>
    <row r="91" spans="1:10" ht="48" hidden="1" customHeight="1" outlineLevel="1" x14ac:dyDescent="0.15">
      <c r="A91" s="2"/>
      <c r="B91" s="98">
        <v>10.1</v>
      </c>
      <c r="C91" s="88" t="s">
        <v>67</v>
      </c>
      <c r="D91" s="99">
        <v>40.5</v>
      </c>
      <c r="E91" s="208">
        <f>+AVERAGE('10 Infr - Inst'!G11:G13)</f>
        <v>13.333333333333334</v>
      </c>
      <c r="F91" s="216">
        <f>+$D91*$E91%</f>
        <v>5.4</v>
      </c>
      <c r="G91" s="99"/>
      <c r="H91" s="100">
        <f>+$D91*$G91%</f>
        <v>0</v>
      </c>
      <c r="I91" s="88" t="str">
        <f>+CONCATENATE('10 Infr - Inst'!I11,'10 Infr - Inst'!I12,'10 Infr - Inst'!I13)</f>
        <v/>
      </c>
      <c r="J91" s="88" t="s">
        <v>237</v>
      </c>
    </row>
    <row r="92" spans="1:10" ht="48" hidden="1" customHeight="1" outlineLevel="1" x14ac:dyDescent="0.15">
      <c r="A92" s="2"/>
      <c r="B92" s="98">
        <v>10.199999999999999</v>
      </c>
      <c r="C92" s="88" t="s">
        <v>46</v>
      </c>
      <c r="D92" s="99">
        <v>30</v>
      </c>
      <c r="E92" s="208">
        <f>+AVERAGE('10 Infr - Inst'!G14:G17)</f>
        <v>57.5</v>
      </c>
      <c r="F92" s="216">
        <f t="shared" ref="F92:F95" si="9">+$D92*$E92%</f>
        <v>17.25</v>
      </c>
      <c r="G92" s="99"/>
      <c r="H92" s="100">
        <f>+$D92*$G92%</f>
        <v>0</v>
      </c>
      <c r="I92" s="89" t="str">
        <f>+CONCATENATE('10 Infr - Inst'!I14,'10 Infr - Inst'!I15,'10 Infr - Inst'!I16,'10 Infr - Inst'!I17)</f>
        <v/>
      </c>
      <c r="J92" s="89" t="s">
        <v>259</v>
      </c>
    </row>
    <row r="93" spans="1:10" ht="48" hidden="1" customHeight="1" outlineLevel="1" x14ac:dyDescent="0.15">
      <c r="A93" s="2"/>
      <c r="B93" s="98">
        <v>10.3</v>
      </c>
      <c r="C93" s="88" t="s">
        <v>45</v>
      </c>
      <c r="D93" s="99">
        <v>20</v>
      </c>
      <c r="E93" s="208">
        <f>+AVERAGE('10 Infr - Inst'!G18:G25)</f>
        <v>68.75</v>
      </c>
      <c r="F93" s="216">
        <f t="shared" si="9"/>
        <v>13.75</v>
      </c>
      <c r="G93" s="99"/>
      <c r="H93" s="100">
        <f>+$D93*$G93%</f>
        <v>0</v>
      </c>
      <c r="I93" s="89" t="str">
        <f>+CONCATENATE('10 Infr - Inst'!I18,'10 Infr - Inst'!I19,'10 Infr - Inst'!I20,'10 Infr - Inst'!I21,'10 Infr - Inst'!I22,'10 Infr - Inst'!I23,'10 Infr - Inst'!I24,'10 Infr - Inst'!I25)</f>
        <v/>
      </c>
      <c r="J93" s="89" t="s">
        <v>260</v>
      </c>
    </row>
    <row r="94" spans="1:10" ht="48" hidden="1" customHeight="1" outlineLevel="1" x14ac:dyDescent="0.15">
      <c r="A94" s="2"/>
      <c r="B94" s="98">
        <v>10.4</v>
      </c>
      <c r="C94" s="88" t="s">
        <v>44</v>
      </c>
      <c r="D94" s="99">
        <v>9</v>
      </c>
      <c r="E94" s="208">
        <f>+AVERAGE('10 Infr - Inst'!G27:G33)</f>
        <v>75.714285714285708</v>
      </c>
      <c r="F94" s="216">
        <f t="shared" si="9"/>
        <v>6.8142857142857141</v>
      </c>
      <c r="G94" s="99"/>
      <c r="H94" s="100">
        <f>+$D94*$G94%</f>
        <v>0</v>
      </c>
      <c r="I94" s="89" t="str">
        <f>+CONCATENATE('10 Infr - Inst'!I26,'10 Infr - Inst'!I27,'10 Infr - Inst'!I28,'10 Infr - Inst'!I29,'10 Infr - Inst'!I30,'10 Infr - Inst'!I31,'10 Infr - Inst'!I32,'10 Infr - Inst'!I33)</f>
        <v/>
      </c>
      <c r="J94" s="89" t="s">
        <v>238</v>
      </c>
    </row>
    <row r="95" spans="1:10" ht="48" hidden="1" customHeight="1" outlineLevel="1" x14ac:dyDescent="0.15">
      <c r="A95" s="2"/>
      <c r="B95" s="98">
        <v>10.5</v>
      </c>
      <c r="C95" s="88" t="s">
        <v>43</v>
      </c>
      <c r="D95" s="99">
        <v>0.5</v>
      </c>
      <c r="E95" s="208">
        <f>+'10 Infr - Inst'!G34</f>
        <v>95</v>
      </c>
      <c r="F95" s="216">
        <f t="shared" si="9"/>
        <v>0.47499999999999998</v>
      </c>
      <c r="G95" s="99"/>
      <c r="H95" s="100">
        <f>+$D95*$G95%</f>
        <v>0</v>
      </c>
      <c r="I95" s="88" t="str">
        <f>+'10 Infr - Inst'!I34</f>
        <v/>
      </c>
      <c r="J95" s="88" t="s">
        <v>218</v>
      </c>
    </row>
    <row r="96" spans="1:10" ht="30.75" customHeight="1" x14ac:dyDescent="0.15">
      <c r="A96" s="2"/>
      <c r="B96" s="98"/>
      <c r="C96" s="101" t="s">
        <v>6</v>
      </c>
      <c r="D96" s="102">
        <f>SUM(D91:D95)</f>
        <v>100</v>
      </c>
      <c r="E96" s="209"/>
      <c r="F96" s="217">
        <f>SUM(F91:F95)</f>
        <v>43.689285714285717</v>
      </c>
      <c r="G96" s="102"/>
      <c r="H96" s="103">
        <f>SUM(H91:H95)</f>
        <v>0</v>
      </c>
      <c r="I96" s="88"/>
      <c r="J96" s="88"/>
    </row>
    <row r="97" spans="2:10" s="6" customFormat="1" ht="17" x14ac:dyDescent="0.15">
      <c r="B97" s="104"/>
      <c r="C97" s="105" t="s">
        <v>111</v>
      </c>
      <c r="D97" s="106">
        <f>(+D33+D40+D47+D54+D61+D68+D75+D82+D89+D96)/10</f>
        <v>100</v>
      </c>
      <c r="E97" s="211"/>
      <c r="F97" s="218">
        <f>(F89+F82+F75+F68+F61+F54+F47+F40+F33+F96)/10</f>
        <v>39.473374542124546</v>
      </c>
      <c r="G97" s="107"/>
      <c r="H97" s="108">
        <f>H89+H82+H75+H68+H61+H54+H47+H40+H33+H96</f>
        <v>0</v>
      </c>
      <c r="I97" s="109"/>
      <c r="J97" s="109"/>
    </row>
    <row r="98" spans="2:10" x14ac:dyDescent="0.15">
      <c r="C98" s="11"/>
      <c r="D98" s="11"/>
      <c r="E98" s="183"/>
      <c r="F98" s="1"/>
      <c r="G98" s="11"/>
      <c r="H98" s="12"/>
    </row>
    <row r="99" spans="2:10" x14ac:dyDescent="0.15">
      <c r="C99" s="11"/>
      <c r="D99" s="11"/>
      <c r="E99" s="183"/>
      <c r="F99" s="12"/>
      <c r="G99" s="12"/>
      <c r="H99" s="11"/>
    </row>
    <row r="100" spans="2:10" x14ac:dyDescent="0.15">
      <c r="C100" s="11"/>
      <c r="D100" s="11"/>
      <c r="E100" s="212"/>
      <c r="F100" s="11"/>
      <c r="G100" s="11"/>
      <c r="H100" s="2"/>
    </row>
    <row r="101" spans="2:10" s="33" customFormat="1" ht="48.75" customHeight="1" x14ac:dyDescent="0.15">
      <c r="E101" s="213"/>
      <c r="I101" s="32">
        <f>IF(F97&gt;70,5,IF(F97&gt;50,4,IF(F97&gt;20,3,IF(F97&gt;10,2,1))))</f>
        <v>3</v>
      </c>
    </row>
    <row r="102" spans="2:10" x14ac:dyDescent="0.15">
      <c r="G102" s="14"/>
      <c r="H102" s="15"/>
    </row>
    <row r="103" spans="2:10" ht="16" x14ac:dyDescent="0.15">
      <c r="C103" s="16"/>
      <c r="D103" s="17"/>
      <c r="E103" s="215"/>
      <c r="F103" s="17"/>
      <c r="G103" s="17"/>
      <c r="H103" s="18"/>
    </row>
    <row r="104" spans="2:10" x14ac:dyDescent="0.15">
      <c r="G104" s="14"/>
      <c r="H104" s="2"/>
    </row>
    <row r="105" spans="2:10" x14ac:dyDescent="0.15">
      <c r="G105" s="14"/>
      <c r="H105" s="2"/>
    </row>
    <row r="106" spans="2:10" x14ac:dyDescent="0.15">
      <c r="G106" s="14"/>
      <c r="H106" s="2"/>
    </row>
    <row r="107" spans="2:10" x14ac:dyDescent="0.15">
      <c r="G107" s="14"/>
      <c r="H107" s="2"/>
    </row>
  </sheetData>
  <sheetProtection algorithmName="SHA-512" hashValue="v8+z+xOp25kQ+UEmLhAPzl/SmGTstjymI0X9gv+Q8a3AL2bRsWyVrvWn34cJwvGdcRBaD/slnbXiw4IL+HM4Ww==" saltValue="b1nEFLQFIWDzMXy5A0XVyQ==" spinCount="100000" sheet="1" objects="1" scenarios="1" autoFilter="0"/>
  <mergeCells count="11">
    <mergeCell ref="H20:H21"/>
    <mergeCell ref="E20:G21"/>
    <mergeCell ref="B19:C19"/>
    <mergeCell ref="B8:C8"/>
    <mergeCell ref="D8:H8"/>
    <mergeCell ref="B10:C10"/>
    <mergeCell ref="B12:C12"/>
    <mergeCell ref="B13:C13"/>
    <mergeCell ref="B14:C14"/>
    <mergeCell ref="B15:C15"/>
    <mergeCell ref="B16:C16"/>
  </mergeCells>
  <conditionalFormatting sqref="D97">
    <cfRule type="colorScale" priority="1">
      <colorScale>
        <cfvo type="num" val="99"/>
        <cfvo type="num" val="100"/>
        <cfvo type="num" val="101"/>
        <color rgb="FFFF0000"/>
        <color theme="0" tint="-0.14999847407452621"/>
        <color rgb="FFFF0000"/>
      </colorScale>
    </cfRule>
  </conditionalFormatting>
  <conditionalFormatting sqref="H12:H16 I101">
    <cfRule type="colorScale" priority="2">
      <colorScale>
        <cfvo type="num" val="1"/>
        <cfvo type="num" val="2.5"/>
        <cfvo type="num" val="5"/>
        <color rgb="FFF8696B"/>
        <color rgb="FFFFEB84"/>
        <color rgb="FF63BE7B"/>
      </colorScale>
    </cfRule>
  </conditionalFormatting>
  <dataValidations count="2">
    <dataValidation type="decimal" allowBlank="1" showInputMessage="1" showErrorMessage="1" sqref="G91:G95 G84:G88 G77:G81 G70:G74 G63:G67 G56:G60 G49:G53 G42:G46 G35:G39 E35:E39 E91:E95 E77:E81 E28:E32 E49:E53 E56:E60 E84:E88 E70:E74 G28:G32 E42:E46 E63:E67 I4:I10" xr:uid="{00000000-0002-0000-0300-000000000000}">
      <formula1>0</formula1>
      <formula2>100</formula2>
    </dataValidation>
    <dataValidation type="whole" allowBlank="1" showInputMessage="1" showErrorMessage="1" sqref="A27:A96" xr:uid="{00000000-0002-0000-0300-000001000000}">
      <formula1>0</formula1>
      <formula2>1</formula2>
    </dataValidation>
  </dataValidations>
  <pageMargins left="0.75" right="0.75" top="1" bottom="1" header="0.5" footer="0.5"/>
  <pageSetup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pageSetUpPr fitToPage="1"/>
  </sheetPr>
  <dimension ref="A1:J155"/>
  <sheetViews>
    <sheetView showGridLines="0" topLeftCell="A2" zoomScale="110" zoomScaleNormal="110" workbookViewId="0">
      <pane ySplit="1" topLeftCell="A3" activePane="bottomLeft" state="frozen"/>
      <selection activeCell="A2" sqref="A2"/>
      <selection pane="bottomLeft" activeCell="A10" sqref="A10"/>
    </sheetView>
  </sheetViews>
  <sheetFormatPr baseColWidth="10" defaultColWidth="8.83203125" defaultRowHeight="13" x14ac:dyDescent="0.15"/>
  <cols>
    <col min="1" max="1" width="9.5" customWidth="1"/>
    <col min="2" max="2" width="5.1640625" style="111" customWidth="1"/>
    <col min="3" max="3" width="47.83203125" style="110" customWidth="1"/>
    <col min="4" max="4" width="44.5" style="110" customWidth="1"/>
    <col min="5" max="5" width="40.33203125" style="110" customWidth="1"/>
    <col min="6" max="6" width="27.6640625" style="110" customWidth="1"/>
  </cols>
  <sheetData>
    <row r="1" spans="1:10" ht="23" x14ac:dyDescent="0.25">
      <c r="A1" s="386"/>
      <c r="B1" s="386"/>
      <c r="C1" s="386"/>
      <c r="D1" s="386"/>
      <c r="E1" s="386"/>
      <c r="F1" s="386"/>
    </row>
    <row r="2" spans="1:10" s="111" customFormat="1" ht="37.5" customHeight="1" x14ac:dyDescent="0.15">
      <c r="A2" s="112" t="s">
        <v>261</v>
      </c>
      <c r="B2" s="112" t="s">
        <v>112</v>
      </c>
      <c r="C2" s="113" t="s">
        <v>262</v>
      </c>
      <c r="D2" s="113" t="s">
        <v>263</v>
      </c>
      <c r="E2" s="113" t="s">
        <v>264</v>
      </c>
      <c r="F2" s="113" t="s">
        <v>265</v>
      </c>
    </row>
    <row r="3" spans="1:10" ht="49.5" customHeight="1" x14ac:dyDescent="0.15">
      <c r="A3" s="339" t="s">
        <v>38</v>
      </c>
      <c r="B3" s="308">
        <v>1</v>
      </c>
      <c r="C3" s="57" t="s">
        <v>624</v>
      </c>
      <c r="D3" s="47" t="s">
        <v>625</v>
      </c>
      <c r="E3" s="47" t="s">
        <v>626</v>
      </c>
      <c r="F3" s="57" t="s">
        <v>627</v>
      </c>
      <c r="J3" s="110"/>
    </row>
    <row r="4" spans="1:10" ht="62.25" customHeight="1" x14ac:dyDescent="0.15">
      <c r="A4" s="339" t="s">
        <v>38</v>
      </c>
      <c r="B4" s="308">
        <v>1</v>
      </c>
      <c r="C4" s="57" t="s">
        <v>630</v>
      </c>
      <c r="D4" s="47" t="s">
        <v>628</v>
      </c>
      <c r="E4" s="47" t="s">
        <v>629</v>
      </c>
      <c r="F4" s="57" t="s">
        <v>632</v>
      </c>
    </row>
    <row r="5" spans="1:10" ht="66" customHeight="1" x14ac:dyDescent="0.15">
      <c r="A5" s="339" t="s">
        <v>38</v>
      </c>
      <c r="B5" s="308">
        <v>1</v>
      </c>
      <c r="C5" s="57" t="s">
        <v>705</v>
      </c>
      <c r="D5" s="47" t="s">
        <v>631</v>
      </c>
      <c r="E5" s="47" t="s">
        <v>706</v>
      </c>
      <c r="F5" s="57" t="s">
        <v>633</v>
      </c>
    </row>
    <row r="6" spans="1:10" ht="66" customHeight="1" x14ac:dyDescent="0.15">
      <c r="A6" s="339" t="s">
        <v>38</v>
      </c>
      <c r="B6" s="308">
        <v>1</v>
      </c>
      <c r="C6" s="57" t="s">
        <v>636</v>
      </c>
      <c r="D6" s="47" t="s">
        <v>634</v>
      </c>
      <c r="E6" s="47" t="s">
        <v>635</v>
      </c>
      <c r="F6" s="57" t="s">
        <v>637</v>
      </c>
    </row>
    <row r="7" spans="1:10" ht="63" customHeight="1" x14ac:dyDescent="0.15">
      <c r="A7" s="339" t="s">
        <v>41</v>
      </c>
      <c r="B7" s="308">
        <v>2</v>
      </c>
      <c r="C7" s="57" t="s">
        <v>638</v>
      </c>
      <c r="D7" s="47" t="s">
        <v>639</v>
      </c>
      <c r="E7" s="47" t="s">
        <v>640</v>
      </c>
      <c r="F7" s="57" t="s">
        <v>641</v>
      </c>
    </row>
    <row r="8" spans="1:10" ht="61.5" customHeight="1" x14ac:dyDescent="0.15">
      <c r="A8" s="339" t="s">
        <v>41</v>
      </c>
      <c r="B8" s="308">
        <v>2</v>
      </c>
      <c r="C8" s="57" t="s">
        <v>642</v>
      </c>
      <c r="D8" s="47" t="s">
        <v>643</v>
      </c>
      <c r="E8" s="47" t="s">
        <v>644</v>
      </c>
      <c r="F8" s="57" t="s">
        <v>645</v>
      </c>
    </row>
    <row r="9" spans="1:10" ht="60.75" customHeight="1" x14ac:dyDescent="0.15">
      <c r="A9" s="339" t="s">
        <v>41</v>
      </c>
      <c r="B9" s="308">
        <v>2</v>
      </c>
      <c r="C9" s="57" t="s">
        <v>707</v>
      </c>
      <c r="D9" s="47" t="s">
        <v>708</v>
      </c>
      <c r="E9" s="47" t="s">
        <v>646</v>
      </c>
      <c r="F9" s="57" t="s">
        <v>647</v>
      </c>
    </row>
    <row r="10" spans="1:10" ht="67.5" customHeight="1" x14ac:dyDescent="0.15">
      <c r="A10" s="339" t="s">
        <v>41</v>
      </c>
      <c r="B10" s="308">
        <v>2</v>
      </c>
      <c r="C10" s="57" t="s">
        <v>648</v>
      </c>
      <c r="D10" s="47" t="s">
        <v>649</v>
      </c>
      <c r="E10" s="47" t="s">
        <v>650</v>
      </c>
      <c r="F10" s="57" t="s">
        <v>651</v>
      </c>
    </row>
    <row r="11" spans="1:10" ht="74.25" customHeight="1" x14ac:dyDescent="0.15">
      <c r="A11" s="339" t="s">
        <v>121</v>
      </c>
      <c r="B11" s="308">
        <v>3</v>
      </c>
      <c r="C11" s="57" t="s">
        <v>652</v>
      </c>
      <c r="D11" s="47" t="s">
        <v>653</v>
      </c>
      <c r="E11" s="47" t="s">
        <v>654</v>
      </c>
      <c r="F11" s="57" t="s">
        <v>655</v>
      </c>
    </row>
    <row r="12" spans="1:10" ht="60.75" customHeight="1" x14ac:dyDescent="0.15">
      <c r="A12" s="339" t="s">
        <v>121</v>
      </c>
      <c r="B12" s="308">
        <v>3</v>
      </c>
      <c r="C12" s="57" t="s">
        <v>656</v>
      </c>
      <c r="D12" s="47" t="s">
        <v>657</v>
      </c>
      <c r="E12" s="47" t="s">
        <v>658</v>
      </c>
      <c r="F12" s="57" t="s">
        <v>659</v>
      </c>
    </row>
    <row r="13" spans="1:10" ht="60" customHeight="1" x14ac:dyDescent="0.15">
      <c r="A13" s="339" t="s">
        <v>122</v>
      </c>
      <c r="B13" s="308">
        <v>4</v>
      </c>
      <c r="C13" s="57" t="s">
        <v>660</v>
      </c>
      <c r="D13" s="47" t="s">
        <v>661</v>
      </c>
      <c r="E13" s="47" t="s">
        <v>662</v>
      </c>
      <c r="F13" s="57" t="s">
        <v>663</v>
      </c>
    </row>
    <row r="14" spans="1:10" ht="71.25" customHeight="1" x14ac:dyDescent="0.15">
      <c r="A14" s="339" t="s">
        <v>122</v>
      </c>
      <c r="B14" s="308">
        <v>4</v>
      </c>
      <c r="C14" s="57" t="s">
        <v>664</v>
      </c>
      <c r="D14" s="47" t="s">
        <v>665</v>
      </c>
      <c r="E14" s="47" t="s">
        <v>666</v>
      </c>
      <c r="F14" s="57" t="s">
        <v>667</v>
      </c>
    </row>
    <row r="15" spans="1:10" ht="66" customHeight="1" x14ac:dyDescent="0.15">
      <c r="A15" s="339" t="s">
        <v>123</v>
      </c>
      <c r="B15" s="308">
        <v>5</v>
      </c>
      <c r="C15" s="57" t="s">
        <v>668</v>
      </c>
      <c r="D15" s="47" t="s">
        <v>709</v>
      </c>
      <c r="E15" s="47" t="s">
        <v>710</v>
      </c>
      <c r="F15" s="57" t="s">
        <v>669</v>
      </c>
    </row>
    <row r="16" spans="1:10" ht="84" customHeight="1" x14ac:dyDescent="0.15">
      <c r="A16" s="339" t="s">
        <v>123</v>
      </c>
      <c r="B16" s="308">
        <v>5</v>
      </c>
      <c r="C16" s="47" t="s">
        <v>670</v>
      </c>
      <c r="D16" s="47" t="s">
        <v>671</v>
      </c>
      <c r="E16" s="47" t="s">
        <v>672</v>
      </c>
      <c r="F16" s="47" t="s">
        <v>673</v>
      </c>
    </row>
    <row r="17" spans="1:6" ht="62.25" customHeight="1" x14ac:dyDescent="0.15">
      <c r="A17" s="339" t="s">
        <v>123</v>
      </c>
      <c r="B17" s="308">
        <v>5</v>
      </c>
      <c r="C17" s="57" t="s">
        <v>674</v>
      </c>
      <c r="D17" s="47" t="s">
        <v>675</v>
      </c>
      <c r="E17" s="47" t="s">
        <v>676</v>
      </c>
      <c r="F17" s="57" t="s">
        <v>677</v>
      </c>
    </row>
    <row r="18" spans="1:6" ht="64.5" customHeight="1" x14ac:dyDescent="0.15">
      <c r="A18" s="339" t="s">
        <v>11</v>
      </c>
      <c r="B18" s="308">
        <v>6</v>
      </c>
      <c r="C18" s="47" t="s">
        <v>711</v>
      </c>
      <c r="D18" s="47" t="s">
        <v>712</v>
      </c>
      <c r="E18" s="47" t="s">
        <v>713</v>
      </c>
      <c r="F18" s="47" t="s">
        <v>714</v>
      </c>
    </row>
    <row r="19" spans="1:6" ht="75.75" customHeight="1" x14ac:dyDescent="0.15">
      <c r="A19" s="339" t="s">
        <v>39</v>
      </c>
      <c r="B19" s="308">
        <v>7</v>
      </c>
      <c r="C19" s="47" t="s">
        <v>678</v>
      </c>
      <c r="D19" s="47" t="s">
        <v>679</v>
      </c>
      <c r="E19" s="47" t="s">
        <v>680</v>
      </c>
      <c r="F19" s="47" t="s">
        <v>681</v>
      </c>
    </row>
    <row r="20" spans="1:6" ht="48.75" customHeight="1" x14ac:dyDescent="0.15">
      <c r="A20" s="339" t="s">
        <v>39</v>
      </c>
      <c r="B20" s="308">
        <v>7</v>
      </c>
      <c r="C20" s="57" t="s">
        <v>685</v>
      </c>
      <c r="D20" s="47" t="s">
        <v>682</v>
      </c>
      <c r="E20" s="47" t="s">
        <v>683</v>
      </c>
      <c r="F20" s="57" t="s">
        <v>684</v>
      </c>
    </row>
    <row r="21" spans="1:6" ht="57" customHeight="1" x14ac:dyDescent="0.15">
      <c r="A21" s="339" t="s">
        <v>17</v>
      </c>
      <c r="B21" s="308">
        <v>8</v>
      </c>
      <c r="C21" s="57" t="s">
        <v>686</v>
      </c>
      <c r="D21" s="47" t="s">
        <v>687</v>
      </c>
      <c r="E21" s="47" t="s">
        <v>688</v>
      </c>
      <c r="F21" s="57" t="s">
        <v>689</v>
      </c>
    </row>
    <row r="22" spans="1:6" ht="77.25" customHeight="1" x14ac:dyDescent="0.15">
      <c r="A22" s="339" t="s">
        <v>17</v>
      </c>
      <c r="B22" s="308">
        <v>8</v>
      </c>
      <c r="C22" s="47" t="s">
        <v>715</v>
      </c>
      <c r="D22" s="47" t="s">
        <v>690</v>
      </c>
      <c r="E22" s="47" t="s">
        <v>691</v>
      </c>
      <c r="F22" s="47" t="s">
        <v>692</v>
      </c>
    </row>
    <row r="23" spans="1:6" ht="69.75" customHeight="1" x14ac:dyDescent="0.15">
      <c r="A23" s="339" t="s">
        <v>22</v>
      </c>
      <c r="B23" s="308">
        <v>9</v>
      </c>
      <c r="C23" s="47" t="s">
        <v>693</v>
      </c>
      <c r="D23" s="47" t="s">
        <v>704</v>
      </c>
      <c r="E23" s="47" t="s">
        <v>694</v>
      </c>
      <c r="F23" s="47" t="s">
        <v>695</v>
      </c>
    </row>
    <row r="24" spans="1:6" ht="114.75" customHeight="1" x14ac:dyDescent="0.15">
      <c r="A24" s="339" t="s">
        <v>127</v>
      </c>
      <c r="B24" s="308">
        <v>10</v>
      </c>
      <c r="C24" s="47" t="s">
        <v>696</v>
      </c>
      <c r="D24" s="47" t="s">
        <v>697</v>
      </c>
      <c r="E24" s="47" t="s">
        <v>698</v>
      </c>
      <c r="F24" s="47" t="s">
        <v>699</v>
      </c>
    </row>
    <row r="25" spans="1:6" ht="59.25" customHeight="1" x14ac:dyDescent="0.15">
      <c r="A25" s="339" t="s">
        <v>127</v>
      </c>
      <c r="B25" s="308">
        <v>10</v>
      </c>
      <c r="C25" s="57" t="s">
        <v>700</v>
      </c>
      <c r="D25" s="47" t="s">
        <v>701</v>
      </c>
      <c r="E25" s="47" t="s">
        <v>702</v>
      </c>
      <c r="F25" s="57" t="s">
        <v>703</v>
      </c>
    </row>
    <row r="26" spans="1:6" ht="72" customHeight="1" x14ac:dyDescent="0.15">
      <c r="A26" s="309"/>
      <c r="B26" s="310"/>
      <c r="C26" s="57"/>
      <c r="D26" s="47"/>
      <c r="E26" s="47"/>
      <c r="F26" s="57"/>
    </row>
    <row r="27" spans="1:6" ht="53.25" customHeight="1" x14ac:dyDescent="0.15">
      <c r="A27" s="309"/>
      <c r="B27" s="308"/>
      <c r="C27" s="47"/>
      <c r="D27" s="47"/>
      <c r="E27" s="47"/>
      <c r="F27" s="47"/>
    </row>
    <row r="28" spans="1:6" ht="51" customHeight="1" x14ac:dyDescent="0.15">
      <c r="A28" s="309"/>
      <c r="B28" s="310"/>
      <c r="C28" s="57"/>
      <c r="D28" s="57"/>
      <c r="E28" s="47"/>
      <c r="F28" s="57"/>
    </row>
    <row r="29" spans="1:6" ht="37.5" customHeight="1" x14ac:dyDescent="0.15">
      <c r="A29" s="309"/>
      <c r="B29" s="310"/>
      <c r="C29" s="57"/>
      <c r="D29" s="57"/>
      <c r="E29" s="47"/>
      <c r="F29" s="57"/>
    </row>
    <row r="30" spans="1:6" ht="86.25" customHeight="1" x14ac:dyDescent="0.15">
      <c r="A30" s="309"/>
      <c r="B30" s="308"/>
      <c r="C30" s="47"/>
      <c r="D30" s="47"/>
      <c r="E30" s="47"/>
      <c r="F30" s="47"/>
    </row>
    <row r="31" spans="1:6" ht="102.75" customHeight="1" x14ac:dyDescent="0.15">
      <c r="A31" s="309"/>
      <c r="B31" s="308"/>
      <c r="C31" s="47"/>
      <c r="D31" s="47"/>
      <c r="E31" s="47"/>
      <c r="F31" s="47"/>
    </row>
    <row r="32" spans="1:6" ht="84" customHeight="1" x14ac:dyDescent="0.15">
      <c r="A32" s="309"/>
      <c r="B32" s="310"/>
      <c r="C32" s="57"/>
      <c r="D32" s="47"/>
      <c r="E32" s="47"/>
      <c r="F32" s="57"/>
    </row>
    <row r="33" spans="1:6" ht="59.25" customHeight="1" x14ac:dyDescent="0.15">
      <c r="A33" s="309"/>
      <c r="B33" s="310"/>
      <c r="C33" s="57"/>
      <c r="D33" s="47"/>
      <c r="E33" s="57"/>
      <c r="F33" s="57"/>
    </row>
    <row r="34" spans="1:6" ht="84" customHeight="1" x14ac:dyDescent="0.15">
      <c r="A34" s="309"/>
      <c r="B34" s="310"/>
      <c r="C34" s="57"/>
      <c r="D34" s="47"/>
      <c r="E34" s="57"/>
      <c r="F34" s="57"/>
    </row>
    <row r="35" spans="1:6" ht="60.75" customHeight="1" x14ac:dyDescent="0.15">
      <c r="A35" s="309"/>
      <c r="B35" s="310"/>
      <c r="C35" s="57"/>
      <c r="D35" s="47"/>
      <c r="E35" s="47"/>
      <c r="F35" s="57"/>
    </row>
    <row r="36" spans="1:6" ht="77.25" customHeight="1" x14ac:dyDescent="0.15">
      <c r="A36" s="309"/>
      <c r="B36" s="310"/>
      <c r="C36" s="57"/>
      <c r="D36" s="47"/>
      <c r="E36" s="47"/>
      <c r="F36" s="57"/>
    </row>
    <row r="37" spans="1:6" ht="83.25" customHeight="1" x14ac:dyDescent="0.15">
      <c r="A37" s="309"/>
      <c r="B37" s="310"/>
      <c r="C37" s="57"/>
      <c r="D37" s="57"/>
      <c r="E37" s="47"/>
      <c r="F37" s="57"/>
    </row>
    <row r="38" spans="1:6" ht="89.25" customHeight="1" x14ac:dyDescent="0.15">
      <c r="A38" s="309"/>
      <c r="B38" s="310"/>
      <c r="C38" s="57"/>
      <c r="D38" s="57"/>
      <c r="E38" s="47"/>
      <c r="F38" s="57"/>
    </row>
    <row r="39" spans="1:6" ht="150" customHeight="1" x14ac:dyDescent="0.15">
      <c r="A39" s="309"/>
      <c r="B39" s="308"/>
      <c r="C39" s="47"/>
      <c r="D39" s="47"/>
      <c r="E39" s="47"/>
      <c r="F39" s="47"/>
    </row>
    <row r="40" spans="1:6" ht="122.25" customHeight="1" x14ac:dyDescent="0.15">
      <c r="A40" s="309"/>
      <c r="B40" s="308"/>
      <c r="C40" s="47"/>
      <c r="D40" s="47"/>
      <c r="E40" s="47"/>
      <c r="F40" s="47"/>
    </row>
    <row r="41" spans="1:6" ht="80.25" customHeight="1" x14ac:dyDescent="0.15">
      <c r="A41" s="309"/>
      <c r="B41" s="310"/>
      <c r="C41" s="57"/>
      <c r="D41" s="47"/>
      <c r="E41" s="47"/>
      <c r="F41" s="57"/>
    </row>
    <row r="42" spans="1:6" ht="89.25" customHeight="1" x14ac:dyDescent="0.15">
      <c r="A42" s="309"/>
      <c r="B42" s="310"/>
      <c r="C42" s="57"/>
      <c r="D42" s="47"/>
      <c r="E42" s="47"/>
      <c r="F42" s="57"/>
    </row>
    <row r="43" spans="1:6" ht="102" customHeight="1" x14ac:dyDescent="0.15">
      <c r="A43" s="309"/>
      <c r="B43" s="308"/>
      <c r="C43" s="47"/>
      <c r="D43" s="47"/>
      <c r="E43" s="47"/>
      <c r="F43" s="47"/>
    </row>
    <row r="44" spans="1:6" ht="91.5" customHeight="1" x14ac:dyDescent="0.15">
      <c r="A44" s="309"/>
      <c r="B44" s="310"/>
      <c r="C44" s="57"/>
      <c r="D44" s="47"/>
      <c r="E44" s="47"/>
      <c r="F44" s="57"/>
    </row>
    <row r="45" spans="1:6" ht="99.75" customHeight="1" x14ac:dyDescent="0.15">
      <c r="A45" s="309"/>
      <c r="B45" s="310"/>
      <c r="C45" s="57"/>
      <c r="D45" s="47"/>
      <c r="E45" s="47"/>
      <c r="F45" s="57"/>
    </row>
    <row r="46" spans="1:6" ht="75" customHeight="1" x14ac:dyDescent="0.15">
      <c r="A46" s="309"/>
      <c r="B46" s="310"/>
      <c r="C46" s="57"/>
      <c r="D46" s="47"/>
      <c r="E46" s="47"/>
      <c r="F46" s="57"/>
    </row>
    <row r="47" spans="1:6" ht="77.25" customHeight="1" x14ac:dyDescent="0.15">
      <c r="A47" s="309"/>
      <c r="B47" s="310"/>
      <c r="C47" s="57"/>
      <c r="D47" s="47"/>
      <c r="E47" s="47"/>
      <c r="F47" s="57"/>
    </row>
    <row r="48" spans="1:6" ht="88.5" customHeight="1" x14ac:dyDescent="0.15">
      <c r="A48" s="309"/>
      <c r="B48" s="310"/>
      <c r="C48" s="57"/>
      <c r="D48" s="47"/>
      <c r="E48" s="47"/>
      <c r="F48" s="57"/>
    </row>
    <row r="49" spans="1:6" ht="73.5" customHeight="1" x14ac:dyDescent="0.15">
      <c r="A49" s="309"/>
      <c r="B49" s="310"/>
      <c r="C49" s="57"/>
      <c r="D49" s="47"/>
      <c r="E49" s="47"/>
      <c r="F49" s="57"/>
    </row>
    <row r="50" spans="1:6" ht="73.5" customHeight="1" x14ac:dyDescent="0.15">
      <c r="A50" s="309"/>
      <c r="B50" s="310"/>
      <c r="C50" s="57"/>
      <c r="D50" s="47"/>
      <c r="E50" s="47"/>
      <c r="F50" s="57"/>
    </row>
    <row r="51" spans="1:6" ht="135" customHeight="1" x14ac:dyDescent="0.15">
      <c r="A51" s="309"/>
      <c r="B51" s="308"/>
      <c r="C51" s="47"/>
      <c r="D51" s="47"/>
      <c r="E51" s="47"/>
      <c r="F51" s="47"/>
    </row>
    <row r="52" spans="1:6" ht="150" customHeight="1" x14ac:dyDescent="0.15">
      <c r="A52" s="309"/>
      <c r="B52" s="308"/>
      <c r="C52" s="47"/>
      <c r="D52" s="47"/>
      <c r="E52" s="47"/>
      <c r="F52" s="47"/>
    </row>
    <row r="53" spans="1:6" ht="96" customHeight="1" x14ac:dyDescent="0.15">
      <c r="A53" s="309"/>
      <c r="B53" s="308"/>
      <c r="C53" s="47"/>
      <c r="D53" s="47"/>
      <c r="E53" s="47"/>
      <c r="F53" s="47"/>
    </row>
    <row r="54" spans="1:6" ht="66" customHeight="1" x14ac:dyDescent="0.15">
      <c r="A54" s="309"/>
      <c r="B54" s="310"/>
      <c r="C54" s="57"/>
      <c r="D54" s="47"/>
      <c r="E54" s="47"/>
      <c r="F54" s="57"/>
    </row>
    <row r="55" spans="1:6" ht="63.75" customHeight="1" x14ac:dyDescent="0.15">
      <c r="A55" s="309"/>
      <c r="B55" s="310"/>
      <c r="C55" s="57"/>
      <c r="D55" s="47"/>
      <c r="E55" s="47"/>
      <c r="F55" s="57"/>
    </row>
    <row r="56" spans="1:6" ht="88.5" customHeight="1" x14ac:dyDescent="0.15">
      <c r="A56" s="309"/>
      <c r="B56" s="310"/>
      <c r="C56" s="57"/>
      <c r="D56" s="47"/>
      <c r="E56" s="47"/>
      <c r="F56" s="57"/>
    </row>
    <row r="57" spans="1:6" ht="92.25" customHeight="1" x14ac:dyDescent="0.15">
      <c r="A57" s="309"/>
      <c r="B57" s="310"/>
      <c r="C57" s="57"/>
      <c r="D57" s="47"/>
      <c r="E57" s="57"/>
      <c r="F57" s="57"/>
    </row>
    <row r="58" spans="1:6" ht="119.25" customHeight="1" x14ac:dyDescent="0.15">
      <c r="A58" s="309"/>
      <c r="B58" s="310"/>
      <c r="C58" s="57"/>
      <c r="D58" s="47"/>
      <c r="E58" s="57"/>
      <c r="F58" s="57"/>
    </row>
    <row r="59" spans="1:6" ht="111.75" customHeight="1" x14ac:dyDescent="0.15">
      <c r="A59" s="309"/>
      <c r="B59" s="308"/>
      <c r="C59" s="47"/>
      <c r="D59" s="47"/>
      <c r="E59" s="47"/>
      <c r="F59" s="47"/>
    </row>
    <row r="60" spans="1:6" ht="145.5" customHeight="1" x14ac:dyDescent="0.15">
      <c r="A60" s="309"/>
      <c r="B60" s="308"/>
      <c r="C60" s="47"/>
      <c r="D60" s="47"/>
      <c r="E60" s="47"/>
      <c r="F60" s="47"/>
    </row>
    <row r="61" spans="1:6" ht="88.5" customHeight="1" x14ac:dyDescent="0.15">
      <c r="A61" s="309"/>
      <c r="B61" s="310"/>
      <c r="C61" s="57"/>
      <c r="D61" s="47"/>
      <c r="E61" s="47"/>
      <c r="F61" s="57"/>
    </row>
    <row r="62" spans="1:6" ht="69.75" customHeight="1" x14ac:dyDescent="0.15">
      <c r="A62" s="309"/>
      <c r="B62" s="310"/>
      <c r="C62" s="57"/>
      <c r="D62" s="47"/>
      <c r="E62" s="47"/>
      <c r="F62" s="57"/>
    </row>
    <row r="63" spans="1:6" ht="75" customHeight="1" x14ac:dyDescent="0.15">
      <c r="A63" s="309"/>
      <c r="B63" s="308"/>
      <c r="C63" s="47"/>
      <c r="D63" s="47"/>
      <c r="E63" s="47"/>
      <c r="F63" s="47"/>
    </row>
    <row r="64" spans="1:6" ht="55.5" customHeight="1" x14ac:dyDescent="0.15">
      <c r="A64" s="309"/>
      <c r="B64" s="308"/>
      <c r="C64" s="47"/>
      <c r="D64" s="47"/>
      <c r="E64" s="47"/>
      <c r="F64" s="47"/>
    </row>
    <row r="65" spans="1:6" ht="73.5" customHeight="1" x14ac:dyDescent="0.15">
      <c r="A65" s="309"/>
      <c r="B65" s="308"/>
      <c r="C65" s="47"/>
      <c r="D65" s="47"/>
      <c r="E65" s="47"/>
      <c r="F65" s="47"/>
    </row>
    <row r="66" spans="1:6" ht="57" customHeight="1" x14ac:dyDescent="0.15">
      <c r="A66" s="309"/>
      <c r="B66" s="310"/>
      <c r="C66" s="57"/>
      <c r="D66" s="47"/>
      <c r="E66" s="47"/>
      <c r="F66" s="57"/>
    </row>
    <row r="67" spans="1:6" ht="61.5" customHeight="1" x14ac:dyDescent="0.15">
      <c r="A67" s="309"/>
      <c r="B67" s="310"/>
      <c r="C67" s="57"/>
      <c r="D67" s="47"/>
      <c r="E67" s="47"/>
      <c r="F67" s="57"/>
    </row>
    <row r="68" spans="1:6" ht="66.75" customHeight="1" x14ac:dyDescent="0.15">
      <c r="A68" s="309"/>
      <c r="B68" s="308"/>
      <c r="C68" s="47"/>
      <c r="D68" s="47"/>
      <c r="E68" s="47"/>
      <c r="F68" s="47"/>
    </row>
    <row r="69" spans="1:6" ht="64.5" customHeight="1" x14ac:dyDescent="0.15">
      <c r="A69" s="309"/>
      <c r="B69" s="308"/>
      <c r="C69" s="47"/>
      <c r="D69" s="47"/>
      <c r="E69" s="47"/>
      <c r="F69" s="47"/>
    </row>
    <row r="70" spans="1:6" ht="62.25" customHeight="1" x14ac:dyDescent="0.15">
      <c r="A70" s="309"/>
      <c r="B70" s="310"/>
      <c r="C70" s="57"/>
      <c r="D70" s="47"/>
      <c r="E70" s="47"/>
      <c r="F70" s="47"/>
    </row>
    <row r="71" spans="1:6" ht="60" customHeight="1" x14ac:dyDescent="0.15">
      <c r="A71" s="309"/>
      <c r="B71" s="310"/>
      <c r="C71" s="57"/>
      <c r="D71" s="47"/>
      <c r="E71" s="47"/>
      <c r="F71" s="47"/>
    </row>
    <row r="72" spans="1:6" ht="81" customHeight="1" x14ac:dyDescent="0.15">
      <c r="A72" s="309"/>
      <c r="B72" s="308"/>
      <c r="C72" s="47"/>
      <c r="D72" s="47"/>
      <c r="E72" s="47"/>
      <c r="F72" s="47"/>
    </row>
    <row r="73" spans="1:6" ht="90.75" customHeight="1" x14ac:dyDescent="0.15">
      <c r="A73" s="309"/>
      <c r="B73" s="308"/>
      <c r="C73" s="47"/>
      <c r="D73" s="47"/>
      <c r="E73" s="47"/>
      <c r="F73" s="47"/>
    </row>
    <row r="74" spans="1:6" ht="44.25" customHeight="1" x14ac:dyDescent="0.15">
      <c r="A74" s="309"/>
      <c r="B74" s="310"/>
      <c r="C74" s="57"/>
      <c r="D74" s="47"/>
      <c r="E74" s="47"/>
      <c r="F74" s="57"/>
    </row>
    <row r="75" spans="1:6" ht="56.25" customHeight="1" x14ac:dyDescent="0.15">
      <c r="A75" s="309"/>
      <c r="B75" s="310"/>
      <c r="C75" s="57"/>
      <c r="D75" s="47"/>
      <c r="E75" s="47"/>
      <c r="F75" s="57"/>
    </row>
    <row r="76" spans="1:6" ht="72.75" customHeight="1" x14ac:dyDescent="0.15">
      <c r="A76" s="309"/>
      <c r="B76" s="308"/>
      <c r="C76" s="47"/>
      <c r="D76" s="47"/>
      <c r="E76" s="47"/>
      <c r="F76" s="47"/>
    </row>
    <row r="77" spans="1:6" ht="115.5" customHeight="1" x14ac:dyDescent="0.15">
      <c r="A77" s="309"/>
      <c r="B77" s="308"/>
      <c r="C77" s="47"/>
      <c r="D77" s="47"/>
      <c r="E77" s="47"/>
      <c r="F77" s="47"/>
    </row>
    <row r="78" spans="1:6" ht="54" customHeight="1" x14ac:dyDescent="0.15">
      <c r="A78" s="309"/>
      <c r="B78" s="310"/>
      <c r="C78" s="57"/>
      <c r="D78" s="47"/>
      <c r="E78" s="47"/>
      <c r="F78" s="57"/>
    </row>
    <row r="79" spans="1:6" ht="58.5" customHeight="1" x14ac:dyDescent="0.15">
      <c r="A79" s="309"/>
      <c r="B79" s="310"/>
      <c r="C79" s="57"/>
      <c r="D79" s="47"/>
      <c r="E79" s="47"/>
      <c r="F79" s="57"/>
    </row>
    <row r="80" spans="1:6" ht="91.5" customHeight="1" x14ac:dyDescent="0.15">
      <c r="A80" s="309"/>
      <c r="B80" s="308"/>
      <c r="C80" s="47"/>
      <c r="D80" s="47"/>
      <c r="E80" s="47"/>
      <c r="F80" s="47"/>
    </row>
    <row r="81" spans="1:6" ht="66" customHeight="1" x14ac:dyDescent="0.15">
      <c r="A81" s="309"/>
      <c r="B81" s="310"/>
      <c r="C81" s="57"/>
      <c r="D81" s="47"/>
      <c r="E81" s="47"/>
      <c r="F81" s="57"/>
    </row>
    <row r="82" spans="1:6" ht="70.5" customHeight="1" x14ac:dyDescent="0.15">
      <c r="A82" s="309"/>
      <c r="B82" s="310"/>
      <c r="C82" s="57"/>
      <c r="D82" s="47"/>
      <c r="E82" s="47"/>
      <c r="F82" s="57"/>
    </row>
    <row r="83" spans="1:6" ht="66.75" customHeight="1" x14ac:dyDescent="0.15">
      <c r="A83" s="309"/>
      <c r="B83" s="310"/>
      <c r="C83" s="57"/>
      <c r="D83" s="47"/>
      <c r="E83" s="57"/>
      <c r="F83" s="57"/>
    </row>
    <row r="84" spans="1:6" ht="51.75" customHeight="1" x14ac:dyDescent="0.15">
      <c r="A84" s="309"/>
      <c r="B84" s="310"/>
      <c r="C84" s="57"/>
      <c r="D84" s="47"/>
      <c r="E84" s="57"/>
      <c r="F84" s="57"/>
    </row>
    <row r="85" spans="1:6" ht="66.75" customHeight="1" x14ac:dyDescent="0.15">
      <c r="A85" s="309"/>
      <c r="B85" s="308"/>
      <c r="C85" s="47"/>
      <c r="D85" s="47"/>
      <c r="E85" s="47"/>
      <c r="F85" s="47"/>
    </row>
    <row r="86" spans="1:6" ht="69.75" customHeight="1" x14ac:dyDescent="0.15">
      <c r="A86" s="309"/>
      <c r="B86" s="310"/>
      <c r="C86" s="57"/>
      <c r="D86" s="47"/>
      <c r="E86" s="47"/>
      <c r="F86" s="47"/>
    </row>
    <row r="87" spans="1:6" ht="57.75" customHeight="1" x14ac:dyDescent="0.15">
      <c r="A87" s="309"/>
      <c r="B87" s="310"/>
      <c r="C87" s="57"/>
      <c r="D87" s="47"/>
      <c r="E87" s="47"/>
      <c r="F87" s="47"/>
    </row>
    <row r="88" spans="1:6" ht="75" customHeight="1" x14ac:dyDescent="0.15">
      <c r="A88" s="309"/>
      <c r="B88" s="308"/>
      <c r="C88" s="47"/>
      <c r="D88" s="47"/>
      <c r="E88" s="47"/>
      <c r="F88" s="47"/>
    </row>
    <row r="89" spans="1:6" ht="112.5" customHeight="1" x14ac:dyDescent="0.15">
      <c r="A89" s="309"/>
      <c r="B89" s="308"/>
      <c r="C89" s="47"/>
      <c r="D89" s="47"/>
      <c r="E89" s="47"/>
      <c r="F89" s="47"/>
    </row>
    <row r="90" spans="1:6" ht="145.5" customHeight="1" x14ac:dyDescent="0.15">
      <c r="A90" s="309"/>
      <c r="B90" s="308"/>
      <c r="C90" s="47"/>
      <c r="D90" s="47"/>
      <c r="E90" s="47"/>
      <c r="F90" s="47"/>
    </row>
    <row r="91" spans="1:6" ht="108.75" customHeight="1" x14ac:dyDescent="0.15">
      <c r="A91" s="309"/>
      <c r="B91" s="308"/>
      <c r="C91" s="47"/>
      <c r="D91" s="47"/>
      <c r="E91" s="47"/>
      <c r="F91" s="47"/>
    </row>
    <row r="92" spans="1:6" ht="106.5" customHeight="1" x14ac:dyDescent="0.15">
      <c r="A92" s="309"/>
      <c r="B92" s="308"/>
      <c r="C92" s="47"/>
      <c r="D92" s="47"/>
      <c r="E92" s="47"/>
      <c r="F92" s="47"/>
    </row>
    <row r="93" spans="1:6" ht="92.25" customHeight="1" x14ac:dyDescent="0.15">
      <c r="A93" s="309"/>
      <c r="B93" s="308"/>
      <c r="C93" s="47"/>
      <c r="D93" s="47"/>
      <c r="E93" s="47"/>
      <c r="F93" s="47"/>
    </row>
    <row r="94" spans="1:6" ht="96.75" customHeight="1" x14ac:dyDescent="0.15">
      <c r="A94" s="309"/>
      <c r="B94" s="310"/>
      <c r="C94" s="57"/>
      <c r="D94" s="47"/>
      <c r="E94" s="47"/>
      <c r="F94" s="57"/>
    </row>
    <row r="95" spans="1:6" ht="78" customHeight="1" x14ac:dyDescent="0.15">
      <c r="A95" s="309"/>
      <c r="B95" s="310"/>
      <c r="C95" s="57"/>
      <c r="D95" s="47"/>
      <c r="E95" s="47"/>
      <c r="F95" s="57"/>
    </row>
    <row r="96" spans="1:6" ht="76.5" customHeight="1" x14ac:dyDescent="0.15">
      <c r="A96" s="309"/>
      <c r="B96" s="310"/>
      <c r="C96" s="57"/>
      <c r="D96" s="47"/>
      <c r="E96" s="47"/>
      <c r="F96" s="57"/>
    </row>
    <row r="97" spans="1:6" ht="129" customHeight="1" x14ac:dyDescent="0.15">
      <c r="A97" s="309"/>
      <c r="B97" s="308"/>
      <c r="C97" s="47"/>
      <c r="D97" s="47"/>
      <c r="E97" s="47"/>
      <c r="F97" s="47"/>
    </row>
    <row r="98" spans="1:6" ht="97.5" customHeight="1" x14ac:dyDescent="0.15">
      <c r="A98" s="309"/>
      <c r="B98" s="308"/>
      <c r="C98" s="47"/>
      <c r="D98" s="47"/>
      <c r="E98" s="47"/>
      <c r="F98" s="47"/>
    </row>
    <row r="99" spans="1:6" ht="90" customHeight="1" x14ac:dyDescent="0.15">
      <c r="A99" s="309"/>
      <c r="B99" s="308"/>
      <c r="C99" s="47"/>
      <c r="D99" s="47"/>
      <c r="E99" s="47"/>
      <c r="F99" s="47"/>
    </row>
    <row r="100" spans="1:6" ht="81" customHeight="1" x14ac:dyDescent="0.15">
      <c r="A100" s="309"/>
      <c r="B100" s="308"/>
      <c r="C100" s="47"/>
      <c r="D100" s="47"/>
      <c r="E100" s="47"/>
      <c r="F100" s="47"/>
    </row>
    <row r="101" spans="1:6" ht="67.5" customHeight="1" x14ac:dyDescent="0.15">
      <c r="A101" s="309"/>
      <c r="B101" s="310"/>
      <c r="C101" s="57"/>
      <c r="D101" s="47"/>
      <c r="E101" s="47"/>
      <c r="F101" s="57"/>
    </row>
    <row r="102" spans="1:6" ht="78.75" customHeight="1" x14ac:dyDescent="0.15">
      <c r="A102" s="309"/>
      <c r="B102" s="310"/>
      <c r="C102" s="57"/>
      <c r="D102" s="47"/>
      <c r="E102" s="47"/>
      <c r="F102" s="57"/>
    </row>
    <row r="103" spans="1:6" ht="110.25" customHeight="1" x14ac:dyDescent="0.15">
      <c r="A103" s="309"/>
      <c r="B103" s="308"/>
      <c r="C103" s="47"/>
      <c r="D103" s="47"/>
      <c r="E103" s="47"/>
      <c r="F103" s="47"/>
    </row>
    <row r="104" spans="1:6" ht="85.5" customHeight="1" x14ac:dyDescent="0.15">
      <c r="A104" s="309"/>
      <c r="B104" s="308"/>
      <c r="C104" s="47"/>
      <c r="D104" s="47"/>
      <c r="E104" s="47"/>
      <c r="F104" s="47"/>
    </row>
    <row r="105" spans="1:6" ht="67.5" customHeight="1" x14ac:dyDescent="0.15">
      <c r="A105" s="309"/>
      <c r="B105" s="310"/>
      <c r="C105" s="57"/>
      <c r="D105" s="47"/>
      <c r="E105" s="47"/>
      <c r="F105" s="57"/>
    </row>
    <row r="106" spans="1:6" ht="72" customHeight="1" x14ac:dyDescent="0.15">
      <c r="A106" s="309"/>
      <c r="B106" s="310"/>
      <c r="C106" s="57"/>
      <c r="D106" s="47"/>
      <c r="E106" s="47"/>
      <c r="F106" s="57"/>
    </row>
    <row r="107" spans="1:6" ht="73.5" customHeight="1" x14ac:dyDescent="0.15">
      <c r="A107" s="309"/>
      <c r="B107" s="308"/>
      <c r="C107" s="47"/>
      <c r="D107" s="47"/>
      <c r="E107" s="47"/>
      <c r="F107" s="47"/>
    </row>
    <row r="108" spans="1:6" ht="91.5" customHeight="1" x14ac:dyDescent="0.15">
      <c r="A108" s="309"/>
      <c r="B108" s="308"/>
      <c r="C108" s="47"/>
      <c r="D108" s="47"/>
      <c r="E108" s="47"/>
      <c r="F108" s="47"/>
    </row>
    <row r="109" spans="1:6" ht="52.5" customHeight="1" x14ac:dyDescent="0.15">
      <c r="A109" s="309"/>
      <c r="B109" s="310"/>
      <c r="C109" s="57"/>
      <c r="D109" s="47"/>
      <c r="E109" s="47"/>
      <c r="F109" s="57"/>
    </row>
    <row r="110" spans="1:6" ht="62.25" customHeight="1" x14ac:dyDescent="0.15">
      <c r="A110" s="309"/>
      <c r="B110" s="310"/>
      <c r="C110" s="57"/>
      <c r="D110" s="47"/>
      <c r="E110" s="47"/>
      <c r="F110" s="57"/>
    </row>
    <row r="111" spans="1:6" ht="54.75" customHeight="1" x14ac:dyDescent="0.15">
      <c r="A111" s="309"/>
      <c r="B111" s="310"/>
      <c r="C111" s="57"/>
      <c r="D111" s="47"/>
      <c r="E111" s="47"/>
      <c r="F111" s="57"/>
    </row>
    <row r="112" spans="1:6" ht="76.5" customHeight="1" x14ac:dyDescent="0.15">
      <c r="A112" s="309"/>
      <c r="B112" s="310"/>
      <c r="C112" s="57"/>
      <c r="D112" s="47"/>
      <c r="E112" s="47"/>
      <c r="F112" s="57"/>
    </row>
    <row r="113" spans="1:6" ht="141.75" customHeight="1" x14ac:dyDescent="0.15">
      <c r="A113" s="309"/>
      <c r="B113" s="308"/>
      <c r="C113" s="47"/>
      <c r="D113" s="47"/>
      <c r="E113" s="47"/>
      <c r="F113" s="47"/>
    </row>
    <row r="114" spans="1:6" ht="87.75" customHeight="1" x14ac:dyDescent="0.15">
      <c r="A114" s="309"/>
      <c r="B114" s="308"/>
      <c r="C114" s="47"/>
      <c r="D114" s="47"/>
      <c r="E114" s="47"/>
      <c r="F114" s="47"/>
    </row>
    <row r="115" spans="1:6" ht="49.5" customHeight="1" x14ac:dyDescent="0.15">
      <c r="A115" s="309"/>
      <c r="B115" s="308"/>
      <c r="C115" s="47"/>
      <c r="D115" s="57"/>
      <c r="E115" s="57"/>
      <c r="F115" s="57"/>
    </row>
    <row r="116" spans="1:6" ht="59.25" customHeight="1" x14ac:dyDescent="0.15">
      <c r="A116" s="309"/>
      <c r="B116" s="308"/>
      <c r="C116" s="47"/>
      <c r="D116" s="57"/>
      <c r="E116" s="57"/>
      <c r="F116" s="57"/>
    </row>
    <row r="117" spans="1:6" ht="87.75" customHeight="1" x14ac:dyDescent="0.15">
      <c r="A117" s="309"/>
      <c r="B117" s="308"/>
      <c r="C117" s="47"/>
      <c r="D117" s="47"/>
      <c r="E117" s="47"/>
      <c r="F117" s="47"/>
    </row>
    <row r="118" spans="1:6" ht="93" customHeight="1" x14ac:dyDescent="0.15">
      <c r="A118" s="309"/>
      <c r="B118" s="308"/>
      <c r="C118" s="47"/>
      <c r="D118" s="47"/>
      <c r="E118" s="47"/>
      <c r="F118" s="47"/>
    </row>
    <row r="119" spans="1:6" ht="108" customHeight="1" x14ac:dyDescent="0.15">
      <c r="A119" s="309"/>
      <c r="B119" s="308"/>
      <c r="C119" s="47"/>
      <c r="D119" s="47"/>
      <c r="E119" s="47"/>
      <c r="F119" s="47"/>
    </row>
    <row r="120" spans="1:6" ht="72" customHeight="1" x14ac:dyDescent="0.15">
      <c r="A120" s="309"/>
      <c r="B120" s="310"/>
      <c r="C120" s="57"/>
      <c r="D120" s="47"/>
      <c r="E120" s="47"/>
      <c r="F120" s="57"/>
    </row>
    <row r="121" spans="1:6" ht="57" customHeight="1" x14ac:dyDescent="0.15">
      <c r="A121" s="309"/>
      <c r="B121" s="310"/>
      <c r="C121" s="57"/>
      <c r="D121" s="47"/>
      <c r="E121" s="47"/>
      <c r="F121" s="57"/>
    </row>
    <row r="122" spans="1:6" ht="110.25" customHeight="1" x14ac:dyDescent="0.15">
      <c r="A122" s="309"/>
      <c r="B122" s="308"/>
      <c r="C122" s="47"/>
      <c r="D122" s="47"/>
      <c r="E122" s="47"/>
      <c r="F122" s="47"/>
    </row>
    <row r="123" spans="1:6" ht="81" customHeight="1" x14ac:dyDescent="0.15">
      <c r="A123" s="309"/>
      <c r="B123" s="308"/>
      <c r="C123" s="47"/>
      <c r="D123" s="47"/>
      <c r="E123" s="47"/>
      <c r="F123" s="47"/>
    </row>
    <row r="124" spans="1:6" ht="80.25" customHeight="1" x14ac:dyDescent="0.15">
      <c r="A124" s="309"/>
      <c r="B124" s="308"/>
      <c r="C124" s="47"/>
      <c r="D124" s="47"/>
      <c r="E124" s="47"/>
      <c r="F124" s="47"/>
    </row>
    <row r="125" spans="1:6" ht="102.75" customHeight="1" x14ac:dyDescent="0.15">
      <c r="A125" s="309"/>
      <c r="B125" s="308"/>
      <c r="C125" s="47"/>
      <c r="D125" s="47"/>
      <c r="E125" s="57"/>
      <c r="F125" s="47"/>
    </row>
    <row r="126" spans="1:6" ht="70.5" customHeight="1" x14ac:dyDescent="0.15">
      <c r="A126" s="309"/>
      <c r="B126" s="310"/>
      <c r="C126" s="57"/>
      <c r="D126" s="47"/>
      <c r="E126" s="57"/>
      <c r="F126" s="57"/>
    </row>
    <row r="127" spans="1:6" ht="66.75" customHeight="1" x14ac:dyDescent="0.15">
      <c r="A127" s="309"/>
      <c r="B127" s="310"/>
      <c r="C127" s="57"/>
      <c r="D127" s="47"/>
      <c r="E127" s="57"/>
      <c r="F127" s="57"/>
    </row>
    <row r="128" spans="1:6" ht="64.5" customHeight="1" x14ac:dyDescent="0.15">
      <c r="A128" s="309"/>
      <c r="B128" s="310"/>
      <c r="C128" s="57"/>
      <c r="D128" s="47"/>
      <c r="E128" s="47"/>
      <c r="F128" s="57"/>
    </row>
    <row r="129" spans="1:6" ht="68.25" customHeight="1" x14ac:dyDescent="0.15">
      <c r="A129" s="309"/>
      <c r="B129" s="310"/>
      <c r="C129" s="57"/>
      <c r="D129" s="47"/>
      <c r="E129" s="47"/>
      <c r="F129" s="57"/>
    </row>
    <row r="130" spans="1:6" ht="78" customHeight="1" x14ac:dyDescent="0.15">
      <c r="A130" s="309"/>
      <c r="B130" s="310"/>
      <c r="C130" s="57"/>
      <c r="D130" s="47"/>
      <c r="E130" s="47"/>
      <c r="F130" s="57"/>
    </row>
    <row r="131" spans="1:6" ht="95.25" customHeight="1" x14ac:dyDescent="0.15">
      <c r="A131" s="309"/>
      <c r="B131" s="308"/>
      <c r="C131" s="47"/>
      <c r="D131" s="47"/>
      <c r="E131" s="47"/>
      <c r="F131" s="47"/>
    </row>
    <row r="132" spans="1:6" ht="95.25" customHeight="1" x14ac:dyDescent="0.15">
      <c r="A132" s="309"/>
      <c r="B132" s="308"/>
      <c r="C132" s="47"/>
      <c r="D132" s="47"/>
      <c r="E132" s="47"/>
      <c r="F132" s="47"/>
    </row>
    <row r="133" spans="1:6" ht="78" customHeight="1" x14ac:dyDescent="0.15">
      <c r="A133" s="309"/>
      <c r="B133" s="308"/>
      <c r="C133" s="47"/>
      <c r="D133" s="47"/>
      <c r="E133" s="47"/>
      <c r="F133" s="47"/>
    </row>
    <row r="134" spans="1:6" ht="84" customHeight="1" x14ac:dyDescent="0.15">
      <c r="A134" s="309"/>
      <c r="B134" s="310"/>
      <c r="C134" s="57"/>
      <c r="D134" s="47"/>
      <c r="E134" s="47"/>
      <c r="F134" s="57"/>
    </row>
    <row r="135" spans="1:6" ht="78" customHeight="1" x14ac:dyDescent="0.15">
      <c r="A135" s="309"/>
      <c r="B135" s="310"/>
      <c r="C135" s="57"/>
      <c r="D135" s="47"/>
      <c r="E135" s="47"/>
      <c r="F135" s="57"/>
    </row>
    <row r="136" spans="1:6" ht="94.5" customHeight="1" x14ac:dyDescent="0.15">
      <c r="A136" s="309"/>
      <c r="B136" s="308"/>
      <c r="C136" s="47"/>
      <c r="D136" s="47"/>
      <c r="E136" s="47"/>
      <c r="F136" s="47"/>
    </row>
    <row r="137" spans="1:6" ht="66.75" customHeight="1" x14ac:dyDescent="0.15">
      <c r="A137" s="309"/>
      <c r="B137" s="310"/>
      <c r="C137" s="57"/>
      <c r="D137" s="47"/>
      <c r="E137" s="47"/>
      <c r="F137" s="57"/>
    </row>
    <row r="138" spans="1:6" ht="87.75" customHeight="1" x14ac:dyDescent="0.15">
      <c r="A138" s="309"/>
      <c r="B138" s="310"/>
      <c r="C138" s="57"/>
      <c r="D138" s="47"/>
      <c r="E138" s="47"/>
      <c r="F138" s="57"/>
    </row>
    <row r="139" spans="1:6" ht="72" customHeight="1" x14ac:dyDescent="0.15">
      <c r="A139" s="309"/>
      <c r="B139" s="308"/>
      <c r="C139" s="47"/>
      <c r="D139" s="47"/>
      <c r="E139" s="47"/>
      <c r="F139" s="47"/>
    </row>
    <row r="140" spans="1:6" ht="72.75" customHeight="1" x14ac:dyDescent="0.15">
      <c r="A140" s="309"/>
      <c r="B140" s="308"/>
      <c r="C140" s="47"/>
      <c r="D140" s="47"/>
      <c r="E140" s="47"/>
      <c r="F140" s="47"/>
    </row>
    <row r="141" spans="1:6" ht="120.75" customHeight="1" x14ac:dyDescent="0.15">
      <c r="A141" s="309"/>
      <c r="B141" s="308"/>
      <c r="C141" s="47"/>
      <c r="D141" s="47"/>
      <c r="E141" s="47"/>
      <c r="F141" s="47"/>
    </row>
    <row r="142" spans="1:6" ht="85.5" customHeight="1" x14ac:dyDescent="0.15">
      <c r="A142" s="309"/>
      <c r="B142" s="308"/>
      <c r="C142" s="47"/>
      <c r="D142" s="47"/>
      <c r="E142" s="47"/>
      <c r="F142" s="47"/>
    </row>
    <row r="143" spans="1:6" ht="132.75" customHeight="1" x14ac:dyDescent="0.15">
      <c r="A143" s="309"/>
      <c r="B143" s="308"/>
      <c r="C143" s="47"/>
      <c r="D143" s="47"/>
      <c r="E143" s="47"/>
      <c r="F143" s="47"/>
    </row>
    <row r="144" spans="1:6" ht="92.25" customHeight="1" x14ac:dyDescent="0.15">
      <c r="A144" s="309"/>
      <c r="B144" s="308"/>
      <c r="C144" s="47"/>
      <c r="D144" s="47"/>
      <c r="E144" s="47"/>
      <c r="F144" s="47"/>
    </row>
    <row r="145" spans="1:6" ht="72" customHeight="1" x14ac:dyDescent="0.15">
      <c r="A145" s="309"/>
      <c r="B145" s="310"/>
      <c r="C145" s="57"/>
      <c r="D145" s="47"/>
      <c r="E145" s="47"/>
      <c r="F145" s="57"/>
    </row>
    <row r="146" spans="1:6" ht="88.5" customHeight="1" x14ac:dyDescent="0.15">
      <c r="A146" s="309"/>
      <c r="B146" s="310"/>
      <c r="C146" s="57"/>
      <c r="D146" s="47"/>
      <c r="E146" s="47"/>
      <c r="F146" s="57"/>
    </row>
    <row r="147" spans="1:6" ht="104.25" customHeight="1" x14ac:dyDescent="0.15">
      <c r="A147" s="309"/>
      <c r="B147" s="308"/>
      <c r="C147" s="47"/>
      <c r="D147" s="47"/>
      <c r="E147" s="47"/>
      <c r="F147" s="47"/>
    </row>
    <row r="148" spans="1:6" ht="79.5" customHeight="1" x14ac:dyDescent="0.15">
      <c r="A148" s="309"/>
      <c r="B148" s="308"/>
      <c r="C148" s="47"/>
      <c r="D148" s="47"/>
      <c r="E148" s="47"/>
      <c r="F148" s="47"/>
    </row>
    <row r="149" spans="1:6" ht="72" customHeight="1" x14ac:dyDescent="0.15">
      <c r="A149" s="309"/>
      <c r="B149" s="308"/>
      <c r="C149" s="47"/>
      <c r="D149" s="47"/>
      <c r="E149" s="47"/>
      <c r="F149" s="47"/>
    </row>
    <row r="150" spans="1:6" ht="74.25" customHeight="1" x14ac:dyDescent="0.15">
      <c r="A150" s="309"/>
      <c r="B150" s="308"/>
      <c r="C150" s="47"/>
      <c r="D150" s="47"/>
      <c r="E150" s="47"/>
      <c r="F150" s="47"/>
    </row>
    <row r="151" spans="1:6" ht="63.75" customHeight="1" x14ac:dyDescent="0.15">
      <c r="A151" s="309"/>
      <c r="B151" s="310"/>
      <c r="C151" s="57"/>
      <c r="D151" s="47"/>
      <c r="E151" s="47"/>
      <c r="F151" s="57"/>
    </row>
    <row r="152" spans="1:6" ht="49.5" customHeight="1" x14ac:dyDescent="0.15">
      <c r="A152" s="309"/>
      <c r="B152" s="310"/>
      <c r="C152" s="57"/>
      <c r="D152" s="47"/>
      <c r="E152" s="47"/>
      <c r="F152" s="57"/>
    </row>
    <row r="153" spans="1:6" ht="95.25" customHeight="1" x14ac:dyDescent="0.15">
      <c r="A153" s="309"/>
      <c r="B153" s="308"/>
      <c r="C153" s="47"/>
      <c r="D153" s="47"/>
      <c r="E153" s="47"/>
      <c r="F153" s="47"/>
    </row>
    <row r="154" spans="1:6" ht="74.25" customHeight="1" x14ac:dyDescent="0.15">
      <c r="A154" s="309"/>
      <c r="B154" s="308"/>
      <c r="C154" s="47"/>
      <c r="D154" s="47"/>
      <c r="E154" s="47"/>
      <c r="F154" s="47"/>
    </row>
    <row r="155" spans="1:6" ht="69.75" customHeight="1" x14ac:dyDescent="0.15">
      <c r="A155" s="309"/>
      <c r="B155" s="308"/>
      <c r="C155" s="47"/>
      <c r="D155" s="47"/>
      <c r="E155" s="47"/>
      <c r="F155" s="47"/>
    </row>
  </sheetData>
  <mergeCells count="1">
    <mergeCell ref="A1:F1"/>
  </mergeCells>
  <pageMargins left="0.70866141732283472" right="0.70866141732283472" top="0.74803149606299213" bottom="0.74803149606299213" header="0.31496062992125984" footer="0.31496062992125984"/>
  <pageSetup scale="56" fitToHeight="1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F134"/>
  <sheetViews>
    <sheetView showGridLines="0" zoomScale="130" zoomScaleNormal="130" workbookViewId="0">
      <selection activeCell="K15" sqref="K15"/>
    </sheetView>
  </sheetViews>
  <sheetFormatPr baseColWidth="10" defaultColWidth="8.83203125" defaultRowHeight="14" x14ac:dyDescent="0.15"/>
  <cols>
    <col min="1" max="1" width="14" style="134" customWidth="1"/>
    <col min="2" max="2" width="19.6640625" style="134" customWidth="1"/>
    <col min="3" max="3" width="19.83203125" style="134" customWidth="1"/>
    <col min="4" max="4" width="14" style="134" customWidth="1"/>
    <col min="5" max="5" width="13.5" style="135" customWidth="1"/>
    <col min="6" max="6" width="2" style="140" customWidth="1"/>
  </cols>
  <sheetData>
    <row r="2" spans="1:6" x14ac:dyDescent="0.15">
      <c r="A2" s="387" t="s">
        <v>608</v>
      </c>
      <c r="B2" s="387"/>
      <c r="C2" s="387"/>
      <c r="D2" s="387"/>
      <c r="E2" s="387"/>
    </row>
    <row r="4" spans="1:6" s="138" customFormat="1" x14ac:dyDescent="0.15">
      <c r="A4" s="142" t="s">
        <v>296</v>
      </c>
      <c r="B4" s="150" t="s">
        <v>305</v>
      </c>
      <c r="C4" s="143" t="s">
        <v>306</v>
      </c>
      <c r="D4" s="150" t="s">
        <v>307</v>
      </c>
      <c r="E4" s="144" t="s">
        <v>297</v>
      </c>
      <c r="F4" s="141"/>
    </row>
    <row r="5" spans="1:6" s="137" customFormat="1" ht="22" x14ac:dyDescent="0.15">
      <c r="A5" s="145" t="s">
        <v>302</v>
      </c>
      <c r="B5" s="151" t="s">
        <v>303</v>
      </c>
      <c r="C5" s="146" t="s">
        <v>304</v>
      </c>
      <c r="D5" s="151" t="s">
        <v>308</v>
      </c>
      <c r="E5" s="147"/>
      <c r="F5" s="140"/>
    </row>
    <row r="6" spans="1:6" x14ac:dyDescent="0.15">
      <c r="A6" s="148" t="s">
        <v>299</v>
      </c>
      <c r="B6" s="148" t="s">
        <v>299</v>
      </c>
      <c r="C6" s="148" t="s">
        <v>299</v>
      </c>
      <c r="D6" s="148" t="s">
        <v>299</v>
      </c>
      <c r="E6" s="149">
        <v>0.95</v>
      </c>
      <c r="F6" s="136" t="s">
        <v>309</v>
      </c>
    </row>
    <row r="7" spans="1:6" x14ac:dyDescent="0.15">
      <c r="A7" s="148" t="s">
        <v>299</v>
      </c>
      <c r="B7" s="148" t="s">
        <v>299</v>
      </c>
      <c r="C7" s="148" t="s">
        <v>299</v>
      </c>
      <c r="D7" s="148" t="s">
        <v>301</v>
      </c>
      <c r="E7" s="149">
        <v>0.7</v>
      </c>
      <c r="F7" s="136" t="s">
        <v>309</v>
      </c>
    </row>
    <row r="8" spans="1:6" x14ac:dyDescent="0.15">
      <c r="A8" s="148" t="s">
        <v>299</v>
      </c>
      <c r="B8" s="148" t="s">
        <v>299</v>
      </c>
      <c r="C8" s="148" t="s">
        <v>298</v>
      </c>
      <c r="D8" s="148" t="s">
        <v>301</v>
      </c>
      <c r="E8" s="149">
        <v>0.4</v>
      </c>
    </row>
    <row r="9" spans="1:6" x14ac:dyDescent="0.15">
      <c r="A9" s="148" t="s">
        <v>299</v>
      </c>
      <c r="B9" s="148" t="s">
        <v>298</v>
      </c>
      <c r="C9" s="148" t="s">
        <v>298</v>
      </c>
      <c r="D9" s="148" t="s">
        <v>298</v>
      </c>
      <c r="E9" s="149">
        <v>0.3</v>
      </c>
    </row>
    <row r="10" spans="1:6" x14ac:dyDescent="0.15">
      <c r="A10" s="148" t="s">
        <v>300</v>
      </c>
      <c r="B10" s="148" t="s">
        <v>298</v>
      </c>
      <c r="C10" s="148" t="s">
        <v>298</v>
      </c>
      <c r="D10" s="148" t="s">
        <v>298</v>
      </c>
      <c r="E10" s="149">
        <v>0.15</v>
      </c>
    </row>
    <row r="11" spans="1:6" x14ac:dyDescent="0.15">
      <c r="A11" s="148" t="s">
        <v>298</v>
      </c>
      <c r="B11" s="148" t="s">
        <v>298</v>
      </c>
      <c r="C11" s="148" t="s">
        <v>298</v>
      </c>
      <c r="D11" s="148" t="s">
        <v>298</v>
      </c>
      <c r="E11" s="149">
        <v>0</v>
      </c>
    </row>
    <row r="12" spans="1:6" x14ac:dyDescent="0.15">
      <c r="A12" s="134" t="s">
        <v>310</v>
      </c>
    </row>
    <row r="14" spans="1:6" x14ac:dyDescent="0.15">
      <c r="A14" s="388" t="s">
        <v>608</v>
      </c>
      <c r="B14" s="388"/>
      <c r="C14" s="388"/>
      <c r="D14" s="388"/>
      <c r="E14" s="388"/>
    </row>
    <row r="15" spans="1:6" x14ac:dyDescent="0.15">
      <c r="A15" s="351"/>
      <c r="B15" s="351"/>
      <c r="C15" s="351"/>
      <c r="D15" s="351"/>
      <c r="E15" s="352"/>
    </row>
    <row r="16" spans="1:6" s="138" customFormat="1" x14ac:dyDescent="0.15">
      <c r="A16" s="353" t="s">
        <v>296</v>
      </c>
      <c r="B16" s="353" t="s">
        <v>305</v>
      </c>
      <c r="C16" s="353" t="s">
        <v>306</v>
      </c>
      <c r="D16" s="353" t="s">
        <v>307</v>
      </c>
      <c r="E16" s="353" t="s">
        <v>297</v>
      </c>
      <c r="F16" s="141"/>
    </row>
    <row r="17" spans="1:6" s="137" customFormat="1" ht="22" x14ac:dyDescent="0.15">
      <c r="A17" s="354" t="s">
        <v>302</v>
      </c>
      <c r="B17" s="354" t="s">
        <v>303</v>
      </c>
      <c r="C17" s="354" t="s">
        <v>304</v>
      </c>
      <c r="D17" s="354" t="s">
        <v>308</v>
      </c>
      <c r="E17" s="354"/>
      <c r="F17" s="356"/>
    </row>
    <row r="18" spans="1:6" x14ac:dyDescent="0.15">
      <c r="A18" s="351" t="s">
        <v>299</v>
      </c>
      <c r="B18" s="351" t="s">
        <v>299</v>
      </c>
      <c r="C18" s="351" t="s">
        <v>299</v>
      </c>
      <c r="D18" s="351" t="s">
        <v>299</v>
      </c>
      <c r="E18" s="355">
        <v>0.95</v>
      </c>
      <c r="F18" s="357" t="s">
        <v>309</v>
      </c>
    </row>
    <row r="19" spans="1:6" x14ac:dyDescent="0.15">
      <c r="A19" s="351" t="s">
        <v>299</v>
      </c>
      <c r="B19" s="351" t="s">
        <v>299</v>
      </c>
      <c r="C19" s="351" t="s">
        <v>299</v>
      </c>
      <c r="D19" s="351" t="s">
        <v>301</v>
      </c>
      <c r="E19" s="355">
        <v>0.7</v>
      </c>
      <c r="F19" s="357" t="s">
        <v>309</v>
      </c>
    </row>
    <row r="20" spans="1:6" x14ac:dyDescent="0.15">
      <c r="A20" s="351" t="s">
        <v>299</v>
      </c>
      <c r="B20" s="351" t="s">
        <v>299</v>
      </c>
      <c r="C20" s="351" t="s">
        <v>298</v>
      </c>
      <c r="D20" s="351" t="s">
        <v>301</v>
      </c>
      <c r="E20" s="355">
        <v>0.4</v>
      </c>
      <c r="F20" s="356"/>
    </row>
    <row r="21" spans="1:6" x14ac:dyDescent="0.15">
      <c r="A21" s="351" t="s">
        <v>299</v>
      </c>
      <c r="B21" s="351" t="s">
        <v>298</v>
      </c>
      <c r="C21" s="351" t="s">
        <v>298</v>
      </c>
      <c r="D21" s="351" t="s">
        <v>298</v>
      </c>
      <c r="E21" s="355">
        <v>0.3</v>
      </c>
      <c r="F21" s="356"/>
    </row>
    <row r="22" spans="1:6" x14ac:dyDescent="0.15">
      <c r="A22" s="351" t="s">
        <v>300</v>
      </c>
      <c r="B22" s="351" t="s">
        <v>298</v>
      </c>
      <c r="C22" s="351" t="s">
        <v>298</v>
      </c>
      <c r="D22" s="351" t="s">
        <v>298</v>
      </c>
      <c r="E22" s="355">
        <v>0.15</v>
      </c>
      <c r="F22" s="356"/>
    </row>
    <row r="23" spans="1:6" x14ac:dyDescent="0.15">
      <c r="A23" s="351" t="s">
        <v>298</v>
      </c>
      <c r="B23" s="351" t="s">
        <v>298</v>
      </c>
      <c r="C23" s="351" t="s">
        <v>298</v>
      </c>
      <c r="D23" s="351" t="s">
        <v>298</v>
      </c>
      <c r="E23" s="355">
        <v>0</v>
      </c>
      <c r="F23" s="356"/>
    </row>
    <row r="24" spans="1:6" x14ac:dyDescent="0.15">
      <c r="A24" s="351" t="s">
        <v>310</v>
      </c>
      <c r="B24" s="351"/>
      <c r="C24" s="351"/>
      <c r="D24" s="351"/>
      <c r="E24" s="352"/>
      <c r="F24" s="356"/>
    </row>
    <row r="25" spans="1:6" x14ac:dyDescent="0.15">
      <c r="A25" s="351"/>
      <c r="B25" s="351"/>
      <c r="C25" s="351"/>
      <c r="D25" s="351"/>
      <c r="E25" s="352"/>
      <c r="F25" s="356"/>
    </row>
    <row r="26" spans="1:6" x14ac:dyDescent="0.15">
      <c r="A26" s="351"/>
      <c r="B26" s="351"/>
      <c r="C26" s="351"/>
      <c r="D26" s="351"/>
      <c r="E26" s="352"/>
      <c r="F26" s="356"/>
    </row>
    <row r="27" spans="1:6" x14ac:dyDescent="0.15">
      <c r="A27" s="388" t="s">
        <v>608</v>
      </c>
      <c r="B27" s="388"/>
      <c r="C27" s="388"/>
      <c r="D27" s="388"/>
      <c r="E27" s="388"/>
      <c r="F27" s="356"/>
    </row>
    <row r="28" spans="1:6" x14ac:dyDescent="0.15">
      <c r="A28" s="351"/>
      <c r="B28" s="351"/>
      <c r="C28" s="351"/>
      <c r="D28" s="351"/>
      <c r="E28" s="352"/>
      <c r="F28" s="356"/>
    </row>
    <row r="29" spans="1:6" s="138" customFormat="1" x14ac:dyDescent="0.15">
      <c r="A29" s="353" t="s">
        <v>296</v>
      </c>
      <c r="B29" s="353" t="s">
        <v>305</v>
      </c>
      <c r="C29" s="353" t="s">
        <v>306</v>
      </c>
      <c r="D29" s="353" t="s">
        <v>307</v>
      </c>
      <c r="E29" s="353" t="s">
        <v>297</v>
      </c>
      <c r="F29" s="358"/>
    </row>
    <row r="30" spans="1:6" s="137" customFormat="1" ht="22" x14ac:dyDescent="0.15">
      <c r="A30" s="354" t="s">
        <v>302</v>
      </c>
      <c r="B30" s="354" t="s">
        <v>303</v>
      </c>
      <c r="C30" s="354" t="s">
        <v>304</v>
      </c>
      <c r="D30" s="354" t="s">
        <v>308</v>
      </c>
      <c r="E30" s="354"/>
      <c r="F30" s="356"/>
    </row>
    <row r="31" spans="1:6" x14ac:dyDescent="0.15">
      <c r="A31" s="351" t="s">
        <v>299</v>
      </c>
      <c r="B31" s="351" t="s">
        <v>299</v>
      </c>
      <c r="C31" s="351" t="s">
        <v>299</v>
      </c>
      <c r="D31" s="351" t="s">
        <v>299</v>
      </c>
      <c r="E31" s="355">
        <v>0.95</v>
      </c>
      <c r="F31" s="357" t="s">
        <v>309</v>
      </c>
    </row>
    <row r="32" spans="1:6" x14ac:dyDescent="0.15">
      <c r="A32" s="351" t="s">
        <v>299</v>
      </c>
      <c r="B32" s="351" t="s">
        <v>299</v>
      </c>
      <c r="C32" s="351" t="s">
        <v>299</v>
      </c>
      <c r="D32" s="351" t="s">
        <v>301</v>
      </c>
      <c r="E32" s="355">
        <v>0.7</v>
      </c>
      <c r="F32" s="357" t="s">
        <v>309</v>
      </c>
    </row>
    <row r="33" spans="1:6" x14ac:dyDescent="0.15">
      <c r="A33" s="351" t="s">
        <v>299</v>
      </c>
      <c r="B33" s="351" t="s">
        <v>299</v>
      </c>
      <c r="C33" s="351" t="s">
        <v>298</v>
      </c>
      <c r="D33" s="351" t="s">
        <v>301</v>
      </c>
      <c r="E33" s="355">
        <v>0.4</v>
      </c>
      <c r="F33" s="356"/>
    </row>
    <row r="34" spans="1:6" x14ac:dyDescent="0.15">
      <c r="A34" s="351" t="s">
        <v>299</v>
      </c>
      <c r="B34" s="351" t="s">
        <v>298</v>
      </c>
      <c r="C34" s="351" t="s">
        <v>298</v>
      </c>
      <c r="D34" s="351" t="s">
        <v>298</v>
      </c>
      <c r="E34" s="355">
        <v>0.3</v>
      </c>
      <c r="F34" s="356"/>
    </row>
    <row r="35" spans="1:6" x14ac:dyDescent="0.15">
      <c r="A35" s="351" t="s">
        <v>300</v>
      </c>
      <c r="B35" s="351" t="s">
        <v>298</v>
      </c>
      <c r="C35" s="351" t="s">
        <v>298</v>
      </c>
      <c r="D35" s="351" t="s">
        <v>298</v>
      </c>
      <c r="E35" s="355">
        <v>0.15</v>
      </c>
      <c r="F35" s="356"/>
    </row>
    <row r="36" spans="1:6" x14ac:dyDescent="0.15">
      <c r="A36" s="351" t="s">
        <v>298</v>
      </c>
      <c r="B36" s="351" t="s">
        <v>298</v>
      </c>
      <c r="C36" s="351" t="s">
        <v>298</v>
      </c>
      <c r="D36" s="351" t="s">
        <v>298</v>
      </c>
      <c r="E36" s="355">
        <v>0</v>
      </c>
      <c r="F36" s="356"/>
    </row>
    <row r="37" spans="1:6" x14ac:dyDescent="0.15">
      <c r="A37" s="351" t="s">
        <v>310</v>
      </c>
      <c r="B37" s="351"/>
      <c r="C37" s="351"/>
      <c r="D37" s="351"/>
      <c r="E37" s="352"/>
      <c r="F37" s="356"/>
    </row>
    <row r="38" spans="1:6" x14ac:dyDescent="0.15">
      <c r="A38" s="351"/>
      <c r="B38" s="351"/>
      <c r="C38" s="351"/>
      <c r="D38" s="351"/>
      <c r="E38" s="352"/>
      <c r="F38" s="356"/>
    </row>
    <row r="39" spans="1:6" x14ac:dyDescent="0.15">
      <c r="A39" s="351"/>
      <c r="B39" s="351"/>
      <c r="C39" s="351"/>
      <c r="D39" s="351"/>
      <c r="E39" s="352"/>
      <c r="F39" s="356"/>
    </row>
    <row r="40" spans="1:6" x14ac:dyDescent="0.15">
      <c r="A40" s="388" t="s">
        <v>608</v>
      </c>
      <c r="B40" s="388"/>
      <c r="C40" s="388"/>
      <c r="D40" s="388"/>
      <c r="E40" s="388"/>
      <c r="F40" s="356"/>
    </row>
    <row r="41" spans="1:6" x14ac:dyDescent="0.15">
      <c r="A41" s="351"/>
      <c r="B41" s="351"/>
      <c r="C41" s="351"/>
      <c r="D41" s="351"/>
      <c r="E41" s="352"/>
      <c r="F41" s="356"/>
    </row>
    <row r="42" spans="1:6" s="138" customFormat="1" x14ac:dyDescent="0.15">
      <c r="A42" s="353" t="s">
        <v>296</v>
      </c>
      <c r="B42" s="353" t="s">
        <v>305</v>
      </c>
      <c r="C42" s="353" t="s">
        <v>306</v>
      </c>
      <c r="D42" s="353" t="s">
        <v>307</v>
      </c>
      <c r="E42" s="353" t="s">
        <v>297</v>
      </c>
      <c r="F42" s="358"/>
    </row>
    <row r="43" spans="1:6" s="137" customFormat="1" ht="22" x14ac:dyDescent="0.15">
      <c r="A43" s="354" t="s">
        <v>302</v>
      </c>
      <c r="B43" s="354" t="s">
        <v>303</v>
      </c>
      <c r="C43" s="354" t="s">
        <v>304</v>
      </c>
      <c r="D43" s="354" t="s">
        <v>308</v>
      </c>
      <c r="E43" s="354"/>
      <c r="F43" s="356"/>
    </row>
    <row r="44" spans="1:6" x14ac:dyDescent="0.15">
      <c r="A44" s="351" t="s">
        <v>299</v>
      </c>
      <c r="B44" s="351" t="s">
        <v>299</v>
      </c>
      <c r="C44" s="351" t="s">
        <v>299</v>
      </c>
      <c r="D44" s="351" t="s">
        <v>299</v>
      </c>
      <c r="E44" s="355">
        <v>0.95</v>
      </c>
      <c r="F44" s="357" t="s">
        <v>309</v>
      </c>
    </row>
    <row r="45" spans="1:6" x14ac:dyDescent="0.15">
      <c r="A45" s="351" t="s">
        <v>299</v>
      </c>
      <c r="B45" s="351" t="s">
        <v>299</v>
      </c>
      <c r="C45" s="351" t="s">
        <v>299</v>
      </c>
      <c r="D45" s="351" t="s">
        <v>301</v>
      </c>
      <c r="E45" s="355">
        <v>0.7</v>
      </c>
      <c r="F45" s="357" t="s">
        <v>309</v>
      </c>
    </row>
    <row r="46" spans="1:6" x14ac:dyDescent="0.15">
      <c r="A46" s="351" t="s">
        <v>299</v>
      </c>
      <c r="B46" s="351" t="s">
        <v>299</v>
      </c>
      <c r="C46" s="351" t="s">
        <v>298</v>
      </c>
      <c r="D46" s="351" t="s">
        <v>301</v>
      </c>
      <c r="E46" s="355">
        <v>0.4</v>
      </c>
      <c r="F46" s="356"/>
    </row>
    <row r="47" spans="1:6" x14ac:dyDescent="0.15">
      <c r="A47" s="351" t="s">
        <v>299</v>
      </c>
      <c r="B47" s="351" t="s">
        <v>298</v>
      </c>
      <c r="C47" s="351" t="s">
        <v>298</v>
      </c>
      <c r="D47" s="351" t="s">
        <v>298</v>
      </c>
      <c r="E47" s="355">
        <v>0.3</v>
      </c>
      <c r="F47" s="356"/>
    </row>
    <row r="48" spans="1:6" x14ac:dyDescent="0.15">
      <c r="A48" s="351" t="s">
        <v>300</v>
      </c>
      <c r="B48" s="351" t="s">
        <v>298</v>
      </c>
      <c r="C48" s="351" t="s">
        <v>298</v>
      </c>
      <c r="D48" s="351" t="s">
        <v>298</v>
      </c>
      <c r="E48" s="355">
        <v>0.15</v>
      </c>
      <c r="F48" s="356"/>
    </row>
    <row r="49" spans="1:6" x14ac:dyDescent="0.15">
      <c r="A49" s="351" t="s">
        <v>298</v>
      </c>
      <c r="B49" s="351" t="s">
        <v>298</v>
      </c>
      <c r="C49" s="351" t="s">
        <v>298</v>
      </c>
      <c r="D49" s="351" t="s">
        <v>298</v>
      </c>
      <c r="E49" s="355">
        <v>0</v>
      </c>
      <c r="F49" s="356"/>
    </row>
    <row r="50" spans="1:6" x14ac:dyDescent="0.15">
      <c r="A50" s="351" t="s">
        <v>310</v>
      </c>
      <c r="B50" s="351"/>
      <c r="C50" s="351"/>
      <c r="D50" s="351"/>
      <c r="E50" s="352"/>
      <c r="F50" s="356"/>
    </row>
    <row r="51" spans="1:6" x14ac:dyDescent="0.15">
      <c r="A51" s="351"/>
      <c r="B51" s="351"/>
      <c r="C51" s="351"/>
      <c r="D51" s="351"/>
      <c r="E51" s="352"/>
      <c r="F51" s="356"/>
    </row>
    <row r="52" spans="1:6" x14ac:dyDescent="0.15">
      <c r="A52" s="351"/>
      <c r="B52" s="351"/>
      <c r="C52" s="351"/>
      <c r="D52" s="351"/>
      <c r="E52" s="352"/>
      <c r="F52" s="356"/>
    </row>
    <row r="53" spans="1:6" x14ac:dyDescent="0.15">
      <c r="A53" s="351"/>
      <c r="B53" s="351"/>
      <c r="C53" s="351"/>
      <c r="D53" s="351"/>
      <c r="E53" s="352"/>
      <c r="F53" s="356"/>
    </row>
    <row r="54" spans="1:6" x14ac:dyDescent="0.15">
      <c r="A54" s="351"/>
      <c r="B54" s="351"/>
      <c r="C54" s="351"/>
      <c r="D54" s="351"/>
      <c r="E54" s="352"/>
      <c r="F54" s="356"/>
    </row>
    <row r="55" spans="1:6" x14ac:dyDescent="0.15">
      <c r="A55" s="351"/>
      <c r="B55" s="351"/>
      <c r="C55" s="351"/>
      <c r="D55" s="351"/>
      <c r="E55" s="352"/>
      <c r="F55" s="356"/>
    </row>
    <row r="56" spans="1:6" x14ac:dyDescent="0.15">
      <c r="A56" s="351"/>
      <c r="B56" s="351"/>
      <c r="C56" s="351"/>
      <c r="D56" s="351"/>
      <c r="E56" s="352"/>
      <c r="F56" s="356"/>
    </row>
    <row r="57" spans="1:6" x14ac:dyDescent="0.15">
      <c r="A57" s="351"/>
      <c r="B57" s="351"/>
      <c r="C57" s="351"/>
      <c r="D57" s="351"/>
      <c r="E57" s="352"/>
      <c r="F57" s="356"/>
    </row>
    <row r="58" spans="1:6" x14ac:dyDescent="0.15">
      <c r="A58" s="351"/>
      <c r="B58" s="351"/>
      <c r="C58" s="351"/>
      <c r="D58" s="351"/>
      <c r="E58" s="352"/>
      <c r="F58" s="356"/>
    </row>
    <row r="59" spans="1:6" x14ac:dyDescent="0.15">
      <c r="A59" s="351"/>
      <c r="B59" s="351"/>
      <c r="C59" s="351"/>
      <c r="D59" s="351"/>
      <c r="E59" s="352"/>
      <c r="F59" s="356"/>
    </row>
    <row r="60" spans="1:6" x14ac:dyDescent="0.15">
      <c r="A60" s="351"/>
      <c r="B60" s="351"/>
      <c r="C60" s="351"/>
      <c r="D60" s="351"/>
      <c r="E60" s="352"/>
      <c r="F60" s="356"/>
    </row>
    <row r="61" spans="1:6" x14ac:dyDescent="0.15">
      <c r="A61" s="351"/>
      <c r="B61" s="351"/>
      <c r="C61" s="351"/>
      <c r="D61" s="351"/>
      <c r="E61" s="352"/>
      <c r="F61" s="356"/>
    </row>
    <row r="62" spans="1:6" x14ac:dyDescent="0.15">
      <c r="A62" s="351"/>
      <c r="B62" s="351"/>
      <c r="C62" s="351"/>
      <c r="D62" s="351"/>
      <c r="E62" s="352"/>
      <c r="F62" s="356"/>
    </row>
    <row r="63" spans="1:6" x14ac:dyDescent="0.15">
      <c r="A63" s="351"/>
      <c r="B63" s="351"/>
      <c r="C63" s="351"/>
      <c r="D63" s="351"/>
      <c r="E63" s="352"/>
      <c r="F63" s="356"/>
    </row>
    <row r="64" spans="1:6" x14ac:dyDescent="0.15">
      <c r="A64" s="351"/>
      <c r="B64" s="351"/>
      <c r="C64" s="351"/>
      <c r="D64" s="351"/>
      <c r="E64" s="352"/>
      <c r="F64" s="356"/>
    </row>
    <row r="65" spans="1:6" x14ac:dyDescent="0.15">
      <c r="A65" s="351"/>
      <c r="B65" s="351"/>
      <c r="C65" s="351"/>
      <c r="D65" s="351"/>
      <c r="E65" s="352"/>
      <c r="F65" s="356"/>
    </row>
    <row r="66" spans="1:6" x14ac:dyDescent="0.15">
      <c r="A66" s="351"/>
      <c r="B66" s="351"/>
      <c r="C66" s="351"/>
      <c r="D66" s="351"/>
      <c r="E66" s="352"/>
      <c r="F66" s="356"/>
    </row>
    <row r="67" spans="1:6" x14ac:dyDescent="0.15">
      <c r="A67" s="351"/>
      <c r="B67" s="351"/>
      <c r="C67" s="351"/>
      <c r="D67" s="351"/>
      <c r="E67" s="352"/>
      <c r="F67" s="356"/>
    </row>
    <row r="68" spans="1:6" x14ac:dyDescent="0.15">
      <c r="A68" s="351"/>
      <c r="B68" s="351"/>
      <c r="C68" s="351"/>
      <c r="D68" s="351"/>
      <c r="E68" s="352"/>
      <c r="F68" s="356"/>
    </row>
    <row r="69" spans="1:6" x14ac:dyDescent="0.15">
      <c r="A69" s="351"/>
      <c r="B69" s="351"/>
      <c r="C69" s="351"/>
      <c r="D69" s="351"/>
      <c r="E69" s="352"/>
      <c r="F69" s="356"/>
    </row>
    <row r="70" spans="1:6" x14ac:dyDescent="0.15">
      <c r="A70" s="351"/>
      <c r="B70" s="351"/>
      <c r="C70" s="351"/>
      <c r="D70" s="351"/>
      <c r="E70" s="352"/>
      <c r="F70" s="356"/>
    </row>
    <row r="71" spans="1:6" x14ac:dyDescent="0.15">
      <c r="A71" s="351"/>
      <c r="B71" s="351"/>
      <c r="C71" s="351"/>
      <c r="D71" s="351"/>
      <c r="E71" s="352"/>
      <c r="F71" s="356"/>
    </row>
    <row r="72" spans="1:6" x14ac:dyDescent="0.15">
      <c r="A72" s="351"/>
      <c r="B72" s="351"/>
      <c r="C72" s="351"/>
      <c r="D72" s="351"/>
      <c r="E72" s="352"/>
      <c r="F72" s="356"/>
    </row>
    <row r="73" spans="1:6" x14ac:dyDescent="0.15">
      <c r="A73" s="351"/>
      <c r="B73" s="351"/>
      <c r="C73" s="351"/>
      <c r="D73" s="351"/>
      <c r="E73" s="352"/>
      <c r="F73" s="356"/>
    </row>
    <row r="74" spans="1:6" x14ac:dyDescent="0.15">
      <c r="A74" s="351"/>
      <c r="B74" s="351"/>
      <c r="C74" s="351"/>
      <c r="D74" s="351"/>
      <c r="E74" s="352"/>
      <c r="F74" s="356"/>
    </row>
    <row r="75" spans="1:6" x14ac:dyDescent="0.15">
      <c r="A75" s="351"/>
      <c r="B75" s="351"/>
      <c r="C75" s="351"/>
      <c r="D75" s="351"/>
      <c r="E75" s="352"/>
      <c r="F75" s="356"/>
    </row>
    <row r="76" spans="1:6" x14ac:dyDescent="0.15">
      <c r="A76" s="351"/>
      <c r="B76" s="351"/>
      <c r="C76" s="351"/>
      <c r="D76" s="351"/>
      <c r="E76" s="352"/>
      <c r="F76" s="356"/>
    </row>
    <row r="77" spans="1:6" x14ac:dyDescent="0.15">
      <c r="A77" s="351"/>
      <c r="B77" s="351"/>
      <c r="C77" s="351"/>
      <c r="D77" s="351"/>
      <c r="E77" s="352"/>
      <c r="F77" s="356"/>
    </row>
    <row r="78" spans="1:6" x14ac:dyDescent="0.15">
      <c r="A78" s="351"/>
      <c r="B78" s="351"/>
      <c r="C78" s="351"/>
      <c r="D78" s="351"/>
      <c r="E78" s="352"/>
      <c r="F78" s="356"/>
    </row>
    <row r="79" spans="1:6" x14ac:dyDescent="0.15">
      <c r="A79" s="351"/>
      <c r="B79" s="351"/>
      <c r="C79" s="351"/>
      <c r="D79" s="351"/>
      <c r="E79" s="352"/>
      <c r="F79" s="356"/>
    </row>
    <row r="80" spans="1:6" x14ac:dyDescent="0.15">
      <c r="A80" s="351"/>
      <c r="B80" s="351"/>
      <c r="C80" s="351"/>
      <c r="D80" s="351"/>
      <c r="E80" s="352"/>
      <c r="F80" s="356"/>
    </row>
    <row r="81" spans="1:6" x14ac:dyDescent="0.15">
      <c r="A81" s="351"/>
      <c r="B81" s="351"/>
      <c r="C81" s="351"/>
      <c r="D81" s="351"/>
      <c r="E81" s="352"/>
      <c r="F81" s="356"/>
    </row>
    <row r="82" spans="1:6" x14ac:dyDescent="0.15">
      <c r="A82" s="351"/>
      <c r="B82" s="351"/>
      <c r="C82" s="351"/>
      <c r="D82" s="351"/>
      <c r="E82" s="352"/>
      <c r="F82" s="356"/>
    </row>
    <row r="83" spans="1:6" x14ac:dyDescent="0.15">
      <c r="A83" s="351"/>
      <c r="B83" s="351"/>
      <c r="C83" s="351"/>
      <c r="D83" s="351"/>
      <c r="E83" s="352"/>
      <c r="F83" s="356"/>
    </row>
    <row r="84" spans="1:6" x14ac:dyDescent="0.15">
      <c r="A84" s="351"/>
      <c r="B84" s="351"/>
      <c r="C84" s="351"/>
      <c r="D84" s="351"/>
      <c r="E84" s="352"/>
      <c r="F84" s="356"/>
    </row>
    <row r="85" spans="1:6" x14ac:dyDescent="0.15">
      <c r="A85" s="351"/>
      <c r="B85" s="351"/>
      <c r="C85" s="351"/>
      <c r="D85" s="351"/>
      <c r="E85" s="352"/>
      <c r="F85" s="356"/>
    </row>
    <row r="86" spans="1:6" x14ac:dyDescent="0.15">
      <c r="A86" s="351"/>
      <c r="B86" s="351"/>
      <c r="C86" s="351"/>
      <c r="D86" s="351"/>
      <c r="E86" s="352"/>
      <c r="F86" s="356"/>
    </row>
    <row r="87" spans="1:6" x14ac:dyDescent="0.15">
      <c r="A87" s="351"/>
      <c r="B87" s="351"/>
      <c r="C87" s="351"/>
      <c r="D87" s="351"/>
      <c r="E87" s="352"/>
      <c r="F87" s="356"/>
    </row>
    <row r="88" spans="1:6" x14ac:dyDescent="0.15">
      <c r="A88" s="351"/>
      <c r="B88" s="351"/>
      <c r="C88" s="351"/>
      <c r="D88" s="351"/>
      <c r="E88" s="352"/>
      <c r="F88" s="356"/>
    </row>
    <row r="89" spans="1:6" x14ac:dyDescent="0.15">
      <c r="A89" s="351"/>
      <c r="B89" s="351"/>
      <c r="C89" s="351"/>
      <c r="D89" s="351"/>
      <c r="E89" s="352"/>
      <c r="F89" s="356"/>
    </row>
    <row r="90" spans="1:6" x14ac:dyDescent="0.15">
      <c r="A90" s="351"/>
      <c r="B90" s="351"/>
      <c r="C90" s="351"/>
      <c r="D90" s="351"/>
      <c r="E90" s="352"/>
      <c r="F90" s="356"/>
    </row>
    <row r="91" spans="1:6" x14ac:dyDescent="0.15">
      <c r="A91" s="351"/>
      <c r="B91" s="351"/>
      <c r="C91" s="351"/>
      <c r="D91" s="351"/>
      <c r="E91" s="352"/>
      <c r="F91" s="356"/>
    </row>
    <row r="92" spans="1:6" x14ac:dyDescent="0.15">
      <c r="A92" s="351"/>
      <c r="B92" s="351"/>
      <c r="C92" s="351"/>
      <c r="D92" s="351"/>
      <c r="E92" s="352"/>
      <c r="F92" s="356"/>
    </row>
    <row r="93" spans="1:6" x14ac:dyDescent="0.15">
      <c r="A93" s="351"/>
      <c r="B93" s="351"/>
      <c r="C93" s="351"/>
      <c r="D93" s="351"/>
      <c r="E93" s="352"/>
      <c r="F93" s="356"/>
    </row>
    <row r="94" spans="1:6" x14ac:dyDescent="0.15">
      <c r="A94" s="351"/>
      <c r="B94" s="351"/>
      <c r="C94" s="351"/>
      <c r="D94" s="351"/>
      <c r="E94" s="352"/>
      <c r="F94" s="356"/>
    </row>
    <row r="95" spans="1:6" x14ac:dyDescent="0.15">
      <c r="A95" s="351"/>
      <c r="B95" s="351"/>
      <c r="C95" s="351"/>
      <c r="D95" s="351"/>
      <c r="E95" s="352"/>
      <c r="F95" s="356"/>
    </row>
    <row r="96" spans="1:6" x14ac:dyDescent="0.15">
      <c r="A96" s="351"/>
      <c r="B96" s="351"/>
      <c r="C96" s="351"/>
      <c r="D96" s="351"/>
      <c r="E96" s="352"/>
      <c r="F96" s="356"/>
    </row>
    <row r="97" spans="1:6" x14ac:dyDescent="0.15">
      <c r="A97" s="351"/>
      <c r="B97" s="351"/>
      <c r="C97" s="351"/>
      <c r="D97" s="351"/>
      <c r="E97" s="352"/>
      <c r="F97" s="356"/>
    </row>
    <row r="98" spans="1:6" x14ac:dyDescent="0.15">
      <c r="A98" s="351"/>
      <c r="B98" s="351"/>
      <c r="C98" s="351"/>
      <c r="D98" s="351"/>
      <c r="E98" s="352"/>
      <c r="F98" s="356"/>
    </row>
    <row r="99" spans="1:6" x14ac:dyDescent="0.15">
      <c r="A99" s="351"/>
      <c r="B99" s="351"/>
      <c r="C99" s="351"/>
      <c r="D99" s="351"/>
      <c r="E99" s="352"/>
      <c r="F99" s="356"/>
    </row>
    <row r="100" spans="1:6" x14ac:dyDescent="0.15">
      <c r="A100" s="351"/>
      <c r="B100" s="351"/>
      <c r="C100" s="351"/>
      <c r="D100" s="351"/>
      <c r="E100" s="352"/>
      <c r="F100" s="356"/>
    </row>
    <row r="101" spans="1:6" x14ac:dyDescent="0.15">
      <c r="A101" s="351"/>
      <c r="B101" s="351"/>
      <c r="C101" s="351"/>
      <c r="D101" s="351"/>
      <c r="E101" s="352"/>
      <c r="F101" s="356"/>
    </row>
    <row r="102" spans="1:6" x14ac:dyDescent="0.15">
      <c r="A102" s="351"/>
      <c r="B102" s="351"/>
      <c r="C102" s="351"/>
      <c r="D102" s="351"/>
      <c r="E102" s="352"/>
      <c r="F102" s="356"/>
    </row>
    <row r="103" spans="1:6" x14ac:dyDescent="0.15">
      <c r="A103" s="351"/>
      <c r="B103" s="351"/>
      <c r="C103" s="351"/>
      <c r="D103" s="351"/>
      <c r="E103" s="352"/>
      <c r="F103" s="356"/>
    </row>
    <row r="104" spans="1:6" x14ac:dyDescent="0.15">
      <c r="A104" s="351"/>
      <c r="B104" s="351"/>
      <c r="C104" s="351"/>
      <c r="D104" s="351"/>
      <c r="E104" s="352"/>
      <c r="F104" s="356"/>
    </row>
    <row r="105" spans="1:6" x14ac:dyDescent="0.15">
      <c r="A105" s="351"/>
      <c r="B105" s="351"/>
      <c r="C105" s="351"/>
      <c r="D105" s="351"/>
      <c r="E105" s="352"/>
      <c r="F105" s="356"/>
    </row>
    <row r="106" spans="1:6" x14ac:dyDescent="0.15">
      <c r="A106" s="351"/>
      <c r="B106" s="351"/>
      <c r="C106" s="351"/>
      <c r="D106" s="351"/>
      <c r="E106" s="352"/>
      <c r="F106" s="356"/>
    </row>
    <row r="107" spans="1:6" x14ac:dyDescent="0.15">
      <c r="A107" s="351"/>
      <c r="B107" s="351"/>
      <c r="C107" s="351"/>
      <c r="D107" s="351"/>
      <c r="E107" s="352"/>
      <c r="F107" s="356"/>
    </row>
    <row r="108" spans="1:6" x14ac:dyDescent="0.15">
      <c r="A108" s="351"/>
      <c r="B108" s="351"/>
      <c r="C108" s="351"/>
      <c r="D108" s="351"/>
      <c r="E108" s="352"/>
      <c r="F108" s="356"/>
    </row>
    <row r="109" spans="1:6" x14ac:dyDescent="0.15">
      <c r="A109" s="351"/>
      <c r="B109" s="351"/>
      <c r="C109" s="351"/>
      <c r="D109" s="351"/>
      <c r="E109" s="352"/>
      <c r="F109" s="356"/>
    </row>
    <row r="110" spans="1:6" x14ac:dyDescent="0.15">
      <c r="A110" s="351"/>
      <c r="B110" s="351"/>
      <c r="C110" s="351"/>
      <c r="D110" s="351"/>
      <c r="E110" s="352"/>
      <c r="F110" s="356"/>
    </row>
    <row r="111" spans="1:6" x14ac:dyDescent="0.15">
      <c r="A111" s="351"/>
      <c r="B111" s="351"/>
      <c r="C111" s="351"/>
      <c r="D111" s="351"/>
      <c r="E111" s="352"/>
      <c r="F111" s="356"/>
    </row>
    <row r="112" spans="1:6" x14ac:dyDescent="0.15">
      <c r="A112" s="351"/>
      <c r="B112" s="351"/>
      <c r="C112" s="351"/>
      <c r="D112" s="351"/>
      <c r="E112" s="352"/>
      <c r="F112" s="356"/>
    </row>
    <row r="113" spans="1:6" x14ac:dyDescent="0.15">
      <c r="A113" s="351"/>
      <c r="B113" s="351"/>
      <c r="C113" s="351"/>
      <c r="D113" s="351"/>
      <c r="E113" s="352"/>
      <c r="F113" s="356"/>
    </row>
    <row r="114" spans="1:6" x14ac:dyDescent="0.15">
      <c r="A114" s="351"/>
      <c r="B114" s="351"/>
      <c r="C114" s="351"/>
      <c r="D114" s="351"/>
      <c r="E114" s="352"/>
      <c r="F114" s="356"/>
    </row>
    <row r="115" spans="1:6" x14ac:dyDescent="0.15">
      <c r="A115" s="351"/>
      <c r="B115" s="351"/>
      <c r="C115" s="351"/>
      <c r="D115" s="351"/>
      <c r="E115" s="352"/>
      <c r="F115" s="356"/>
    </row>
    <row r="116" spans="1:6" x14ac:dyDescent="0.15">
      <c r="A116" s="351"/>
      <c r="B116" s="351"/>
      <c r="C116" s="351"/>
      <c r="D116" s="351"/>
      <c r="E116" s="352"/>
      <c r="F116" s="356"/>
    </row>
    <row r="117" spans="1:6" x14ac:dyDescent="0.15">
      <c r="A117" s="351"/>
      <c r="B117" s="351"/>
      <c r="C117" s="351"/>
      <c r="D117" s="351"/>
      <c r="E117" s="352"/>
      <c r="F117" s="356"/>
    </row>
    <row r="118" spans="1:6" x14ac:dyDescent="0.15">
      <c r="A118" s="351"/>
      <c r="B118" s="351"/>
      <c r="C118" s="351"/>
      <c r="D118" s="351"/>
      <c r="E118" s="352"/>
      <c r="F118" s="356"/>
    </row>
    <row r="119" spans="1:6" x14ac:dyDescent="0.15">
      <c r="A119" s="351"/>
      <c r="B119" s="351"/>
      <c r="C119" s="351"/>
      <c r="D119" s="351"/>
      <c r="E119" s="352"/>
      <c r="F119" s="356"/>
    </row>
    <row r="120" spans="1:6" x14ac:dyDescent="0.15">
      <c r="A120" s="351"/>
      <c r="B120" s="351"/>
      <c r="C120" s="351"/>
      <c r="D120" s="351"/>
      <c r="E120" s="352"/>
      <c r="F120" s="356"/>
    </row>
    <row r="121" spans="1:6" x14ac:dyDescent="0.15">
      <c r="A121" s="351"/>
      <c r="B121" s="351"/>
      <c r="C121" s="351"/>
      <c r="D121" s="351"/>
      <c r="E121" s="352"/>
      <c r="F121" s="356"/>
    </row>
    <row r="122" spans="1:6" x14ac:dyDescent="0.15">
      <c r="A122" s="351"/>
      <c r="B122" s="351"/>
      <c r="C122" s="351"/>
      <c r="D122" s="351"/>
      <c r="E122" s="352"/>
      <c r="F122" s="356"/>
    </row>
    <row r="123" spans="1:6" x14ac:dyDescent="0.15">
      <c r="A123" s="351"/>
      <c r="B123" s="351"/>
      <c r="C123" s="351"/>
      <c r="D123" s="351"/>
      <c r="E123" s="352"/>
      <c r="F123" s="356"/>
    </row>
    <row r="124" spans="1:6" x14ac:dyDescent="0.15">
      <c r="A124" s="351"/>
      <c r="B124" s="351"/>
      <c r="C124" s="351"/>
      <c r="D124" s="351"/>
      <c r="E124" s="352"/>
      <c r="F124" s="356"/>
    </row>
    <row r="125" spans="1:6" x14ac:dyDescent="0.15">
      <c r="A125" s="351"/>
      <c r="B125" s="351"/>
      <c r="C125" s="351"/>
      <c r="D125" s="351"/>
      <c r="E125" s="352"/>
      <c r="F125" s="356"/>
    </row>
    <row r="126" spans="1:6" x14ac:dyDescent="0.15">
      <c r="A126" s="351"/>
      <c r="B126" s="351"/>
      <c r="C126" s="351"/>
      <c r="D126" s="351"/>
      <c r="E126" s="352"/>
      <c r="F126" s="356"/>
    </row>
    <row r="127" spans="1:6" x14ac:dyDescent="0.15">
      <c r="A127" s="351"/>
      <c r="B127" s="351"/>
      <c r="C127" s="351"/>
      <c r="D127" s="351"/>
      <c r="E127" s="352"/>
      <c r="F127" s="356"/>
    </row>
    <row r="128" spans="1:6" x14ac:dyDescent="0.15">
      <c r="A128" s="351"/>
      <c r="B128" s="351"/>
      <c r="C128" s="351"/>
      <c r="D128" s="351"/>
      <c r="E128" s="352"/>
      <c r="F128" s="356"/>
    </row>
    <row r="129" spans="1:6" x14ac:dyDescent="0.15">
      <c r="A129" s="351"/>
      <c r="B129" s="351"/>
      <c r="C129" s="351"/>
      <c r="D129" s="351"/>
      <c r="E129" s="352"/>
      <c r="F129" s="356"/>
    </row>
    <row r="130" spans="1:6" x14ac:dyDescent="0.15">
      <c r="A130" s="351"/>
      <c r="B130" s="351"/>
      <c r="C130" s="351"/>
      <c r="D130" s="351"/>
      <c r="E130" s="352"/>
      <c r="F130" s="356"/>
    </row>
    <row r="131" spans="1:6" x14ac:dyDescent="0.15">
      <c r="A131" s="351"/>
      <c r="B131" s="351"/>
      <c r="C131" s="351"/>
      <c r="D131" s="351"/>
      <c r="E131" s="352"/>
      <c r="F131" s="356"/>
    </row>
    <row r="132" spans="1:6" x14ac:dyDescent="0.15">
      <c r="A132" s="351"/>
      <c r="B132" s="351"/>
      <c r="C132" s="351"/>
      <c r="D132" s="351"/>
      <c r="E132" s="352"/>
      <c r="F132" s="356"/>
    </row>
    <row r="133" spans="1:6" x14ac:dyDescent="0.15">
      <c r="A133" s="351"/>
      <c r="B133" s="351"/>
      <c r="C133" s="351"/>
      <c r="D133" s="351"/>
      <c r="E133" s="352"/>
      <c r="F133" s="356"/>
    </row>
    <row r="134" spans="1:6" x14ac:dyDescent="0.15">
      <c r="A134" s="351"/>
      <c r="B134" s="351"/>
      <c r="C134" s="351"/>
      <c r="D134" s="351"/>
      <c r="E134" s="352"/>
      <c r="F134" s="356"/>
    </row>
  </sheetData>
  <sheetProtection algorithmName="SHA-512" hashValue="n9jbwf2lqO54wr0i9AjIfM6LLTTfV5tpkI1mZX+qZMMOBLqiHG88LhxoGFgqtTGMzhB6MbeRhESiD8E4ZcsQLw==" saltValue="09pCuyUOkEPK0dqZPuZy2w==" spinCount="100000" sheet="1" objects="1" scenarios="1" autoFilter="0"/>
  <mergeCells count="4">
    <mergeCell ref="A2:E2"/>
    <mergeCell ref="A14:E14"/>
    <mergeCell ref="A27:E27"/>
    <mergeCell ref="A40:E40"/>
  </mergeCells>
  <printOptions horizontalCentered="1" verticalCentered="1"/>
  <pageMargins left="0.9055118110236221" right="0.70866141732283472" top="0.74803149606299213" bottom="0.74803149606299213"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CC00"/>
    <pageSetUpPr fitToPage="1"/>
  </sheetPr>
  <dimension ref="A1:BN54"/>
  <sheetViews>
    <sheetView showGridLines="0" topLeftCell="E1" zoomScaleNormal="100" workbookViewId="0">
      <selection activeCell="K52" sqref="K52:L52"/>
    </sheetView>
  </sheetViews>
  <sheetFormatPr baseColWidth="10" defaultColWidth="9.1640625" defaultRowHeight="21" x14ac:dyDescent="0.15"/>
  <cols>
    <col min="1" max="1" width="2.6640625" style="24" customWidth="1"/>
    <col min="2" max="2" width="9" style="29" customWidth="1"/>
    <col min="3" max="3" width="12.83203125" style="29" customWidth="1"/>
    <col min="4" max="4" width="28.5" style="26" customWidth="1"/>
    <col min="5" max="5" width="50.83203125" style="245" customWidth="1"/>
    <col min="6" max="6" width="13" style="50" customWidth="1"/>
    <col min="7" max="7" width="12.6640625" style="29" customWidth="1"/>
    <col min="8" max="8" width="13" style="26" customWidth="1"/>
    <col min="9" max="9" width="27.1640625" style="72" customWidth="1"/>
    <col min="10" max="10" width="2.83203125" style="30" customWidth="1"/>
    <col min="11" max="11" width="16.5" style="24" customWidth="1"/>
    <col min="12" max="12" width="27.1640625" style="26" customWidth="1"/>
    <col min="13" max="13" width="2.33203125" style="24" customWidth="1"/>
    <col min="14" max="14" width="15" style="24" customWidth="1"/>
    <col min="15" max="15" width="35.5" style="26" customWidth="1"/>
    <col min="16" max="16" width="2.33203125" style="24" customWidth="1"/>
    <col min="17" max="17" width="16.5" style="29" customWidth="1"/>
    <col min="18" max="18" width="34.6640625" style="26" customWidth="1"/>
    <col min="19" max="19" width="2.33203125" style="24" customWidth="1"/>
    <col min="20" max="20" width="16.5" style="29" customWidth="1"/>
    <col min="21" max="21" width="28" style="26" customWidth="1"/>
    <col min="22" max="22" width="2.33203125" style="24" customWidth="1"/>
    <col min="23" max="23" width="16.5" style="29" customWidth="1"/>
    <col min="24" max="24" width="34.6640625" style="26" customWidth="1"/>
    <col min="25" max="25" width="2.33203125" style="24" customWidth="1"/>
    <col min="26" max="26" width="10.6640625" style="29" customWidth="1"/>
    <col min="27" max="27" width="34.6640625" style="26" customWidth="1"/>
    <col min="28" max="28" width="2.33203125" style="24" customWidth="1"/>
    <col min="29" max="29" width="13.33203125" style="29" customWidth="1"/>
    <col min="30" max="30" width="34.6640625" style="26" customWidth="1"/>
    <col min="31" max="31" width="2.33203125" style="24" customWidth="1"/>
    <col min="32" max="32" width="12.1640625" style="29" customWidth="1"/>
    <col min="33" max="33" width="34.6640625" style="26" customWidth="1"/>
    <col min="34" max="34" width="2.33203125" style="24" customWidth="1"/>
    <col min="35" max="35" width="16.5" style="29" customWidth="1"/>
    <col min="36" max="36" width="34.6640625" style="26" customWidth="1"/>
    <col min="37" max="37" width="2.6640625" style="24" customWidth="1"/>
    <col min="38" max="38" width="16.5" style="29" customWidth="1"/>
    <col min="39" max="39" width="34.6640625" style="26" customWidth="1"/>
    <col min="40" max="40" width="2.6640625" style="24" customWidth="1"/>
    <col min="41" max="41" width="14.5" style="29" customWidth="1"/>
    <col min="42" max="42" width="34.6640625" style="26" customWidth="1"/>
    <col min="43" max="43" width="2.33203125" style="24" customWidth="1"/>
    <col min="44" max="44" width="12.1640625" style="24" customWidth="1"/>
    <col min="45" max="45" width="26.5" style="26" customWidth="1"/>
    <col min="46" max="46" width="2.33203125" style="24" customWidth="1"/>
    <col min="47" max="47" width="10.83203125" style="24" customWidth="1"/>
    <col min="48" max="48" width="30.1640625" style="26" customWidth="1"/>
    <col min="49" max="49" width="2.33203125" style="24" customWidth="1"/>
    <col min="50" max="50" width="16.5" style="24" customWidth="1"/>
    <col min="51" max="51" width="34.6640625" style="26" customWidth="1"/>
    <col min="52" max="52" width="2.33203125" style="24" customWidth="1"/>
    <col min="53" max="53" width="16.5" style="24" customWidth="1"/>
    <col min="54" max="54" width="34.6640625" style="26" customWidth="1"/>
    <col min="55" max="55" width="2.33203125" style="24" customWidth="1"/>
    <col min="56" max="56" width="16.5" style="24" customWidth="1"/>
    <col min="57" max="57" width="34.6640625" style="24" customWidth="1"/>
    <col min="58" max="58" width="2.33203125" style="24" customWidth="1"/>
    <col min="59" max="59" width="16.5" style="24" customWidth="1"/>
    <col min="60" max="60" width="34.6640625" style="24" customWidth="1"/>
    <col min="61" max="61" width="2.33203125" style="24" customWidth="1"/>
    <col min="62" max="62" width="16.5" style="24" customWidth="1"/>
    <col min="63" max="63" width="34.6640625" style="24" customWidth="1"/>
    <col min="64" max="64" width="2.33203125" style="24" customWidth="1"/>
    <col min="65" max="65" width="16.5" style="24" customWidth="1"/>
    <col min="66" max="66" width="34.6640625" style="24" customWidth="1"/>
    <col min="67" max="16384" width="9.1640625" style="30"/>
  </cols>
  <sheetData>
    <row r="1" spans="2:66" s="26" customFormat="1" x14ac:dyDescent="0.15">
      <c r="B1" s="50"/>
      <c r="E1" s="245"/>
      <c r="F1" s="50"/>
      <c r="G1" s="50"/>
      <c r="I1" s="72"/>
      <c r="Q1" s="50"/>
      <c r="T1" s="50"/>
      <c r="W1" s="50"/>
      <c r="Z1" s="50"/>
      <c r="AC1" s="50"/>
      <c r="AF1" s="50"/>
      <c r="AI1" s="50"/>
      <c r="AL1" s="50"/>
      <c r="AO1" s="50"/>
    </row>
    <row r="2" spans="2:66" s="26" customFormat="1" ht="12.75" customHeight="1" x14ac:dyDescent="0.15">
      <c r="B2" s="50"/>
      <c r="C2" s="21"/>
      <c r="D2" s="21"/>
      <c r="E2" s="245"/>
      <c r="F2" s="219"/>
      <c r="G2" s="219"/>
      <c r="H2" s="85"/>
      <c r="I2" s="72"/>
      <c r="Q2" s="50"/>
      <c r="T2" s="50"/>
      <c r="W2" s="50"/>
      <c r="Z2" s="50"/>
      <c r="AC2" s="50"/>
      <c r="AF2" s="50"/>
      <c r="AI2" s="50"/>
      <c r="AL2" s="50"/>
      <c r="AO2" s="50"/>
    </row>
    <row r="3" spans="2:66" s="26" customFormat="1" ht="15" customHeight="1" x14ac:dyDescent="0.15">
      <c r="B3" s="50"/>
      <c r="C3" s="21"/>
      <c r="D3" s="21"/>
      <c r="E3" s="245"/>
      <c r="F3" s="50"/>
      <c r="G3" s="50"/>
      <c r="H3" s="167" t="s">
        <v>215</v>
      </c>
      <c r="I3" s="72"/>
      <c r="Q3" s="50"/>
      <c r="T3" s="50"/>
      <c r="W3" s="50"/>
      <c r="Z3" s="50"/>
      <c r="AC3" s="50"/>
      <c r="AF3" s="50"/>
      <c r="AI3" s="50"/>
      <c r="AL3" s="50"/>
      <c r="AO3" s="50"/>
    </row>
    <row r="4" spans="2:66" s="26" customFormat="1" ht="12.75" customHeight="1" x14ac:dyDescent="0.15">
      <c r="B4" s="50"/>
      <c r="C4" s="21"/>
      <c r="D4" s="21"/>
      <c r="E4" s="245"/>
      <c r="F4" s="50"/>
      <c r="G4" s="50"/>
      <c r="H4" s="167" t="s">
        <v>216</v>
      </c>
      <c r="I4" s="72"/>
      <c r="Q4" s="50"/>
      <c r="T4" s="50"/>
      <c r="W4" s="50"/>
      <c r="Z4" s="50"/>
      <c r="AC4" s="50"/>
      <c r="AF4" s="50"/>
      <c r="AI4" s="50"/>
      <c r="AL4" s="50"/>
      <c r="AO4" s="50"/>
    </row>
    <row r="5" spans="2:66" s="26" customFormat="1" x14ac:dyDescent="0.15">
      <c r="B5" s="50"/>
      <c r="C5" s="21"/>
      <c r="D5" s="21"/>
      <c r="E5" s="245"/>
      <c r="F5" s="50"/>
      <c r="G5" s="50"/>
      <c r="H5" s="85"/>
      <c r="I5" s="72"/>
      <c r="Q5" s="50"/>
      <c r="T5" s="50"/>
      <c r="W5" s="50"/>
      <c r="Z5" s="50"/>
      <c r="AC5" s="50"/>
      <c r="AF5" s="50"/>
      <c r="AI5" s="50"/>
      <c r="AL5" s="50"/>
      <c r="AO5" s="50"/>
    </row>
    <row r="6" spans="2:66" s="153" customFormat="1" ht="24" x14ac:dyDescent="0.15">
      <c r="F6" s="156" t="s">
        <v>720</v>
      </c>
      <c r="H6" s="168"/>
      <c r="I6" s="156" t="s">
        <v>321</v>
      </c>
      <c r="K6" s="389" t="s">
        <v>320</v>
      </c>
      <c r="L6" s="389"/>
      <c r="N6" s="389"/>
      <c r="O6" s="389"/>
      <c r="Q6" s="389"/>
      <c r="R6" s="389"/>
      <c r="T6" s="389"/>
      <c r="U6" s="389"/>
      <c r="W6" s="389"/>
      <c r="X6" s="389"/>
      <c r="Z6" s="389"/>
      <c r="AA6" s="389"/>
      <c r="AC6" s="389"/>
      <c r="AD6" s="389"/>
      <c r="AF6" s="389"/>
      <c r="AG6" s="389"/>
      <c r="AI6" s="389"/>
      <c r="AJ6" s="389"/>
      <c r="AL6" s="389"/>
      <c r="AM6" s="389"/>
      <c r="AO6" s="389"/>
      <c r="AP6" s="389"/>
      <c r="AR6" s="389" t="s">
        <v>320</v>
      </c>
      <c r="AS6" s="389"/>
      <c r="AU6" s="389"/>
      <c r="AV6" s="389"/>
      <c r="AX6" s="389"/>
      <c r="AY6" s="389"/>
      <c r="BA6" s="389"/>
      <c r="BB6" s="389"/>
      <c r="BD6" s="389"/>
      <c r="BE6" s="389"/>
      <c r="BG6" s="389"/>
      <c r="BH6" s="389"/>
      <c r="BJ6" s="389"/>
      <c r="BK6" s="389"/>
      <c r="BM6" s="389"/>
      <c r="BN6" s="389"/>
    </row>
    <row r="7" spans="2:66" s="22" customFormat="1" ht="24" x14ac:dyDescent="0.15">
      <c r="B7" s="31" t="s">
        <v>38</v>
      </c>
      <c r="E7" s="246"/>
      <c r="F7" s="46"/>
      <c r="G7" s="46"/>
      <c r="H7" s="115"/>
      <c r="I7" s="344"/>
      <c r="K7" s="22" t="s">
        <v>144</v>
      </c>
      <c r="L7" s="341" t="s">
        <v>719</v>
      </c>
      <c r="M7" s="23"/>
      <c r="N7" s="22" t="s">
        <v>144</v>
      </c>
      <c r="O7" s="69"/>
      <c r="Q7" s="31" t="s">
        <v>144</v>
      </c>
      <c r="R7" s="69"/>
      <c r="T7" s="31" t="s">
        <v>144</v>
      </c>
      <c r="U7" s="69"/>
      <c r="W7" s="31" t="s">
        <v>144</v>
      </c>
      <c r="X7" s="69"/>
      <c r="Z7" s="31" t="s">
        <v>144</v>
      </c>
      <c r="AA7" s="69"/>
      <c r="AC7" s="31" t="s">
        <v>144</v>
      </c>
      <c r="AD7" s="69"/>
      <c r="AF7" s="31" t="s">
        <v>144</v>
      </c>
      <c r="AG7" s="82"/>
      <c r="AI7" s="31" t="s">
        <v>144</v>
      </c>
      <c r="AJ7" s="82"/>
      <c r="AL7" s="31" t="s">
        <v>144</v>
      </c>
      <c r="AM7" s="69"/>
      <c r="AO7" s="31" t="s">
        <v>144</v>
      </c>
      <c r="AP7" s="69"/>
      <c r="AR7" s="22" t="s">
        <v>144</v>
      </c>
      <c r="AS7" s="62"/>
      <c r="AU7" s="22" t="s">
        <v>144</v>
      </c>
      <c r="AV7" s="69"/>
      <c r="AX7" s="22" t="s">
        <v>144</v>
      </c>
      <c r="AY7" s="82"/>
      <c r="BA7" s="22" t="s">
        <v>144</v>
      </c>
      <c r="BB7" s="69"/>
      <c r="BD7" s="22" t="s">
        <v>144</v>
      </c>
      <c r="BE7" s="69"/>
      <c r="BG7" s="22" t="s">
        <v>144</v>
      </c>
      <c r="BJ7" s="22" t="s">
        <v>144</v>
      </c>
      <c r="BM7" s="22" t="s">
        <v>144</v>
      </c>
    </row>
    <row r="8" spans="2:66" ht="14.25" customHeight="1" x14ac:dyDescent="0.15">
      <c r="B8" s="51"/>
      <c r="C8" s="51"/>
      <c r="D8" s="51"/>
      <c r="E8" s="51"/>
      <c r="F8" s="51"/>
      <c r="I8" s="50"/>
      <c r="K8" s="24" t="s">
        <v>150</v>
      </c>
      <c r="L8" s="63" t="s">
        <v>718</v>
      </c>
      <c r="N8" s="24" t="s">
        <v>150</v>
      </c>
      <c r="O8" s="63"/>
      <c r="Q8" s="174" t="s">
        <v>150</v>
      </c>
      <c r="R8" s="63"/>
      <c r="T8" s="174" t="s">
        <v>150</v>
      </c>
      <c r="U8" s="63"/>
      <c r="W8" s="174" t="s">
        <v>150</v>
      </c>
      <c r="X8" s="63"/>
      <c r="Z8" s="174" t="s">
        <v>150</v>
      </c>
      <c r="AA8" s="63"/>
      <c r="AC8" s="174" t="s">
        <v>150</v>
      </c>
      <c r="AD8" s="63"/>
      <c r="AF8" s="174" t="s">
        <v>150</v>
      </c>
      <c r="AG8" s="63"/>
      <c r="AI8" s="174" t="s">
        <v>150</v>
      </c>
      <c r="AJ8" s="63"/>
      <c r="AL8" s="174" t="s">
        <v>150</v>
      </c>
      <c r="AM8" s="63"/>
      <c r="AO8" s="174" t="s">
        <v>150</v>
      </c>
      <c r="AR8" s="24" t="s">
        <v>150</v>
      </c>
      <c r="AS8" s="63"/>
      <c r="AU8" s="24" t="s">
        <v>150</v>
      </c>
      <c r="AV8" s="63"/>
      <c r="AX8" s="24" t="s">
        <v>150</v>
      </c>
      <c r="AY8" s="63"/>
      <c r="BA8" s="24" t="s">
        <v>150</v>
      </c>
      <c r="BB8" s="63"/>
      <c r="BD8" s="24" t="s">
        <v>150</v>
      </c>
      <c r="BE8" s="63"/>
      <c r="BG8" s="24" t="s">
        <v>150</v>
      </c>
      <c r="BJ8" s="24" t="s">
        <v>150</v>
      </c>
      <c r="BM8" s="24" t="s">
        <v>150</v>
      </c>
    </row>
    <row r="9" spans="2:66" s="24" customFormat="1" ht="18.75" customHeight="1" thickBot="1" x14ac:dyDescent="0.2">
      <c r="B9" s="165" t="s">
        <v>168</v>
      </c>
      <c r="D9" s="26"/>
      <c r="E9" s="166">
        <v>1</v>
      </c>
      <c r="F9" s="2"/>
      <c r="G9" s="29"/>
      <c r="H9" s="26"/>
      <c r="I9" s="50"/>
      <c r="K9" s="24" t="s">
        <v>217</v>
      </c>
      <c r="L9" s="50" t="str">
        <f>+IF($F$6="ALCANOS DE COLOMBIA S.A. E.S.P.","HABILITAR",IF($F$6="TODOS","HABILITAR","INHABILITAR"))</f>
        <v>HABILITAR</v>
      </c>
      <c r="N9" s="24" t="s">
        <v>217</v>
      </c>
      <c r="O9" s="50" t="str">
        <f>+IF($F$6="ALCANOS DE COLOMBIA S.A. E.S.P.","HABILITAR",IF($F$6="TODOS","HABILITAR","INHABILITAR"))</f>
        <v>HABILITAR</v>
      </c>
      <c r="Q9" s="174" t="s">
        <v>217</v>
      </c>
      <c r="R9" s="50" t="str">
        <f>+IF($F$6="ALCANOS DE COLOMBIA S.A. E.S.P.","HABILITAR",IF($F$6="TODOS","HABILITAR","INHABILITAR"))</f>
        <v>HABILITAR</v>
      </c>
      <c r="T9" s="174" t="s">
        <v>217</v>
      </c>
      <c r="U9" s="50" t="str">
        <f>+IF($F$6="ALCANOS DE COLOMBIA S.A. E.S.P.","HABILITAR",IF($F$6="TODOS","HABILITAR","INHABILITAR"))</f>
        <v>HABILITAR</v>
      </c>
      <c r="W9" s="174" t="s">
        <v>217</v>
      </c>
      <c r="X9" s="50" t="str">
        <f>+IF($F$6="ALCANOS DE COLOMBIA S.A. E.S.P.","HABILITAR",IF($F$6="TODOS","HABILITAR","INHABILITAR"))</f>
        <v>HABILITAR</v>
      </c>
      <c r="Z9" s="174" t="s">
        <v>217</v>
      </c>
      <c r="AA9" s="50" t="str">
        <f>+IF($F$6="ALCANOS DE COLOMBIA S.A. E.S.P.","HABILITAR",IF($F$6="TODOS","HABILITAR","INHABILITAR"))</f>
        <v>HABILITAR</v>
      </c>
      <c r="AC9" s="174" t="s">
        <v>217</v>
      </c>
      <c r="AD9" s="50" t="str">
        <f>+IF($F$6="ALCANOS DE COLOMBIA S.A. E.S.P.","HABILITAR",IF($F$6="TODOS","HABILITAR","INHABILITAR"))</f>
        <v>HABILITAR</v>
      </c>
      <c r="AF9" s="174" t="s">
        <v>217</v>
      </c>
      <c r="AG9" s="50" t="str">
        <f>+IF($F$6="ALCANOS DE COLOMBIA S.A. E.S.P.","HABILITAR",IF($F$6="TODOS","HABILITAR","INHABILITAR"))</f>
        <v>HABILITAR</v>
      </c>
      <c r="AI9" s="174" t="s">
        <v>217</v>
      </c>
      <c r="AJ9" s="50" t="str">
        <f>+IF($F$6="ALCANOS DE COLOMBIA S.A. E.S.P.","HABILITAR",IF($F$6="TODOS","HABILITAR","INHABILITAR"))</f>
        <v>HABILITAR</v>
      </c>
      <c r="AL9" s="174" t="s">
        <v>217</v>
      </c>
      <c r="AM9" s="50" t="str">
        <f>+IF($F$6="ALCANOS DE COLOMBIA S.A. E.S.P.","HABILITAR",IF($F$6="TODOS","HABILITAR","INHABILITAR"))</f>
        <v>HABILITAR</v>
      </c>
      <c r="AO9" s="174" t="s">
        <v>217</v>
      </c>
      <c r="AP9" s="50" t="str">
        <f>+IF($F$6="GRUPO EVALUADOR","HABILITAR",IF($F$6="TODOS","HABILITAR","INHABILITAR"))</f>
        <v>INHABILITAR</v>
      </c>
      <c r="AR9" s="24" t="s">
        <v>217</v>
      </c>
      <c r="AS9" s="50" t="str">
        <f>+IF($F$6="PLANTA ACTUAL","HABILITAR",IF($F$6="TODOS","HABILITAR","INHABILITAR"))</f>
        <v>INHABILITAR</v>
      </c>
      <c r="AU9" s="24" t="s">
        <v>217</v>
      </c>
      <c r="AV9" s="50" t="str">
        <f>+IF($F$6="PLANTA ACTUAL","HABILITAR",IF($F$6="TODOS","HABILITAR","INHABILITAR"))</f>
        <v>INHABILITAR</v>
      </c>
      <c r="AX9" s="24" t="s">
        <v>217</v>
      </c>
      <c r="AY9" s="50" t="str">
        <f>+IF($F$6="PLANTA ACTUAL","HABILITAR",IF($F$6="TODOS","HABILITAR","INHABILITAR"))</f>
        <v>INHABILITAR</v>
      </c>
      <c r="BA9" s="24" t="s">
        <v>217</v>
      </c>
      <c r="BB9" s="50" t="str">
        <f>+IF($F$6="PLANTA ACTUAL","HABILITAR",IF($F$6="TODOS","HABILITAR","INHABILITAR"))</f>
        <v>INHABILITAR</v>
      </c>
      <c r="BD9" s="24" t="s">
        <v>217</v>
      </c>
      <c r="BE9" s="50" t="str">
        <f>+IF($F$6="PLANTA ACTUAL","HABILITAR",IF($F$6="TODOS","HABILITAR","INHABILITAR"))</f>
        <v>INHABILITAR</v>
      </c>
      <c r="BG9" s="24" t="s">
        <v>217</v>
      </c>
      <c r="BH9" s="50" t="str">
        <f>+IF($F$6="PLANTA ACTUAL","HABILITAR",IF($F$6="TODOS","HABILITAR","INHABILITAR"))</f>
        <v>INHABILITAR</v>
      </c>
      <c r="BJ9" s="24" t="s">
        <v>217</v>
      </c>
      <c r="BK9" s="50" t="str">
        <f>+IF($F$6="PLANTA ACTUAL","HABILITAR",IF($F$6="TODOS","HABILITAR","INHABILITAR"))</f>
        <v>INHABILITAR</v>
      </c>
      <c r="BM9" s="24" t="s">
        <v>217</v>
      </c>
      <c r="BN9" s="50" t="s">
        <v>214</v>
      </c>
    </row>
    <row r="10" spans="2:66" ht="31" thickBot="1" x14ac:dyDescent="0.2">
      <c r="B10" s="178" t="s">
        <v>92</v>
      </c>
      <c r="C10" s="179" t="s">
        <v>322</v>
      </c>
      <c r="D10" s="179" t="s">
        <v>107</v>
      </c>
      <c r="E10" s="179" t="s">
        <v>171</v>
      </c>
      <c r="F10" s="75" t="s">
        <v>338</v>
      </c>
      <c r="G10" s="76" t="s">
        <v>148</v>
      </c>
      <c r="H10" s="76" t="s">
        <v>149</v>
      </c>
      <c r="I10" s="77" t="s">
        <v>147</v>
      </c>
      <c r="K10" s="80" t="s">
        <v>145</v>
      </c>
      <c r="L10" s="81" t="s">
        <v>146</v>
      </c>
      <c r="N10" s="80" t="s">
        <v>151</v>
      </c>
      <c r="O10" s="81" t="s">
        <v>146</v>
      </c>
      <c r="Q10" s="80" t="s">
        <v>152</v>
      </c>
      <c r="R10" s="81" t="s">
        <v>146</v>
      </c>
      <c r="T10" s="80" t="s">
        <v>153</v>
      </c>
      <c r="U10" s="81" t="s">
        <v>146</v>
      </c>
      <c r="W10" s="80" t="s">
        <v>154</v>
      </c>
      <c r="X10" s="81" t="s">
        <v>146</v>
      </c>
      <c r="Z10" s="80" t="s">
        <v>155</v>
      </c>
      <c r="AA10" s="81" t="s">
        <v>146</v>
      </c>
      <c r="AC10" s="80" t="s">
        <v>156</v>
      </c>
      <c r="AD10" s="81" t="s">
        <v>146</v>
      </c>
      <c r="AF10" s="80" t="s">
        <v>157</v>
      </c>
      <c r="AG10" s="81" t="s">
        <v>146</v>
      </c>
      <c r="AI10" s="80" t="s">
        <v>157</v>
      </c>
      <c r="AJ10" s="81" t="s">
        <v>146</v>
      </c>
      <c r="AL10" s="80" t="s">
        <v>157</v>
      </c>
      <c r="AM10" s="81" t="s">
        <v>146</v>
      </c>
      <c r="AO10" s="80" t="s">
        <v>158</v>
      </c>
      <c r="AP10" s="81" t="s">
        <v>146</v>
      </c>
      <c r="AR10" s="78" t="s">
        <v>159</v>
      </c>
      <c r="AS10" s="79" t="s">
        <v>146</v>
      </c>
      <c r="AU10" s="78" t="s">
        <v>160</v>
      </c>
      <c r="AV10" s="79" t="s">
        <v>146</v>
      </c>
      <c r="AX10" s="78" t="s">
        <v>161</v>
      </c>
      <c r="AY10" s="79" t="s">
        <v>146</v>
      </c>
      <c r="BA10" s="78" t="s">
        <v>162</v>
      </c>
      <c r="BB10" s="79" t="s">
        <v>146</v>
      </c>
      <c r="BD10" s="78" t="s">
        <v>163</v>
      </c>
      <c r="BE10" s="79" t="s">
        <v>146</v>
      </c>
      <c r="BG10" s="78" t="s">
        <v>164</v>
      </c>
      <c r="BH10" s="79" t="s">
        <v>146</v>
      </c>
      <c r="BJ10" s="78" t="s">
        <v>169</v>
      </c>
      <c r="BK10" s="79" t="s">
        <v>146</v>
      </c>
      <c r="BM10" s="78" t="s">
        <v>170</v>
      </c>
      <c r="BN10" s="79" t="s">
        <v>146</v>
      </c>
    </row>
    <row r="11" spans="2:66" ht="211" thickBot="1" x14ac:dyDescent="0.2">
      <c r="B11" s="411" t="s">
        <v>66</v>
      </c>
      <c r="C11" s="414">
        <f>(AVERAGE(G11:G19))</f>
        <v>28.888888888888889</v>
      </c>
      <c r="D11" s="402" t="s">
        <v>60</v>
      </c>
      <c r="E11" s="313" t="s">
        <v>590</v>
      </c>
      <c r="F11" s="139">
        <f>IF($L$9=H$3,K11,0)+IF($O$9=H$3,N11,0)+IF($R$9=H$3,Q11,0)+IF($U$9=H$3,T11,0)+IF($X$9=H$3,W11,0)+IF($AA$9=H$3,Z11,0)+IF($AD$9=H$3,AC11,0)+IF($AG$9=H$3,AF11,0)+IF($AJ$9=H$3,AI11,0)+IF($AS$9=H$3,AR11,0)+IF($AV$9=H$3,AU11,0)+IF($AY$9=H$3,AX11,0)+IF($BB$9=H$3,BA11,0)+IF($BE$9=H$3,BD11,0)+IF($AP$9=H$3,AO11,0)+IF($BH$9=H$3,BG11,0)+IF($BK$9=H$3,BJ11,0)+IF($BN$9=H$3,BM11,0)</f>
        <v>0.7</v>
      </c>
      <c r="G11" s="52">
        <f>+IF($E$9=0,0,((F11/$E$9)*100))</f>
        <v>70</v>
      </c>
      <c r="H11" s="84">
        <f>G11</f>
        <v>70</v>
      </c>
      <c r="I11" s="71" t="str">
        <f t="shared" ref="I11:I54" si="0">IF(I$6="TODOS",CONCATENATE(L11,O11,R11,U11,X11,AA11,AD11,AG11,AJ11,AP11,AS11,AV11,AY11,BB11,BE11,BH11,BK11,BN11),IF(I$6="PLANTA ACTUAL",CONCATENATE(AS11,AV11,AY11,BB11,BE11,BH11,BK11,BN11),IF(I$6="TALLER AGRÍCOLA CASTILLA",CONCATENATE(L11,O11,R11,U11,X11,AA11,AD11,AG11,AJ11),IF(I$6="GRUPO EVALUADOR",AP11,"N/A"))))</f>
        <v>Se presenta el DEA-00-019 GESTIÓN DE ACTIVOS DE DISTRIBUCIÓN, DEA-00-038 GESTIÓN DE ACTIVOS FIJOS, en estos documentos se presenta la  caracterización del proceso, especificando la descripción del proceso, objetivos, alcance, indicadores de cumpliemiento. El area de activos fijos presenta instructivos para la administración de los activos fijos desde su creación hasta su disposición final, entre los documentos esta el INST-28-001 LINEAMIENTOS DE INVENTARIOS Y ACTIVOS FIJOS.</v>
      </c>
      <c r="K11" s="20">
        <v>0.7</v>
      </c>
      <c r="L11" s="64" t="s">
        <v>721</v>
      </c>
      <c r="N11" s="152"/>
      <c r="O11" s="64"/>
      <c r="Q11" s="152"/>
      <c r="R11" s="64"/>
      <c r="T11" s="152"/>
      <c r="U11" s="64"/>
      <c r="W11" s="152"/>
      <c r="X11" s="64"/>
      <c r="Z11" s="152"/>
      <c r="AA11" s="64"/>
      <c r="AC11" s="152"/>
      <c r="AD11" s="64"/>
      <c r="AF11" s="152"/>
      <c r="AG11" s="64"/>
      <c r="AI11" s="152"/>
      <c r="AJ11" s="64"/>
      <c r="AL11" s="152"/>
      <c r="AM11" s="64"/>
      <c r="AO11" s="152"/>
      <c r="AP11" s="64"/>
      <c r="AR11" s="152"/>
      <c r="AS11" s="64"/>
      <c r="AU11" s="152"/>
      <c r="AV11" s="64"/>
      <c r="AX11" s="152"/>
      <c r="AY11" s="64"/>
      <c r="BA11" s="152"/>
      <c r="BB11" s="64"/>
      <c r="BD11" s="152"/>
      <c r="BE11" s="40"/>
      <c r="BG11" s="152"/>
      <c r="BH11" s="40"/>
      <c r="BJ11" s="152"/>
      <c r="BK11" s="40"/>
      <c r="BM11" s="152"/>
      <c r="BN11" s="40"/>
    </row>
    <row r="12" spans="2:66" ht="101" thickBot="1" x14ac:dyDescent="0.2">
      <c r="B12" s="412"/>
      <c r="C12" s="415"/>
      <c r="D12" s="403"/>
      <c r="E12" s="311" t="s">
        <v>339</v>
      </c>
      <c r="F12" s="99">
        <f t="shared" ref="F12:F54" si="1">IF($L$9=H$3,K12,0)+IF($O$9=H$3,N12,0)+IF($R$9=H$3,Q12,0)+IF($U$9=H$3,T12,0)+IF($X$9=H$3,W12,0)+IF($AA$9=H$3,Z12,0)+IF($AD$9=H$3,AC12,0)+IF($AG$9=H$3,AF12,0)+IF($AJ$9=H$3,AI12,0)+IF($AS$9=H$3,AR12,0)+IF($AV$9=H$3,AU12,0)+IF($AY$9=H$3,AX12,0)+IF($BB$9=H$3,BA12,0)+IF($BE$9=H$3,BD12,0)+IF($AP$9=H$3,AO12,0)+IF($BH$9=H$3,BG12,0)+IF($BK$9=H$3,BJ12,0)+IF($BN$9=H$3,BM12,0)</f>
        <v>0</v>
      </c>
      <c r="G12" s="28">
        <f t="shared" ref="G12:G52" si="2">+IF($E$9=0,0,((F12/$E$9)*100))</f>
        <v>0</v>
      </c>
      <c r="H12" s="83">
        <f t="shared" ref="H12:H52" si="3">G12</f>
        <v>0</v>
      </c>
      <c r="I12" s="158" t="str">
        <f t="shared" si="0"/>
        <v>No se evidencia.</v>
      </c>
      <c r="K12" s="20">
        <v>0</v>
      </c>
      <c r="L12" s="65" t="s">
        <v>801</v>
      </c>
      <c r="N12" s="20"/>
      <c r="O12" s="65"/>
      <c r="Q12" s="20"/>
      <c r="R12" s="65"/>
      <c r="T12" s="20"/>
      <c r="U12" s="65"/>
      <c r="W12" s="20"/>
      <c r="X12" s="65"/>
      <c r="Z12" s="175"/>
      <c r="AA12" s="65"/>
      <c r="AC12" s="20"/>
      <c r="AD12" s="65"/>
      <c r="AF12" s="20"/>
      <c r="AG12" s="65"/>
      <c r="AI12" s="20"/>
      <c r="AJ12" s="65"/>
      <c r="AL12" s="20"/>
      <c r="AM12" s="65"/>
      <c r="AO12" s="152"/>
      <c r="AP12" s="65"/>
      <c r="AR12" s="20"/>
      <c r="AS12" s="65"/>
      <c r="AU12" s="20"/>
      <c r="AV12" s="65"/>
      <c r="AX12" s="20"/>
      <c r="AY12" s="65"/>
      <c r="BA12" s="20"/>
      <c r="BB12" s="65"/>
      <c r="BD12" s="20"/>
      <c r="BE12" s="42"/>
      <c r="BG12" s="20"/>
      <c r="BH12" s="42"/>
      <c r="BJ12" s="20"/>
      <c r="BK12" s="42"/>
      <c r="BM12" s="20"/>
      <c r="BN12" s="42"/>
    </row>
    <row r="13" spans="2:66" ht="141" thickBot="1" x14ac:dyDescent="0.2">
      <c r="B13" s="412"/>
      <c r="C13" s="415"/>
      <c r="D13" s="403"/>
      <c r="E13" s="311" t="s">
        <v>591</v>
      </c>
      <c r="F13" s="99">
        <f t="shared" si="1"/>
        <v>0</v>
      </c>
      <c r="G13" s="28">
        <f t="shared" si="2"/>
        <v>0</v>
      </c>
      <c r="H13" s="83">
        <f t="shared" si="3"/>
        <v>0</v>
      </c>
      <c r="I13" s="158" t="str">
        <f t="shared" si="0"/>
        <v>No se evidencia.</v>
      </c>
      <c r="K13" s="20">
        <v>0</v>
      </c>
      <c r="L13" s="65" t="s">
        <v>801</v>
      </c>
      <c r="N13" s="20"/>
      <c r="O13" s="65"/>
      <c r="Q13" s="20"/>
      <c r="R13" s="65"/>
      <c r="T13" s="20"/>
      <c r="U13" s="65"/>
      <c r="W13" s="20"/>
      <c r="X13" s="65"/>
      <c r="Z13" s="20"/>
      <c r="AA13" s="65"/>
      <c r="AC13" s="20"/>
      <c r="AD13" s="65"/>
      <c r="AF13" s="20"/>
      <c r="AG13" s="65"/>
      <c r="AI13" s="20"/>
      <c r="AJ13" s="65"/>
      <c r="AL13" s="20"/>
      <c r="AM13" s="65"/>
      <c r="AO13" s="152"/>
      <c r="AP13" s="65"/>
      <c r="AR13" s="20"/>
      <c r="AS13" s="65"/>
      <c r="AU13" s="20"/>
      <c r="AV13" s="65"/>
      <c r="AX13" s="152"/>
      <c r="AY13" s="65"/>
      <c r="BA13" s="20"/>
      <c r="BB13" s="65"/>
      <c r="BD13" s="20"/>
      <c r="BE13" s="42"/>
      <c r="BG13" s="20"/>
      <c r="BH13" s="42"/>
      <c r="BJ13" s="20"/>
      <c r="BK13" s="42"/>
      <c r="BM13" s="20"/>
      <c r="BN13" s="42"/>
    </row>
    <row r="14" spans="2:66" ht="61" thickBot="1" x14ac:dyDescent="0.2">
      <c r="B14" s="412"/>
      <c r="C14" s="415"/>
      <c r="D14" s="403"/>
      <c r="E14" s="311" t="s">
        <v>619</v>
      </c>
      <c r="F14" s="99">
        <f t="shared" si="1"/>
        <v>0</v>
      </c>
      <c r="G14" s="28">
        <f t="shared" si="2"/>
        <v>0</v>
      </c>
      <c r="H14" s="83">
        <f t="shared" si="3"/>
        <v>0</v>
      </c>
      <c r="I14" s="158" t="str">
        <f t="shared" si="0"/>
        <v>No se evidencia.</v>
      </c>
      <c r="K14" s="20">
        <v>0</v>
      </c>
      <c r="L14" s="65" t="s">
        <v>801</v>
      </c>
      <c r="N14" s="20"/>
      <c r="O14" s="65"/>
      <c r="Q14" s="20"/>
      <c r="R14" s="65"/>
      <c r="T14" s="20"/>
      <c r="U14" s="65"/>
      <c r="W14" s="20"/>
      <c r="X14" s="65"/>
      <c r="Z14" s="20"/>
      <c r="AA14" s="65"/>
      <c r="AC14" s="20"/>
      <c r="AD14" s="65"/>
      <c r="AF14" s="20"/>
      <c r="AG14" s="65"/>
      <c r="AI14" s="20"/>
      <c r="AJ14" s="65"/>
      <c r="AL14" s="20"/>
      <c r="AM14" s="65"/>
      <c r="AO14" s="152"/>
      <c r="AP14" s="65"/>
      <c r="AR14" s="20"/>
      <c r="AS14" s="65"/>
      <c r="AU14" s="20"/>
      <c r="AV14" s="65"/>
      <c r="AX14" s="20"/>
      <c r="AY14" s="65"/>
      <c r="BA14" s="20"/>
      <c r="BB14" s="65"/>
      <c r="BD14" s="20"/>
      <c r="BE14" s="42"/>
      <c r="BG14" s="20"/>
      <c r="BH14" s="42"/>
      <c r="BJ14" s="20"/>
      <c r="BK14" s="42"/>
      <c r="BM14" s="20"/>
      <c r="BN14" s="42"/>
    </row>
    <row r="15" spans="2:66" ht="101" thickBot="1" x14ac:dyDescent="0.2">
      <c r="B15" s="412"/>
      <c r="C15" s="415"/>
      <c r="D15" s="403"/>
      <c r="E15" s="311" t="s">
        <v>340</v>
      </c>
      <c r="F15" s="99">
        <f t="shared" si="1"/>
        <v>0.95</v>
      </c>
      <c r="G15" s="28">
        <f t="shared" si="2"/>
        <v>95</v>
      </c>
      <c r="H15" s="83">
        <f t="shared" si="3"/>
        <v>95</v>
      </c>
      <c r="I15" s="158" t="str">
        <f t="shared" si="0"/>
        <v>Los cambios se realizan diligenciando el documento FOR-18-068 Planificación del Cambio bajo lo indicado en el instructivo INST-18-044 Planificación del Cambio.</v>
      </c>
      <c r="K15" s="20">
        <v>0.95</v>
      </c>
      <c r="L15" s="65" t="s">
        <v>785</v>
      </c>
      <c r="N15" s="20"/>
      <c r="O15" s="65"/>
      <c r="Q15" s="20"/>
      <c r="R15" s="65"/>
      <c r="T15" s="20"/>
      <c r="U15" s="65"/>
      <c r="W15" s="20"/>
      <c r="X15" s="65"/>
      <c r="Z15" s="20"/>
      <c r="AA15" s="65"/>
      <c r="AC15" s="20"/>
      <c r="AD15" s="65"/>
      <c r="AF15" s="20"/>
      <c r="AG15" s="65"/>
      <c r="AI15" s="20"/>
      <c r="AJ15" s="65"/>
      <c r="AL15" s="20"/>
      <c r="AM15" s="65"/>
      <c r="AO15" s="152"/>
      <c r="AP15" s="65"/>
      <c r="AR15" s="20"/>
      <c r="AS15" s="65"/>
      <c r="AU15" s="20"/>
      <c r="AV15" s="65"/>
      <c r="AX15" s="20"/>
      <c r="AY15" s="65"/>
      <c r="BA15" s="20"/>
      <c r="BB15" s="65"/>
      <c r="BD15" s="20"/>
      <c r="BE15" s="42"/>
      <c r="BG15" s="20"/>
      <c r="BH15" s="42"/>
      <c r="BJ15" s="20"/>
      <c r="BK15" s="42"/>
      <c r="BM15" s="20"/>
      <c r="BN15" s="42"/>
    </row>
    <row r="16" spans="2:66" ht="101" thickBot="1" x14ac:dyDescent="0.2">
      <c r="B16" s="412"/>
      <c r="C16" s="415"/>
      <c r="D16" s="403"/>
      <c r="E16" s="311" t="s">
        <v>618</v>
      </c>
      <c r="F16" s="99">
        <f t="shared" si="1"/>
        <v>0</v>
      </c>
      <c r="G16" s="28">
        <f t="shared" si="2"/>
        <v>0</v>
      </c>
      <c r="H16" s="83">
        <f t="shared" si="3"/>
        <v>0</v>
      </c>
      <c r="I16" s="158" t="str">
        <f t="shared" si="0"/>
        <v>No se evidencia.</v>
      </c>
      <c r="K16" s="20">
        <v>0</v>
      </c>
      <c r="L16" s="65" t="s">
        <v>801</v>
      </c>
      <c r="N16" s="20"/>
      <c r="O16" s="65"/>
      <c r="Q16" s="20"/>
      <c r="R16" s="65"/>
      <c r="T16" s="20"/>
      <c r="U16" s="65"/>
      <c r="W16" s="20"/>
      <c r="X16" s="65"/>
      <c r="Z16" s="20"/>
      <c r="AA16" s="65"/>
      <c r="AC16" s="20"/>
      <c r="AD16" s="65"/>
      <c r="AF16" s="20"/>
      <c r="AG16" s="65"/>
      <c r="AI16" s="20"/>
      <c r="AJ16" s="65"/>
      <c r="AL16" s="20"/>
      <c r="AM16" s="65"/>
      <c r="AO16" s="152"/>
      <c r="AP16" s="65"/>
      <c r="AR16" s="20"/>
      <c r="AS16" s="65"/>
      <c r="AU16" s="20"/>
      <c r="AV16" s="65"/>
      <c r="AX16" s="20"/>
      <c r="AY16" s="65"/>
      <c r="BA16" s="20"/>
      <c r="BB16" s="65"/>
      <c r="BD16" s="20"/>
      <c r="BE16" s="42"/>
      <c r="BG16" s="20"/>
      <c r="BH16" s="42"/>
      <c r="BJ16" s="20"/>
      <c r="BK16" s="42"/>
      <c r="BM16" s="20"/>
      <c r="BN16" s="42"/>
    </row>
    <row r="17" spans="2:66" ht="81" thickBot="1" x14ac:dyDescent="0.2">
      <c r="B17" s="412"/>
      <c r="C17" s="415"/>
      <c r="D17" s="403"/>
      <c r="E17" s="311" t="s">
        <v>341</v>
      </c>
      <c r="F17" s="99">
        <f t="shared" si="1"/>
        <v>0</v>
      </c>
      <c r="G17" s="28">
        <f t="shared" si="2"/>
        <v>0</v>
      </c>
      <c r="H17" s="83">
        <f t="shared" si="3"/>
        <v>0</v>
      </c>
      <c r="I17" s="158" t="str">
        <f t="shared" si="0"/>
        <v>No se evidencia.</v>
      </c>
      <c r="K17" s="20">
        <v>0</v>
      </c>
      <c r="L17" s="65" t="s">
        <v>801</v>
      </c>
      <c r="N17" s="20"/>
      <c r="O17" s="65"/>
      <c r="Q17" s="20"/>
      <c r="R17" s="65"/>
      <c r="T17" s="20"/>
      <c r="U17" s="65"/>
      <c r="W17" s="20"/>
      <c r="X17" s="65"/>
      <c r="Z17" s="20"/>
      <c r="AA17" s="65"/>
      <c r="AC17" s="20"/>
      <c r="AD17" s="65"/>
      <c r="AF17" s="20"/>
      <c r="AG17" s="65"/>
      <c r="AI17" s="20"/>
      <c r="AJ17" s="65"/>
      <c r="AL17" s="20"/>
      <c r="AM17" s="65"/>
      <c r="AO17" s="152"/>
      <c r="AP17" s="65"/>
      <c r="AR17" s="20"/>
      <c r="AS17" s="65"/>
      <c r="AU17" s="20"/>
      <c r="AV17" s="65"/>
      <c r="AX17" s="20"/>
      <c r="AY17" s="65"/>
      <c r="BA17" s="20"/>
      <c r="BB17" s="65"/>
      <c r="BD17" s="20"/>
      <c r="BE17" s="42"/>
      <c r="BG17" s="20"/>
      <c r="BH17" s="42"/>
      <c r="BJ17" s="20"/>
      <c r="BK17" s="42"/>
      <c r="BM17" s="20"/>
      <c r="BN17" s="42"/>
    </row>
    <row r="18" spans="2:66" ht="91" thickBot="1" x14ac:dyDescent="0.2">
      <c r="B18" s="412"/>
      <c r="C18" s="415"/>
      <c r="D18" s="403"/>
      <c r="E18" s="311" t="s">
        <v>342</v>
      </c>
      <c r="F18" s="99">
        <f t="shared" si="1"/>
        <v>0.95</v>
      </c>
      <c r="G18" s="28">
        <f t="shared" si="2"/>
        <v>95</v>
      </c>
      <c r="H18" s="83">
        <f t="shared" si="3"/>
        <v>95</v>
      </c>
      <c r="I18" s="158" t="str">
        <f t="shared" si="0"/>
        <v>Se ha realizado mesas de trabajo de Gasostenible donde se evidencia las buenas practicas que se estan desarrollando por las diferentes empresas de distribución de gas a nivel nacional.</v>
      </c>
      <c r="K18" s="20">
        <v>0.95</v>
      </c>
      <c r="L18" s="65" t="s">
        <v>805</v>
      </c>
      <c r="N18" s="20"/>
      <c r="O18" s="65"/>
      <c r="Q18" s="20"/>
      <c r="R18" s="65"/>
      <c r="T18" s="20"/>
      <c r="U18" s="65"/>
      <c r="W18" s="20"/>
      <c r="X18" s="65"/>
      <c r="Z18" s="20"/>
      <c r="AA18" s="65"/>
      <c r="AC18" s="20"/>
      <c r="AD18" s="65"/>
      <c r="AF18" s="20"/>
      <c r="AG18" s="65"/>
      <c r="AI18" s="20"/>
      <c r="AJ18" s="65"/>
      <c r="AL18" s="20"/>
      <c r="AM18" s="65"/>
      <c r="AO18" s="152"/>
      <c r="AP18" s="65"/>
      <c r="AR18" s="20"/>
      <c r="AS18" s="65"/>
      <c r="AU18" s="20"/>
      <c r="AV18" s="65"/>
      <c r="AX18" s="152"/>
      <c r="AY18" s="65"/>
      <c r="BA18" s="20"/>
      <c r="BB18" s="65"/>
      <c r="BD18" s="20"/>
      <c r="BE18" s="42"/>
      <c r="BG18" s="20"/>
      <c r="BH18" s="42"/>
      <c r="BJ18" s="20"/>
      <c r="BK18" s="42"/>
      <c r="BM18" s="20"/>
      <c r="BN18" s="42"/>
    </row>
    <row r="19" spans="2:66" ht="81" thickBot="1" x14ac:dyDescent="0.2">
      <c r="B19" s="413"/>
      <c r="C19" s="416"/>
      <c r="D19" s="404"/>
      <c r="E19" s="311" t="s">
        <v>592</v>
      </c>
      <c r="F19" s="159">
        <f t="shared" si="1"/>
        <v>0</v>
      </c>
      <c r="G19" s="160">
        <f t="shared" si="2"/>
        <v>0</v>
      </c>
      <c r="H19" s="45">
        <f t="shared" si="3"/>
        <v>0</v>
      </c>
      <c r="I19" s="161" t="str">
        <f t="shared" si="0"/>
        <v>No se evidencia.</v>
      </c>
      <c r="K19" s="20">
        <v>0</v>
      </c>
      <c r="L19" s="65" t="s">
        <v>801</v>
      </c>
      <c r="N19" s="20"/>
      <c r="O19" s="65"/>
      <c r="Q19" s="20"/>
      <c r="R19" s="65"/>
      <c r="T19" s="20"/>
      <c r="U19" s="65"/>
      <c r="W19" s="20"/>
      <c r="X19" s="65"/>
      <c r="Z19" s="20"/>
      <c r="AA19" s="65"/>
      <c r="AC19" s="20"/>
      <c r="AD19" s="65"/>
      <c r="AF19" s="20"/>
      <c r="AG19" s="65"/>
      <c r="AI19" s="20"/>
      <c r="AJ19" s="65"/>
      <c r="AL19" s="20"/>
      <c r="AM19" s="65"/>
      <c r="AO19" s="152"/>
      <c r="AP19" s="65"/>
      <c r="AR19" s="20"/>
      <c r="AS19" s="65"/>
      <c r="AU19" s="20"/>
      <c r="AV19" s="65"/>
      <c r="AX19" s="20"/>
      <c r="AY19" s="65"/>
      <c r="BA19" s="20"/>
      <c r="BB19" s="65"/>
      <c r="BD19" s="20"/>
      <c r="BE19" s="42"/>
      <c r="BG19" s="20"/>
      <c r="BH19" s="42"/>
      <c r="BJ19" s="20"/>
      <c r="BK19" s="42"/>
      <c r="BM19" s="20"/>
      <c r="BN19" s="42"/>
    </row>
    <row r="20" spans="2:66" ht="81" thickBot="1" x14ac:dyDescent="0.2">
      <c r="B20" s="396" t="s">
        <v>167</v>
      </c>
      <c r="C20" s="405">
        <f>+AVERAGE(G20:G33)</f>
        <v>26.071428571428573</v>
      </c>
      <c r="D20" s="402" t="s">
        <v>63</v>
      </c>
      <c r="E20" s="313" t="s">
        <v>343</v>
      </c>
      <c r="F20" s="139">
        <f t="shared" si="1"/>
        <v>0</v>
      </c>
      <c r="G20" s="52">
        <f t="shared" si="2"/>
        <v>0</v>
      </c>
      <c r="H20" s="84">
        <f t="shared" si="3"/>
        <v>0</v>
      </c>
      <c r="I20" s="71" t="str">
        <f t="shared" si="0"/>
        <v>No se evidencia.</v>
      </c>
      <c r="K20" s="20">
        <v>0</v>
      </c>
      <c r="L20" s="65" t="s">
        <v>801</v>
      </c>
      <c r="N20" s="20"/>
      <c r="O20" s="65"/>
      <c r="Q20" s="20"/>
      <c r="R20" s="65"/>
      <c r="T20" s="20"/>
      <c r="U20" s="65"/>
      <c r="W20" s="20"/>
      <c r="X20" s="65"/>
      <c r="Z20" s="20"/>
      <c r="AA20" s="65"/>
      <c r="AC20" s="20"/>
      <c r="AD20" s="74"/>
      <c r="AF20" s="20"/>
      <c r="AG20" s="65"/>
      <c r="AI20" s="20"/>
      <c r="AJ20" s="65"/>
      <c r="AL20" s="20"/>
      <c r="AM20" s="65"/>
      <c r="AO20" s="152"/>
      <c r="AP20" s="65"/>
      <c r="AR20" s="20"/>
      <c r="AS20" s="65"/>
      <c r="AU20" s="20"/>
      <c r="AV20" s="65"/>
      <c r="AX20" s="20"/>
      <c r="AY20" s="65"/>
      <c r="BA20" s="20"/>
      <c r="BB20" s="65"/>
      <c r="BD20" s="20"/>
      <c r="BE20" s="42"/>
      <c r="BG20" s="20"/>
      <c r="BH20" s="42"/>
      <c r="BJ20" s="20"/>
      <c r="BK20" s="42"/>
      <c r="BM20" s="20"/>
      <c r="BN20" s="42"/>
    </row>
    <row r="21" spans="2:66" ht="101" thickBot="1" x14ac:dyDescent="0.2">
      <c r="B21" s="397"/>
      <c r="C21" s="406"/>
      <c r="D21" s="403"/>
      <c r="E21" s="311" t="s">
        <v>344</v>
      </c>
      <c r="F21" s="99">
        <f t="shared" si="1"/>
        <v>0</v>
      </c>
      <c r="G21" s="28">
        <f t="shared" si="2"/>
        <v>0</v>
      </c>
      <c r="H21" s="83">
        <f t="shared" si="3"/>
        <v>0</v>
      </c>
      <c r="I21" s="158" t="str">
        <f t="shared" si="0"/>
        <v>No se evidencia.</v>
      </c>
      <c r="K21" s="20">
        <v>0</v>
      </c>
      <c r="L21" s="65" t="s">
        <v>801</v>
      </c>
      <c r="N21" s="20"/>
      <c r="O21" s="65"/>
      <c r="Q21" s="20"/>
      <c r="R21" s="65"/>
      <c r="T21" s="20"/>
      <c r="U21" s="65"/>
      <c r="W21" s="20"/>
      <c r="X21" s="65"/>
      <c r="Z21" s="20"/>
      <c r="AA21" s="65"/>
      <c r="AC21" s="20"/>
      <c r="AD21" s="65"/>
      <c r="AF21" s="20"/>
      <c r="AG21" s="65"/>
      <c r="AI21" s="20"/>
      <c r="AJ21" s="65"/>
      <c r="AL21" s="20"/>
      <c r="AM21" s="65"/>
      <c r="AO21" s="152"/>
      <c r="AP21" s="65"/>
      <c r="AR21" s="20"/>
      <c r="AS21" s="65"/>
      <c r="AU21" s="20"/>
      <c r="AV21" s="65"/>
      <c r="AX21" s="20"/>
      <c r="AY21" s="65"/>
      <c r="BA21" s="20"/>
      <c r="BB21" s="65"/>
      <c r="BD21" s="20"/>
      <c r="BE21" s="42"/>
      <c r="BG21" s="20"/>
      <c r="BH21" s="42"/>
      <c r="BJ21" s="20"/>
      <c r="BK21" s="42"/>
      <c r="BM21" s="20"/>
      <c r="BN21" s="42"/>
    </row>
    <row r="22" spans="2:66" ht="121" thickBot="1" x14ac:dyDescent="0.2">
      <c r="B22" s="397"/>
      <c r="C22" s="406"/>
      <c r="D22" s="403"/>
      <c r="E22" s="311" t="s">
        <v>617</v>
      </c>
      <c r="F22" s="99">
        <f t="shared" si="1"/>
        <v>0</v>
      </c>
      <c r="G22" s="28">
        <f t="shared" si="2"/>
        <v>0</v>
      </c>
      <c r="H22" s="83">
        <f t="shared" si="3"/>
        <v>0</v>
      </c>
      <c r="I22" s="158" t="str">
        <f t="shared" si="0"/>
        <v>No se evidencia.</v>
      </c>
      <c r="K22" s="20">
        <v>0</v>
      </c>
      <c r="L22" s="65" t="s">
        <v>801</v>
      </c>
      <c r="N22" s="20"/>
      <c r="O22" s="65"/>
      <c r="Q22" s="20"/>
      <c r="R22" s="65"/>
      <c r="T22" s="20"/>
      <c r="U22" s="65"/>
      <c r="W22" s="20"/>
      <c r="X22" s="65"/>
      <c r="Z22" s="20"/>
      <c r="AA22" s="65"/>
      <c r="AC22" s="20"/>
      <c r="AD22" s="65"/>
      <c r="AF22" s="20"/>
      <c r="AG22" s="65"/>
      <c r="AI22" s="20"/>
      <c r="AJ22" s="65"/>
      <c r="AL22" s="20"/>
      <c r="AM22" s="65"/>
      <c r="AO22" s="152"/>
      <c r="AP22" s="65"/>
      <c r="AR22" s="20"/>
      <c r="AS22" s="65"/>
      <c r="AU22" s="20"/>
      <c r="AV22" s="65"/>
      <c r="AX22" s="20"/>
      <c r="AY22" s="65"/>
      <c r="BA22" s="20"/>
      <c r="BB22" s="65"/>
      <c r="BD22" s="20"/>
      <c r="BE22" s="42"/>
      <c r="BG22" s="20"/>
      <c r="BH22" s="42"/>
      <c r="BJ22" s="20"/>
      <c r="BK22" s="42"/>
      <c r="BM22" s="20"/>
      <c r="BN22" s="42"/>
    </row>
    <row r="23" spans="2:66" ht="121" thickBot="1" x14ac:dyDescent="0.2">
      <c r="B23" s="397"/>
      <c r="C23" s="406"/>
      <c r="D23" s="403"/>
      <c r="E23" s="311" t="s">
        <v>345</v>
      </c>
      <c r="F23" s="99">
        <f t="shared" si="1"/>
        <v>0</v>
      </c>
      <c r="G23" s="28">
        <f t="shared" si="2"/>
        <v>0</v>
      </c>
      <c r="H23" s="83">
        <f t="shared" si="3"/>
        <v>0</v>
      </c>
      <c r="I23" s="158" t="str">
        <f t="shared" si="0"/>
        <v>No se evidencia.</v>
      </c>
      <c r="K23" s="20">
        <v>0</v>
      </c>
      <c r="L23" s="65" t="s">
        <v>801</v>
      </c>
      <c r="N23" s="20"/>
      <c r="O23" s="65"/>
      <c r="Q23" s="20"/>
      <c r="R23" s="65"/>
      <c r="T23" s="20"/>
      <c r="U23" s="65"/>
      <c r="W23" s="20"/>
      <c r="X23" s="65"/>
      <c r="Z23" s="20"/>
      <c r="AA23" s="65"/>
      <c r="AC23" s="20"/>
      <c r="AD23" s="65"/>
      <c r="AF23" s="20"/>
      <c r="AG23" s="65"/>
      <c r="AI23" s="20"/>
      <c r="AJ23" s="65"/>
      <c r="AL23" s="20"/>
      <c r="AM23" s="65"/>
      <c r="AO23" s="152"/>
      <c r="AP23" s="65"/>
      <c r="AR23" s="20"/>
      <c r="AS23" s="65"/>
      <c r="AU23" s="20"/>
      <c r="AV23" s="65"/>
      <c r="AX23" s="20"/>
      <c r="AY23" s="65"/>
      <c r="BA23" s="20"/>
      <c r="BB23" s="65"/>
      <c r="BD23" s="20"/>
      <c r="BE23" s="42"/>
      <c r="BG23" s="20"/>
      <c r="BH23" s="42"/>
      <c r="BJ23" s="20"/>
      <c r="BK23" s="42"/>
      <c r="BM23" s="20"/>
      <c r="BN23" s="42"/>
    </row>
    <row r="24" spans="2:66" ht="106" thickBot="1" x14ac:dyDescent="0.2">
      <c r="B24" s="397"/>
      <c r="C24" s="406"/>
      <c r="D24" s="403"/>
      <c r="E24" s="311" t="s">
        <v>346</v>
      </c>
      <c r="F24" s="99">
        <f t="shared" si="1"/>
        <v>0.4</v>
      </c>
      <c r="G24" s="28">
        <f t="shared" si="2"/>
        <v>40</v>
      </c>
      <c r="H24" s="83">
        <f t="shared" si="3"/>
        <v>40</v>
      </c>
      <c r="I24" s="158" t="str">
        <f t="shared" si="0"/>
        <v>Se realizan mesas de trabajo con el equipo técnico de las regionales con el fin de revisar procedimientos de mantenimiento y actualizar documentación de calidad; Estas mesas de trabajo no estan quedando documentadas bajo actas.</v>
      </c>
      <c r="K24" s="20">
        <v>0.4</v>
      </c>
      <c r="L24" s="65" t="s">
        <v>804</v>
      </c>
      <c r="N24" s="20"/>
      <c r="O24" s="65"/>
      <c r="Q24" s="20"/>
      <c r="R24" s="65"/>
      <c r="T24" s="20"/>
      <c r="U24" s="65"/>
      <c r="W24" s="20"/>
      <c r="X24" s="65"/>
      <c r="Z24" s="20"/>
      <c r="AA24" s="65"/>
      <c r="AC24" s="20"/>
      <c r="AD24" s="65"/>
      <c r="AF24" s="20"/>
      <c r="AG24" s="65"/>
      <c r="AI24" s="20"/>
      <c r="AJ24" s="65"/>
      <c r="AL24" s="20"/>
      <c r="AM24" s="65"/>
      <c r="AO24" s="152"/>
      <c r="AP24" s="65"/>
      <c r="AR24" s="20"/>
      <c r="AS24" s="65"/>
      <c r="AU24" s="20"/>
      <c r="AV24" s="65"/>
      <c r="AX24" s="20"/>
      <c r="AY24" s="65"/>
      <c r="BA24" s="20"/>
      <c r="BB24" s="65"/>
      <c r="BD24" s="20"/>
      <c r="BE24" s="42"/>
      <c r="BG24" s="20"/>
      <c r="BH24" s="42"/>
      <c r="BJ24" s="20"/>
      <c r="BK24" s="42"/>
      <c r="BM24" s="20"/>
      <c r="BN24" s="42"/>
    </row>
    <row r="25" spans="2:66" ht="81" thickBot="1" x14ac:dyDescent="0.2">
      <c r="B25" s="397"/>
      <c r="C25" s="406"/>
      <c r="D25" s="403"/>
      <c r="E25" s="311" t="s">
        <v>347</v>
      </c>
      <c r="F25" s="99">
        <f t="shared" si="1"/>
        <v>0.4</v>
      </c>
      <c r="G25" s="28">
        <f t="shared" si="2"/>
        <v>40</v>
      </c>
      <c r="H25" s="83">
        <f t="shared" si="3"/>
        <v>40</v>
      </c>
      <c r="I25" s="158" t="str">
        <f t="shared" si="0"/>
        <v>Se presentan reportes de actividades realizadas por los operadores sin embargo no esta estandarizado a nivel nacional.</v>
      </c>
      <c r="K25" s="20">
        <v>0.4</v>
      </c>
      <c r="L25" s="65" t="s">
        <v>803</v>
      </c>
      <c r="N25" s="20"/>
      <c r="O25" s="65"/>
      <c r="Q25" s="20"/>
      <c r="R25" s="65"/>
      <c r="T25" s="20"/>
      <c r="U25" s="65"/>
      <c r="W25" s="20"/>
      <c r="X25" s="65"/>
      <c r="Z25" s="20"/>
      <c r="AA25" s="65"/>
      <c r="AC25" s="20"/>
      <c r="AD25" s="65"/>
      <c r="AF25" s="20"/>
      <c r="AG25" s="65"/>
      <c r="AI25" s="20"/>
      <c r="AJ25" s="65"/>
      <c r="AL25" s="20"/>
      <c r="AM25" s="65"/>
      <c r="AO25" s="152"/>
      <c r="AP25" s="65"/>
      <c r="AR25" s="20"/>
      <c r="AS25" s="65"/>
      <c r="AU25" s="20"/>
      <c r="AV25" s="65"/>
      <c r="AX25" s="20"/>
      <c r="AY25" s="65"/>
      <c r="BA25" s="20"/>
      <c r="BB25" s="65"/>
      <c r="BD25" s="20"/>
      <c r="BE25" s="42"/>
      <c r="BG25" s="20"/>
      <c r="BH25" s="42"/>
      <c r="BJ25" s="20"/>
      <c r="BK25" s="42"/>
      <c r="BM25" s="20"/>
      <c r="BN25" s="42"/>
    </row>
    <row r="26" spans="2:66" ht="121" thickBot="1" x14ac:dyDescent="0.2">
      <c r="B26" s="397"/>
      <c r="C26" s="406"/>
      <c r="D26" s="403"/>
      <c r="E26" s="311" t="s">
        <v>348</v>
      </c>
      <c r="F26" s="99">
        <f t="shared" si="1"/>
        <v>0.4</v>
      </c>
      <c r="G26" s="28">
        <f t="shared" si="2"/>
        <v>40</v>
      </c>
      <c r="H26" s="83">
        <f t="shared" si="3"/>
        <v>40</v>
      </c>
      <c r="I26" s="158" t="str">
        <f t="shared" si="0"/>
        <v xml:space="preserve">Se evidencia comunicación entre el personal técnico de O&amp;M y Mantenimiento, sin embargo no se tiene documentado en el caso de las Estaciones, para las redes de distribución de polietileno se evidencia checklist para la operación de estas y reporte de novedades. </v>
      </c>
      <c r="K26" s="20">
        <v>0.4</v>
      </c>
      <c r="L26" s="65" t="s">
        <v>802</v>
      </c>
      <c r="N26" s="20"/>
      <c r="O26" s="65"/>
      <c r="Q26" s="20"/>
      <c r="R26" s="65"/>
      <c r="T26" s="20"/>
      <c r="U26" s="65"/>
      <c r="W26" s="20"/>
      <c r="X26" s="65"/>
      <c r="Z26" s="20"/>
      <c r="AA26" s="65"/>
      <c r="AC26" s="20"/>
      <c r="AD26" s="65"/>
      <c r="AF26" s="20"/>
      <c r="AG26" s="65"/>
      <c r="AI26" s="20"/>
      <c r="AJ26" s="65"/>
      <c r="AL26" s="20"/>
      <c r="AM26" s="65"/>
      <c r="AO26" s="152"/>
      <c r="AP26" s="65"/>
      <c r="AR26" s="20"/>
      <c r="AS26" s="65"/>
      <c r="AU26" s="20"/>
      <c r="AV26" s="65"/>
      <c r="AX26" s="20"/>
      <c r="AY26" s="65"/>
      <c r="BA26" s="20"/>
      <c r="BB26" s="65"/>
      <c r="BD26" s="20"/>
      <c r="BE26" s="42"/>
      <c r="BG26" s="20"/>
      <c r="BH26" s="42"/>
      <c r="BJ26" s="20"/>
      <c r="BK26" s="42"/>
      <c r="BM26" s="20"/>
      <c r="BN26" s="42"/>
    </row>
    <row r="27" spans="2:66" ht="81" thickBot="1" x14ac:dyDescent="0.2">
      <c r="B27" s="397"/>
      <c r="C27" s="406"/>
      <c r="D27" s="403"/>
      <c r="E27" s="311" t="s">
        <v>349</v>
      </c>
      <c r="F27" s="99">
        <f t="shared" si="1"/>
        <v>0</v>
      </c>
      <c r="G27" s="28">
        <f t="shared" si="2"/>
        <v>0</v>
      </c>
      <c r="H27" s="83">
        <f t="shared" si="3"/>
        <v>0</v>
      </c>
      <c r="I27" s="158" t="str">
        <f t="shared" si="0"/>
        <v>No se evidencia.</v>
      </c>
      <c r="K27" s="20">
        <v>0</v>
      </c>
      <c r="L27" s="65" t="s">
        <v>801</v>
      </c>
      <c r="N27" s="20"/>
      <c r="O27" s="65"/>
      <c r="Q27" s="20"/>
      <c r="R27" s="65"/>
      <c r="T27" s="20"/>
      <c r="U27" s="65"/>
      <c r="W27" s="20"/>
      <c r="X27" s="65"/>
      <c r="Z27" s="20"/>
      <c r="AA27" s="65"/>
      <c r="AC27" s="20"/>
      <c r="AD27" s="65"/>
      <c r="AF27" s="20"/>
      <c r="AG27" s="65"/>
      <c r="AI27" s="20"/>
      <c r="AJ27" s="65"/>
      <c r="AL27" s="20"/>
      <c r="AM27" s="65"/>
      <c r="AO27" s="152"/>
      <c r="AP27" s="65"/>
      <c r="AR27" s="20"/>
      <c r="AS27" s="65"/>
      <c r="AU27" s="20"/>
      <c r="AV27" s="65"/>
      <c r="AX27" s="20"/>
      <c r="AY27" s="65"/>
      <c r="BA27" s="20"/>
      <c r="BB27" s="65"/>
      <c r="BD27" s="20"/>
      <c r="BE27" s="42"/>
      <c r="BG27" s="20"/>
      <c r="BH27" s="42"/>
      <c r="BJ27" s="20"/>
      <c r="BK27" s="42"/>
      <c r="BM27" s="20"/>
      <c r="BN27" s="42"/>
    </row>
    <row r="28" spans="2:66" ht="101" thickBot="1" x14ac:dyDescent="0.2">
      <c r="B28" s="397"/>
      <c r="C28" s="406"/>
      <c r="D28" s="403"/>
      <c r="E28" s="311" t="s">
        <v>593</v>
      </c>
      <c r="F28" s="99">
        <f t="shared" si="1"/>
        <v>0.4</v>
      </c>
      <c r="G28" s="28">
        <f t="shared" si="2"/>
        <v>40</v>
      </c>
      <c r="H28" s="83">
        <f t="shared" si="3"/>
        <v>40</v>
      </c>
      <c r="I28" s="158" t="str">
        <f t="shared" si="0"/>
        <v>Se evidencia planeación pero no se tiene un proceso especifico y no se deja documentado.</v>
      </c>
      <c r="K28" s="20">
        <v>0.4</v>
      </c>
      <c r="L28" s="65" t="s">
        <v>799</v>
      </c>
      <c r="N28" s="20"/>
      <c r="O28" s="65"/>
      <c r="Q28" s="20"/>
      <c r="R28" s="65"/>
      <c r="T28" s="20"/>
      <c r="U28" s="65"/>
      <c r="W28" s="20"/>
      <c r="X28" s="65"/>
      <c r="Z28" s="20"/>
      <c r="AA28" s="65"/>
      <c r="AC28" s="20"/>
      <c r="AD28" s="65"/>
      <c r="AF28" s="20"/>
      <c r="AG28" s="65"/>
      <c r="AI28" s="20"/>
      <c r="AJ28" s="65"/>
      <c r="AL28" s="20"/>
      <c r="AM28" s="65"/>
      <c r="AO28" s="152"/>
      <c r="AP28" s="65"/>
      <c r="AR28" s="20"/>
      <c r="AS28" s="65"/>
      <c r="AU28" s="20"/>
      <c r="AV28" s="65"/>
      <c r="AX28" s="20"/>
      <c r="AY28" s="65"/>
      <c r="BA28" s="20"/>
      <c r="BB28" s="65"/>
      <c r="BD28" s="20"/>
      <c r="BE28" s="42"/>
      <c r="BG28" s="20"/>
      <c r="BH28" s="42"/>
      <c r="BJ28" s="20"/>
      <c r="BK28" s="42"/>
      <c r="BM28" s="20"/>
      <c r="BN28" s="42"/>
    </row>
    <row r="29" spans="2:66" ht="101" thickBot="1" x14ac:dyDescent="0.2">
      <c r="B29" s="397"/>
      <c r="C29" s="406"/>
      <c r="D29" s="403"/>
      <c r="E29" s="311" t="s">
        <v>350</v>
      </c>
      <c r="F29" s="99">
        <f t="shared" si="1"/>
        <v>0</v>
      </c>
      <c r="G29" s="28">
        <f t="shared" si="2"/>
        <v>0</v>
      </c>
      <c r="H29" s="83">
        <f t="shared" si="3"/>
        <v>0</v>
      </c>
      <c r="I29" s="158" t="str">
        <f t="shared" si="0"/>
        <v>No se evidencia.</v>
      </c>
      <c r="K29" s="20">
        <v>0</v>
      </c>
      <c r="L29" s="65" t="s">
        <v>801</v>
      </c>
      <c r="N29" s="20"/>
      <c r="O29" s="65"/>
      <c r="Q29" s="20"/>
      <c r="R29" s="65"/>
      <c r="T29" s="20"/>
      <c r="U29" s="65"/>
      <c r="W29" s="20"/>
      <c r="X29" s="65"/>
      <c r="Z29" s="20"/>
      <c r="AA29" s="65"/>
      <c r="AC29" s="20"/>
      <c r="AD29" s="65"/>
      <c r="AF29" s="20"/>
      <c r="AG29" s="65"/>
      <c r="AI29" s="20"/>
      <c r="AJ29" s="65"/>
      <c r="AL29" s="20"/>
      <c r="AM29" s="65"/>
      <c r="AO29" s="152"/>
      <c r="AP29" s="65"/>
      <c r="AR29" s="20"/>
      <c r="AS29" s="65"/>
      <c r="AU29" s="20"/>
      <c r="AV29" s="65"/>
      <c r="AX29" s="20"/>
      <c r="AY29" s="65"/>
      <c r="BA29" s="20"/>
      <c r="BB29" s="65"/>
      <c r="BD29" s="20"/>
      <c r="BE29" s="42"/>
      <c r="BG29" s="20"/>
      <c r="BH29" s="42"/>
      <c r="BJ29" s="20"/>
      <c r="BK29" s="42"/>
      <c r="BM29" s="20"/>
      <c r="BN29" s="42"/>
    </row>
    <row r="30" spans="2:66" ht="121" thickBot="1" x14ac:dyDescent="0.2">
      <c r="B30" s="397"/>
      <c r="C30" s="406"/>
      <c r="D30" s="403"/>
      <c r="E30" s="311" t="s">
        <v>594</v>
      </c>
      <c r="F30" s="99">
        <f t="shared" si="1"/>
        <v>0.4</v>
      </c>
      <c r="G30" s="28">
        <f t="shared" si="2"/>
        <v>40</v>
      </c>
      <c r="H30" s="83">
        <f t="shared" si="3"/>
        <v>40</v>
      </c>
      <c r="I30" s="158" t="str">
        <f t="shared" si="0"/>
        <v>Se tienen contratos marcos para diferentes actividades de mantenimiento de activos criticos como la red de acero, odorización, compresores, sin embargo el equipo técnico de mantenimiento se encuentra centralizado dificultando la administración y atención técnica.</v>
      </c>
      <c r="K30" s="20">
        <v>0.4</v>
      </c>
      <c r="L30" s="65" t="s">
        <v>800</v>
      </c>
      <c r="N30" s="20"/>
      <c r="O30" s="65"/>
      <c r="Q30" s="20"/>
      <c r="R30" s="65"/>
      <c r="T30" s="20"/>
      <c r="U30" s="65"/>
      <c r="W30" s="20"/>
      <c r="X30" s="65"/>
      <c r="Z30" s="20"/>
      <c r="AA30" s="65"/>
      <c r="AC30" s="20"/>
      <c r="AD30" s="65"/>
      <c r="AF30" s="20"/>
      <c r="AG30" s="65"/>
      <c r="AI30" s="20"/>
      <c r="AJ30" s="65"/>
      <c r="AL30" s="20"/>
      <c r="AM30" s="65"/>
      <c r="AO30" s="152"/>
      <c r="AP30" s="65"/>
      <c r="AR30" s="20"/>
      <c r="AS30" s="65"/>
      <c r="AU30" s="20"/>
      <c r="AV30" s="65"/>
      <c r="AX30" s="20"/>
      <c r="AY30" s="65"/>
      <c r="BA30" s="20"/>
      <c r="BB30" s="65"/>
      <c r="BD30" s="20"/>
      <c r="BE30" s="42"/>
      <c r="BG30" s="20"/>
      <c r="BH30" s="42"/>
      <c r="BJ30" s="20"/>
      <c r="BK30" s="42"/>
      <c r="BM30" s="20"/>
      <c r="BN30" s="42"/>
    </row>
    <row r="31" spans="2:66" ht="61" thickBot="1" x14ac:dyDescent="0.2">
      <c r="B31" s="397"/>
      <c r="C31" s="406"/>
      <c r="D31" s="403"/>
      <c r="E31" s="311" t="s">
        <v>351</v>
      </c>
      <c r="F31" s="99">
        <f t="shared" si="1"/>
        <v>0</v>
      </c>
      <c r="G31" s="28">
        <f t="shared" si="2"/>
        <v>0</v>
      </c>
      <c r="H31" s="83">
        <f t="shared" si="3"/>
        <v>0</v>
      </c>
      <c r="I31" s="158" t="str">
        <f t="shared" si="0"/>
        <v>No se tiene software de mantenimiento.</v>
      </c>
      <c r="K31" s="20">
        <v>0</v>
      </c>
      <c r="L31" s="65" t="s">
        <v>793</v>
      </c>
      <c r="N31" s="20"/>
      <c r="O31" s="65"/>
      <c r="Q31" s="20"/>
      <c r="R31" s="65"/>
      <c r="T31" s="20"/>
      <c r="U31" s="65"/>
      <c r="W31" s="20"/>
      <c r="X31" s="65"/>
      <c r="Z31" s="20"/>
      <c r="AA31" s="65"/>
      <c r="AC31" s="20"/>
      <c r="AD31" s="65"/>
      <c r="AF31" s="20"/>
      <c r="AG31" s="65"/>
      <c r="AI31" s="20"/>
      <c r="AJ31" s="65"/>
      <c r="AL31" s="20"/>
      <c r="AM31" s="65"/>
      <c r="AO31" s="152"/>
      <c r="AP31" s="65"/>
      <c r="AR31" s="20"/>
      <c r="AS31" s="65"/>
      <c r="AU31" s="20"/>
      <c r="AV31" s="65"/>
      <c r="AX31" s="20"/>
      <c r="AY31" s="65"/>
      <c r="BA31" s="20"/>
      <c r="BB31" s="65"/>
      <c r="BD31" s="20"/>
      <c r="BE31" s="42"/>
      <c r="BG31" s="20"/>
      <c r="BH31" s="42"/>
      <c r="BJ31" s="20"/>
      <c r="BK31" s="42"/>
      <c r="BM31" s="20"/>
      <c r="BN31" s="42"/>
    </row>
    <row r="32" spans="2:66" ht="101" thickBot="1" x14ac:dyDescent="0.2">
      <c r="B32" s="397"/>
      <c r="C32" s="406"/>
      <c r="D32" s="403"/>
      <c r="E32" s="311" t="s">
        <v>352</v>
      </c>
      <c r="F32" s="99">
        <f t="shared" si="1"/>
        <v>0.7</v>
      </c>
      <c r="G32" s="28">
        <f t="shared" si="2"/>
        <v>70</v>
      </c>
      <c r="H32" s="83">
        <f t="shared" si="3"/>
        <v>70</v>
      </c>
      <c r="I32" s="158" t="str">
        <f t="shared" si="0"/>
        <v>Se tienen presupuestos y contratos mayores de un año de las actividades recurrentes y equipos criticos.</v>
      </c>
      <c r="K32" s="20">
        <v>0.7</v>
      </c>
      <c r="L32" s="65" t="s">
        <v>792</v>
      </c>
      <c r="N32" s="20"/>
      <c r="O32" s="65"/>
      <c r="Q32" s="20"/>
      <c r="R32" s="65"/>
      <c r="T32" s="20"/>
      <c r="U32" s="65"/>
      <c r="W32" s="20"/>
      <c r="X32" s="65"/>
      <c r="Z32" s="20"/>
      <c r="AA32" s="65"/>
      <c r="AC32" s="20"/>
      <c r="AD32" s="65"/>
      <c r="AF32" s="20"/>
      <c r="AG32" s="65"/>
      <c r="AI32" s="20"/>
      <c r="AJ32" s="65"/>
      <c r="AL32" s="20"/>
      <c r="AM32" s="65"/>
      <c r="AO32" s="152"/>
      <c r="AP32" s="65"/>
      <c r="AR32" s="20"/>
      <c r="AS32" s="65"/>
      <c r="AU32" s="20"/>
      <c r="AV32" s="65"/>
      <c r="AX32" s="20"/>
      <c r="AY32" s="65"/>
      <c r="BA32" s="20"/>
      <c r="BB32" s="65"/>
      <c r="BD32" s="20"/>
      <c r="BE32" s="42"/>
      <c r="BG32" s="20"/>
      <c r="BH32" s="42"/>
      <c r="BJ32" s="20"/>
      <c r="BK32" s="42"/>
      <c r="BM32" s="20"/>
      <c r="BN32" s="42"/>
    </row>
    <row r="33" spans="2:66" ht="101" thickBot="1" x14ac:dyDescent="0.2">
      <c r="B33" s="398"/>
      <c r="C33" s="407"/>
      <c r="D33" s="404"/>
      <c r="E33" s="312" t="s">
        <v>353</v>
      </c>
      <c r="F33" s="159">
        <f t="shared" si="1"/>
        <v>0.95</v>
      </c>
      <c r="G33" s="160">
        <f t="shared" si="2"/>
        <v>95</v>
      </c>
      <c r="H33" s="45">
        <f t="shared" si="3"/>
        <v>95</v>
      </c>
      <c r="I33" s="161" t="str">
        <f t="shared" si="0"/>
        <v>El area de Planeación realiza seguimiento semanal al cumplimiento de la ejecución del presupuestos annual.</v>
      </c>
      <c r="K33" s="20">
        <v>0.95</v>
      </c>
      <c r="L33" s="65" t="s">
        <v>794</v>
      </c>
      <c r="N33" s="20"/>
      <c r="O33" s="65"/>
      <c r="Q33" s="20"/>
      <c r="R33" s="65"/>
      <c r="T33" s="20"/>
      <c r="U33" s="65"/>
      <c r="W33" s="20"/>
      <c r="X33" s="65"/>
      <c r="Z33" s="20"/>
      <c r="AA33" s="65"/>
      <c r="AC33" s="20"/>
      <c r="AD33" s="65"/>
      <c r="AF33" s="20"/>
      <c r="AG33" s="65"/>
      <c r="AI33" s="20"/>
      <c r="AJ33" s="65"/>
      <c r="AL33" s="20"/>
      <c r="AM33" s="65"/>
      <c r="AO33" s="152"/>
      <c r="AP33" s="65"/>
      <c r="AR33" s="20"/>
      <c r="AS33" s="65"/>
      <c r="AU33" s="20"/>
      <c r="AV33" s="65"/>
      <c r="AX33" s="20"/>
      <c r="AY33" s="65"/>
      <c r="BA33" s="20"/>
      <c r="BB33" s="65"/>
      <c r="BD33" s="20"/>
      <c r="BE33" s="42"/>
      <c r="BG33" s="20"/>
      <c r="BH33" s="42"/>
      <c r="BJ33" s="20"/>
      <c r="BK33" s="42"/>
      <c r="BM33" s="20"/>
      <c r="BN33" s="42"/>
    </row>
    <row r="34" spans="2:66" ht="61" thickBot="1" x14ac:dyDescent="0.2">
      <c r="B34" s="396" t="s">
        <v>143</v>
      </c>
      <c r="C34" s="408">
        <f>+AVERAGE(G34:G45)</f>
        <v>46.25</v>
      </c>
      <c r="D34" s="402" t="s">
        <v>62</v>
      </c>
      <c r="E34" s="313" t="s">
        <v>595</v>
      </c>
      <c r="F34" s="139">
        <f t="shared" si="1"/>
        <v>0</v>
      </c>
      <c r="G34" s="52">
        <f t="shared" si="2"/>
        <v>0</v>
      </c>
      <c r="H34" s="84">
        <f t="shared" si="3"/>
        <v>0</v>
      </c>
      <c r="I34" s="71" t="str">
        <f t="shared" si="0"/>
        <v>No se evidencia.</v>
      </c>
      <c r="K34" s="20">
        <v>0</v>
      </c>
      <c r="L34" s="65" t="s">
        <v>801</v>
      </c>
      <c r="N34" s="20"/>
      <c r="O34" s="65"/>
      <c r="Q34" s="182"/>
      <c r="R34" s="65"/>
      <c r="T34" s="20"/>
      <c r="U34" s="65"/>
      <c r="W34" s="20"/>
      <c r="X34" s="65"/>
      <c r="Z34" s="20"/>
      <c r="AA34" s="65"/>
      <c r="AC34" s="20"/>
      <c r="AD34" s="65"/>
      <c r="AF34" s="20"/>
      <c r="AG34" s="65"/>
      <c r="AI34" s="20"/>
      <c r="AJ34" s="65"/>
      <c r="AL34" s="20"/>
      <c r="AM34" s="65"/>
      <c r="AO34" s="152"/>
      <c r="AP34" s="65"/>
      <c r="AR34" s="20"/>
      <c r="AS34" s="65"/>
      <c r="AU34" s="20"/>
      <c r="AV34" s="65"/>
      <c r="AX34" s="20"/>
      <c r="AY34" s="65"/>
      <c r="BA34" s="20"/>
      <c r="BB34" s="65"/>
      <c r="BD34" s="20"/>
      <c r="BE34" s="42"/>
      <c r="BG34" s="20"/>
      <c r="BH34" s="42"/>
      <c r="BJ34" s="20"/>
      <c r="BK34" s="42"/>
      <c r="BM34" s="20"/>
      <c r="BN34" s="42"/>
    </row>
    <row r="35" spans="2:66" ht="81" thickBot="1" x14ac:dyDescent="0.2">
      <c r="B35" s="397"/>
      <c r="C35" s="409"/>
      <c r="D35" s="403"/>
      <c r="E35" s="311" t="s">
        <v>596</v>
      </c>
      <c r="F35" s="99">
        <f t="shared" si="1"/>
        <v>0.4</v>
      </c>
      <c r="G35" s="28">
        <f t="shared" si="2"/>
        <v>40</v>
      </c>
      <c r="H35" s="83">
        <f t="shared" si="3"/>
        <v>40</v>
      </c>
      <c r="I35" s="158" t="str">
        <f t="shared" si="0"/>
        <v>Se encuentran definidos y documentados indicadores de cumplimiento de las actividades de mantenimiento y presupuesto de Operación y Mantenimiento.</v>
      </c>
      <c r="K35" s="20">
        <v>0.4</v>
      </c>
      <c r="L35" s="65" t="s">
        <v>790</v>
      </c>
      <c r="N35" s="20"/>
      <c r="O35" s="65"/>
      <c r="Q35" s="20"/>
      <c r="R35" s="65"/>
      <c r="T35" s="20"/>
      <c r="U35" s="65"/>
      <c r="W35" s="20"/>
      <c r="X35" s="65"/>
      <c r="Z35" s="20"/>
      <c r="AA35" s="65"/>
      <c r="AC35" s="20"/>
      <c r="AD35" s="65"/>
      <c r="AF35" s="20"/>
      <c r="AG35" s="65"/>
      <c r="AI35" s="20"/>
      <c r="AJ35" s="65"/>
      <c r="AL35" s="20"/>
      <c r="AM35" s="65"/>
      <c r="AO35" s="152"/>
      <c r="AP35" s="65"/>
      <c r="AR35" s="20"/>
      <c r="AS35" s="65"/>
      <c r="AU35" s="20"/>
      <c r="AV35" s="65"/>
      <c r="AX35" s="20"/>
      <c r="AY35" s="65"/>
      <c r="BA35" s="20"/>
      <c r="BB35" s="65"/>
      <c r="BD35" s="20"/>
      <c r="BE35" s="42"/>
      <c r="BG35" s="20"/>
      <c r="BH35" s="42"/>
      <c r="BJ35" s="20"/>
      <c r="BK35" s="42"/>
      <c r="BM35" s="20"/>
      <c r="BN35" s="42"/>
    </row>
    <row r="36" spans="2:66" ht="76" thickBot="1" x14ac:dyDescent="0.2">
      <c r="B36" s="397"/>
      <c r="C36" s="409"/>
      <c r="D36" s="403"/>
      <c r="E36" s="311" t="s">
        <v>597</v>
      </c>
      <c r="F36" s="99">
        <f t="shared" si="1"/>
        <v>0.95</v>
      </c>
      <c r="G36" s="28">
        <f t="shared" si="2"/>
        <v>95</v>
      </c>
      <c r="H36" s="83">
        <f t="shared" si="3"/>
        <v>95</v>
      </c>
      <c r="I36" s="158" t="str">
        <f t="shared" si="0"/>
        <v>Se tiene definido el presupuesto Opex y Capex anual en el archivo de excel "01. Informe Presupuesto O&amp;M 2024 (LRD - MQ - Inversion)" el cual es aprobado por la Gerencia General.</v>
      </c>
      <c r="K36" s="20">
        <v>0.95</v>
      </c>
      <c r="L36" s="65" t="s">
        <v>789</v>
      </c>
      <c r="N36" s="20"/>
      <c r="O36" s="65"/>
      <c r="Q36" s="20"/>
      <c r="R36" s="65"/>
      <c r="T36" s="20"/>
      <c r="U36" s="65"/>
      <c r="W36" s="20"/>
      <c r="X36" s="65"/>
      <c r="Z36" s="20"/>
      <c r="AA36" s="65"/>
      <c r="AC36" s="20"/>
      <c r="AD36" s="65"/>
      <c r="AF36" s="20"/>
      <c r="AG36" s="65"/>
      <c r="AI36" s="20"/>
      <c r="AJ36" s="65"/>
      <c r="AL36" s="20"/>
      <c r="AM36" s="65"/>
      <c r="AO36" s="152"/>
      <c r="AP36" s="65"/>
      <c r="AR36" s="20"/>
      <c r="AS36" s="65"/>
      <c r="AU36" s="20"/>
      <c r="AV36" s="65"/>
      <c r="AX36" s="20"/>
      <c r="AY36" s="65"/>
      <c r="BA36" s="20"/>
      <c r="BB36" s="65"/>
      <c r="BD36" s="20"/>
      <c r="BE36" s="42"/>
      <c r="BG36" s="20"/>
      <c r="BH36" s="42"/>
      <c r="BJ36" s="20"/>
      <c r="BK36" s="42"/>
      <c r="BM36" s="20"/>
      <c r="BN36" s="42"/>
    </row>
    <row r="37" spans="2:66" ht="61" thickBot="1" x14ac:dyDescent="0.2">
      <c r="B37" s="397"/>
      <c r="C37" s="409"/>
      <c r="D37" s="403"/>
      <c r="E37" s="311" t="s">
        <v>354</v>
      </c>
      <c r="F37" s="99">
        <f t="shared" si="1"/>
        <v>0</v>
      </c>
      <c r="G37" s="28">
        <f t="shared" si="2"/>
        <v>0</v>
      </c>
      <c r="H37" s="83">
        <f t="shared" si="3"/>
        <v>0</v>
      </c>
      <c r="I37" s="158" t="str">
        <f t="shared" si="0"/>
        <v>No se evidencia.</v>
      </c>
      <c r="K37" s="20">
        <v>0</v>
      </c>
      <c r="L37" s="65" t="s">
        <v>801</v>
      </c>
      <c r="N37" s="20"/>
      <c r="O37" s="65"/>
      <c r="Q37" s="20"/>
      <c r="R37" s="65"/>
      <c r="T37" s="20"/>
      <c r="U37" s="65"/>
      <c r="W37" s="20"/>
      <c r="X37" s="65"/>
      <c r="Z37" s="20"/>
      <c r="AA37" s="65"/>
      <c r="AC37" s="20"/>
      <c r="AD37" s="65"/>
      <c r="AF37" s="20"/>
      <c r="AG37" s="65"/>
      <c r="AI37" s="20"/>
      <c r="AJ37" s="65"/>
      <c r="AL37" s="20"/>
      <c r="AM37" s="65"/>
      <c r="AO37" s="152"/>
      <c r="AP37" s="65"/>
      <c r="AR37" s="20"/>
      <c r="AS37" s="65"/>
      <c r="AU37" s="20"/>
      <c r="AV37" s="65"/>
      <c r="AX37" s="20"/>
      <c r="AY37" s="65"/>
      <c r="BA37" s="20"/>
      <c r="BB37" s="65"/>
      <c r="BD37" s="20"/>
      <c r="BE37" s="42"/>
      <c r="BG37" s="20"/>
      <c r="BH37" s="42"/>
      <c r="BJ37" s="20"/>
      <c r="BK37" s="42"/>
      <c r="BM37" s="20"/>
      <c r="BN37" s="42"/>
    </row>
    <row r="38" spans="2:66" ht="81" thickBot="1" x14ac:dyDescent="0.2">
      <c r="B38" s="397"/>
      <c r="C38" s="409"/>
      <c r="D38" s="403"/>
      <c r="E38" s="311" t="s">
        <v>355</v>
      </c>
      <c r="F38" s="99">
        <f t="shared" si="1"/>
        <v>0.4</v>
      </c>
      <c r="G38" s="28">
        <f t="shared" si="2"/>
        <v>40</v>
      </c>
      <c r="H38" s="83">
        <f t="shared" si="3"/>
        <v>40</v>
      </c>
      <c r="I38" s="158" t="str">
        <f t="shared" si="0"/>
        <v>Se presenta dificultad con los tiempos de servicios del area de compras, dificultando el cumplimiento de las actividades presupuestadas referente a la estacionalidad.</v>
      </c>
      <c r="K38" s="20">
        <v>0.4</v>
      </c>
      <c r="L38" s="65" t="s">
        <v>791</v>
      </c>
      <c r="N38" s="20"/>
      <c r="O38" s="65"/>
      <c r="Q38" s="20"/>
      <c r="R38" s="65"/>
      <c r="T38" s="20"/>
      <c r="U38" s="65"/>
      <c r="W38" s="20"/>
      <c r="X38" s="65"/>
      <c r="Z38" s="20"/>
      <c r="AA38" s="65"/>
      <c r="AC38" s="20"/>
      <c r="AD38" s="65"/>
      <c r="AF38" s="20"/>
      <c r="AG38" s="65"/>
      <c r="AI38" s="20"/>
      <c r="AJ38" s="65"/>
      <c r="AL38" s="20"/>
      <c r="AM38" s="65"/>
      <c r="AO38" s="152"/>
      <c r="AP38" s="65"/>
      <c r="AR38" s="20"/>
      <c r="AS38" s="65"/>
      <c r="AU38" s="20"/>
      <c r="AV38" s="65"/>
      <c r="AX38" s="20"/>
      <c r="AY38" s="65"/>
      <c r="BA38" s="20"/>
      <c r="BB38" s="65"/>
      <c r="BD38" s="20"/>
      <c r="BE38" s="42"/>
      <c r="BG38" s="20"/>
      <c r="BH38" s="42"/>
      <c r="BJ38" s="20"/>
      <c r="BK38" s="42"/>
      <c r="BM38" s="20"/>
      <c r="BN38" s="42"/>
    </row>
    <row r="39" spans="2:66" ht="121" thickBot="1" x14ac:dyDescent="0.2">
      <c r="B39" s="397"/>
      <c r="C39" s="409"/>
      <c r="D39" s="403"/>
      <c r="E39" s="311" t="s">
        <v>598</v>
      </c>
      <c r="F39" s="99">
        <f t="shared" si="1"/>
        <v>0.4</v>
      </c>
      <c r="G39" s="28">
        <f t="shared" si="2"/>
        <v>40</v>
      </c>
      <c r="H39" s="83">
        <f t="shared" si="3"/>
        <v>40</v>
      </c>
      <c r="I39" s="158" t="str">
        <f t="shared" si="0"/>
        <v>No se tiene software de mantenimiento, para los reportes correctivos se tiene la aplicación del CDO y para los mantenimientos preventivos de las redes de distribución de polietileno (Polivalvulas - Pasos Especiales) se crean las ordenets de trabajo en el Sicom..</v>
      </c>
      <c r="K39" s="20">
        <v>0.4</v>
      </c>
      <c r="L39" s="65" t="s">
        <v>788</v>
      </c>
      <c r="N39" s="20"/>
      <c r="O39" s="65"/>
      <c r="Q39" s="20"/>
      <c r="R39" s="65"/>
      <c r="T39" s="20"/>
      <c r="U39" s="65"/>
      <c r="W39" s="20"/>
      <c r="X39" s="65"/>
      <c r="Z39" s="20"/>
      <c r="AA39" s="65"/>
      <c r="AC39" s="20"/>
      <c r="AD39" s="65"/>
      <c r="AF39" s="20"/>
      <c r="AG39" s="65"/>
      <c r="AI39" s="20"/>
      <c r="AJ39" s="65"/>
      <c r="AL39" s="20"/>
      <c r="AM39" s="65"/>
      <c r="AO39" s="152"/>
      <c r="AP39" s="65"/>
      <c r="AR39" s="20"/>
      <c r="AS39" s="65"/>
      <c r="AU39" s="20"/>
      <c r="AV39" s="65"/>
      <c r="AX39" s="20"/>
      <c r="AY39" s="65"/>
      <c r="BA39" s="20"/>
      <c r="BB39" s="65"/>
      <c r="BD39" s="20"/>
      <c r="BE39" s="42"/>
      <c r="BG39" s="20"/>
      <c r="BH39" s="42"/>
      <c r="BJ39" s="20"/>
      <c r="BK39" s="42"/>
      <c r="BM39" s="20"/>
      <c r="BN39" s="42"/>
    </row>
    <row r="40" spans="2:66" ht="61" thickBot="1" x14ac:dyDescent="0.2">
      <c r="B40" s="397"/>
      <c r="C40" s="409"/>
      <c r="D40" s="403"/>
      <c r="E40" s="311" t="s">
        <v>599</v>
      </c>
      <c r="F40" s="99">
        <f t="shared" si="1"/>
        <v>0.95</v>
      </c>
      <c r="G40" s="28">
        <f t="shared" si="2"/>
        <v>95</v>
      </c>
      <c r="H40" s="83">
        <f t="shared" si="3"/>
        <v>95</v>
      </c>
      <c r="I40" s="158" t="str">
        <f t="shared" si="0"/>
        <v>Se tienen la planeación y programación en las sabanas de mantenimiento de excel.</v>
      </c>
      <c r="K40" s="20">
        <v>0.95</v>
      </c>
      <c r="L40" s="65" t="s">
        <v>787</v>
      </c>
      <c r="N40" s="20"/>
      <c r="O40" s="65"/>
      <c r="Q40" s="20"/>
      <c r="R40" s="65"/>
      <c r="T40" s="20"/>
      <c r="U40" s="65"/>
      <c r="W40" s="20"/>
      <c r="X40" s="65"/>
      <c r="Z40" s="20"/>
      <c r="AA40" s="65"/>
      <c r="AC40" s="20"/>
      <c r="AD40" s="65"/>
      <c r="AF40" s="20"/>
      <c r="AG40" s="65"/>
      <c r="AI40" s="20"/>
      <c r="AJ40" s="65"/>
      <c r="AL40" s="20"/>
      <c r="AM40" s="65"/>
      <c r="AO40" s="152"/>
      <c r="AP40" s="65"/>
      <c r="AR40" s="20"/>
      <c r="AS40" s="65"/>
      <c r="AU40" s="20"/>
      <c r="AV40" s="65"/>
      <c r="AX40" s="20"/>
      <c r="AY40" s="65"/>
      <c r="BA40" s="20"/>
      <c r="BB40" s="65"/>
      <c r="BD40" s="20"/>
      <c r="BE40" s="42"/>
      <c r="BG40" s="20"/>
      <c r="BH40" s="42"/>
      <c r="BJ40" s="20"/>
      <c r="BK40" s="42"/>
      <c r="BM40" s="20"/>
      <c r="BN40" s="42"/>
    </row>
    <row r="41" spans="2:66" ht="136" thickBot="1" x14ac:dyDescent="0.2">
      <c r="B41" s="397"/>
      <c r="C41" s="409"/>
      <c r="D41" s="403"/>
      <c r="E41" s="311" t="s">
        <v>356</v>
      </c>
      <c r="F41" s="99">
        <f t="shared" si="1"/>
        <v>0.7</v>
      </c>
      <c r="G41" s="28">
        <f t="shared" si="2"/>
        <v>70</v>
      </c>
      <c r="H41" s="83">
        <f t="shared" si="3"/>
        <v>70</v>
      </c>
      <c r="I41" s="158" t="str">
        <f t="shared" si="0"/>
        <v>Los perfiles profesionales del personal de mantenimiento (Coordinadores, Planeador, Instrumentistas y Aux. de Mantenimiento) presenta un amplio conocimiento en los activos de las Estaciones: De igual forma el personal técnico de O&amp;M tiene amplio conocimiento y formación en redes de destribución de polietileno.</v>
      </c>
      <c r="K41" s="20">
        <v>0.7</v>
      </c>
      <c r="L41" s="65" t="s">
        <v>784</v>
      </c>
      <c r="N41" s="20"/>
      <c r="O41" s="65"/>
      <c r="Q41" s="20"/>
      <c r="R41" s="65"/>
      <c r="T41" s="20"/>
      <c r="U41" s="65"/>
      <c r="W41" s="20"/>
      <c r="X41" s="65"/>
      <c r="Z41" s="20"/>
      <c r="AA41" s="65"/>
      <c r="AC41" s="20"/>
      <c r="AD41" s="65"/>
      <c r="AF41" s="20"/>
      <c r="AG41" s="65"/>
      <c r="AI41" s="20"/>
      <c r="AJ41" s="65"/>
      <c r="AL41" s="20"/>
      <c r="AM41" s="65"/>
      <c r="AO41" s="152"/>
      <c r="AP41" s="65"/>
      <c r="AR41" s="20"/>
      <c r="AS41" s="65"/>
      <c r="AU41" s="20"/>
      <c r="AV41" s="65"/>
      <c r="AX41" s="20"/>
      <c r="AY41" s="65"/>
      <c r="BA41" s="20"/>
      <c r="BB41" s="65"/>
      <c r="BD41" s="20"/>
      <c r="BE41" s="42"/>
      <c r="BG41" s="20"/>
      <c r="BH41" s="42"/>
      <c r="BJ41" s="20"/>
      <c r="BK41" s="42"/>
      <c r="BM41" s="20"/>
      <c r="BN41" s="42"/>
    </row>
    <row r="42" spans="2:66" ht="106" thickBot="1" x14ac:dyDescent="0.2">
      <c r="B42" s="397"/>
      <c r="C42" s="409"/>
      <c r="D42" s="403"/>
      <c r="E42" s="311" t="s">
        <v>600</v>
      </c>
      <c r="F42" s="99">
        <f t="shared" si="1"/>
        <v>0.4</v>
      </c>
      <c r="G42" s="28">
        <f t="shared" si="2"/>
        <v>40</v>
      </c>
      <c r="H42" s="83">
        <f t="shared" si="3"/>
        <v>40</v>
      </c>
      <c r="I42" s="158" t="str">
        <f t="shared" si="0"/>
        <v>Se tiene definida la misión y visión por parte de la Jefatura de O&amp;M, sin embargo no se tiene en un documento de calidad. Los objetivos del area se encuentran definidos en el documento DEA-00-019 Gestión de Activos de Distribución.</v>
      </c>
      <c r="K42" s="20">
        <v>0.4</v>
      </c>
      <c r="L42" s="65" t="s">
        <v>783</v>
      </c>
      <c r="N42" s="20"/>
      <c r="O42" s="65"/>
      <c r="Q42" s="20"/>
      <c r="R42" s="65"/>
      <c r="T42" s="20"/>
      <c r="U42" s="65"/>
      <c r="W42" s="20"/>
      <c r="X42" s="65"/>
      <c r="Z42" s="20"/>
      <c r="AA42" s="65"/>
      <c r="AC42" s="20"/>
      <c r="AD42" s="65"/>
      <c r="AF42" s="20"/>
      <c r="AG42" s="65"/>
      <c r="AI42" s="20"/>
      <c r="AJ42" s="65"/>
      <c r="AL42" s="20"/>
      <c r="AM42" s="65"/>
      <c r="AO42" s="152"/>
      <c r="AP42" s="65"/>
      <c r="AR42" s="20"/>
      <c r="AS42" s="65"/>
      <c r="AU42" s="20"/>
      <c r="AV42" s="65"/>
      <c r="AX42" s="20"/>
      <c r="AY42" s="65"/>
      <c r="BA42" s="20"/>
      <c r="BB42" s="65"/>
      <c r="BD42" s="20"/>
      <c r="BE42" s="42"/>
      <c r="BG42" s="20"/>
      <c r="BH42" s="42"/>
      <c r="BJ42" s="20"/>
      <c r="BK42" s="42"/>
      <c r="BM42" s="20"/>
      <c r="BN42" s="42"/>
    </row>
    <row r="43" spans="2:66" ht="61" thickBot="1" x14ac:dyDescent="0.2">
      <c r="B43" s="397"/>
      <c r="C43" s="409"/>
      <c r="D43" s="403"/>
      <c r="E43" s="314" t="s">
        <v>601</v>
      </c>
      <c r="F43" s="99">
        <f t="shared" si="1"/>
        <v>0.95</v>
      </c>
      <c r="G43" s="28">
        <f t="shared" si="2"/>
        <v>95</v>
      </c>
      <c r="H43" s="83">
        <f t="shared" si="3"/>
        <v>95</v>
      </c>
      <c r="I43" s="158" t="str">
        <f t="shared" si="0"/>
        <v>Se realizan mesas de trabajo entre las diferentes areas tecnicas de la compañia para definir los planes de mejoramiento.</v>
      </c>
      <c r="K43" s="20">
        <v>0.95</v>
      </c>
      <c r="L43" s="65" t="s">
        <v>782</v>
      </c>
      <c r="N43" s="20"/>
      <c r="O43" s="65"/>
      <c r="Q43" s="20"/>
      <c r="R43" s="65"/>
      <c r="T43" s="20"/>
      <c r="U43" s="65"/>
      <c r="W43" s="20"/>
      <c r="X43" s="65"/>
      <c r="Z43" s="20"/>
      <c r="AA43" s="65"/>
      <c r="AC43" s="20"/>
      <c r="AD43" s="65"/>
      <c r="AF43" s="20"/>
      <c r="AG43" s="65"/>
      <c r="AI43" s="20"/>
      <c r="AJ43" s="65"/>
      <c r="AL43" s="20"/>
      <c r="AM43" s="65"/>
      <c r="AO43" s="152"/>
      <c r="AP43" s="65"/>
      <c r="AR43" s="20"/>
      <c r="AS43" s="65"/>
      <c r="AU43" s="20"/>
      <c r="AV43" s="65"/>
      <c r="AX43" s="20"/>
      <c r="AY43" s="65"/>
      <c r="BA43" s="20"/>
      <c r="BB43" s="65"/>
      <c r="BD43" s="20"/>
      <c r="BE43" s="42"/>
      <c r="BG43" s="20"/>
      <c r="BH43" s="42"/>
      <c r="BJ43" s="20"/>
      <c r="BK43" s="42"/>
      <c r="BM43" s="20"/>
      <c r="BN43" s="42"/>
    </row>
    <row r="44" spans="2:66" ht="106" thickBot="1" x14ac:dyDescent="0.2">
      <c r="B44" s="397"/>
      <c r="C44" s="409"/>
      <c r="D44" s="403"/>
      <c r="E44" s="311" t="s">
        <v>357</v>
      </c>
      <c r="F44" s="99">
        <f t="shared" si="1"/>
        <v>0</v>
      </c>
      <c r="G44" s="28">
        <f t="shared" si="2"/>
        <v>0</v>
      </c>
      <c r="H44" s="83">
        <f t="shared" si="3"/>
        <v>0</v>
      </c>
      <c r="I44" s="158" t="str">
        <f t="shared" si="0"/>
        <v>No se tiene software de mantenimiento, se manejan plantillas de excel para la planeación, programación, ejecución e indicadores de las actividades de mantenimiento consolidadas en la carpeta compartida "Indicadores_oym".</v>
      </c>
      <c r="K44" s="20">
        <v>0</v>
      </c>
      <c r="L44" s="65" t="s">
        <v>780</v>
      </c>
      <c r="N44" s="20"/>
      <c r="O44" s="65"/>
      <c r="Q44" s="20"/>
      <c r="R44" s="65"/>
      <c r="T44" s="20"/>
      <c r="U44" s="65"/>
      <c r="W44" s="20"/>
      <c r="X44" s="65"/>
      <c r="Z44" s="20"/>
      <c r="AA44" s="65"/>
      <c r="AC44" s="20"/>
      <c r="AD44" s="65"/>
      <c r="AF44" s="20"/>
      <c r="AG44" s="65"/>
      <c r="AI44" s="20"/>
      <c r="AJ44" s="65"/>
      <c r="AL44" s="20"/>
      <c r="AM44" s="65"/>
      <c r="AO44" s="152"/>
      <c r="AP44" s="65"/>
      <c r="AR44" s="20"/>
      <c r="AS44" s="65"/>
      <c r="AU44" s="20"/>
      <c r="AV44" s="65"/>
      <c r="AX44" s="20"/>
      <c r="AY44" s="65"/>
      <c r="BA44" s="20"/>
      <c r="BB44" s="65"/>
      <c r="BD44" s="20"/>
      <c r="BE44" s="42"/>
      <c r="BG44" s="20"/>
      <c r="BH44" s="42"/>
      <c r="BJ44" s="20"/>
      <c r="BK44" s="42"/>
      <c r="BM44" s="20"/>
      <c r="BN44" s="42"/>
    </row>
    <row r="45" spans="2:66" ht="91" thickBot="1" x14ac:dyDescent="0.2">
      <c r="B45" s="398"/>
      <c r="C45" s="410"/>
      <c r="D45" s="404"/>
      <c r="E45" s="312" t="s">
        <v>602</v>
      </c>
      <c r="F45" s="159">
        <f t="shared" si="1"/>
        <v>0.4</v>
      </c>
      <c r="G45" s="160">
        <f t="shared" si="2"/>
        <v>40</v>
      </c>
      <c r="H45" s="45">
        <f t="shared" si="3"/>
        <v>40</v>
      </c>
      <c r="I45" s="161" t="str">
        <f t="shared" si="0"/>
        <v>Se tiene el manual de operación y mantenimiento e instructivos con la definición de mantenimientos correctivos, preventivos y predicitivos, sin embargo no se tiene definida la criticidad de los equipos.</v>
      </c>
      <c r="K45" s="20">
        <v>0.4</v>
      </c>
      <c r="L45" s="65" t="s">
        <v>781</v>
      </c>
      <c r="N45" s="20"/>
      <c r="O45" s="65"/>
      <c r="Q45" s="20"/>
      <c r="R45" s="65"/>
      <c r="T45" s="20"/>
      <c r="U45" s="65"/>
      <c r="W45" s="20"/>
      <c r="X45" s="65"/>
      <c r="Z45" s="20"/>
      <c r="AA45" s="65"/>
      <c r="AC45" s="20"/>
      <c r="AD45" s="65"/>
      <c r="AF45" s="20"/>
      <c r="AG45" s="65"/>
      <c r="AI45" s="20"/>
      <c r="AJ45" s="65"/>
      <c r="AL45" s="20"/>
      <c r="AM45" s="65"/>
      <c r="AO45" s="152"/>
      <c r="AP45" s="65"/>
      <c r="AR45" s="20"/>
      <c r="AS45" s="65"/>
      <c r="AU45" s="20"/>
      <c r="AV45" s="65"/>
      <c r="AX45" s="20"/>
      <c r="AY45" s="65"/>
      <c r="BA45" s="20"/>
      <c r="BB45" s="65"/>
      <c r="BD45" s="20"/>
      <c r="BE45" s="42"/>
      <c r="BG45" s="20"/>
      <c r="BH45" s="42"/>
      <c r="BJ45" s="20"/>
      <c r="BK45" s="42"/>
      <c r="BM45" s="20"/>
      <c r="BN45" s="42"/>
    </row>
    <row r="46" spans="2:66" ht="81" thickBot="1" x14ac:dyDescent="0.2">
      <c r="B46" s="396" t="s">
        <v>166</v>
      </c>
      <c r="C46" s="399">
        <f>+AVERAGE(G46:G51)</f>
        <v>70.833333333333329</v>
      </c>
      <c r="D46" s="402" t="s">
        <v>61</v>
      </c>
      <c r="E46" s="315" t="s">
        <v>331</v>
      </c>
      <c r="F46" s="139">
        <f t="shared" si="1"/>
        <v>0.95</v>
      </c>
      <c r="G46" s="52">
        <f t="shared" si="2"/>
        <v>95</v>
      </c>
      <c r="H46" s="84">
        <f t="shared" si="3"/>
        <v>95</v>
      </c>
      <c r="I46" s="71" t="str">
        <f t="shared" si="0"/>
        <v>Se presenta el Mapa de Procesos de la compañia evidenciandose la interacción de las areas con Operación y Mantenimiento (Gestión soporte operativo).</v>
      </c>
      <c r="K46" s="20">
        <v>0.95</v>
      </c>
      <c r="L46" s="65" t="s">
        <v>786</v>
      </c>
      <c r="N46" s="20"/>
      <c r="O46" s="65"/>
      <c r="Q46" s="20"/>
      <c r="R46" s="65"/>
      <c r="T46" s="20"/>
      <c r="U46" s="65"/>
      <c r="W46" s="20"/>
      <c r="X46" s="65"/>
      <c r="Z46" s="20"/>
      <c r="AA46" s="65"/>
      <c r="AC46" s="20"/>
      <c r="AD46" s="65"/>
      <c r="AF46" s="20"/>
      <c r="AG46" s="65"/>
      <c r="AI46" s="20"/>
      <c r="AJ46" s="65"/>
      <c r="AL46" s="20"/>
      <c r="AM46" s="65"/>
      <c r="AO46" s="152"/>
      <c r="AP46" s="65"/>
      <c r="AR46" s="20"/>
      <c r="AS46" s="65"/>
      <c r="AU46" s="20"/>
      <c r="AV46" s="65"/>
      <c r="AX46" s="20"/>
      <c r="AY46" s="65"/>
      <c r="BA46" s="20"/>
      <c r="BB46" s="65"/>
      <c r="BD46" s="20"/>
      <c r="BE46" s="42"/>
      <c r="BG46" s="20"/>
      <c r="BH46" s="42"/>
      <c r="BJ46" s="20"/>
      <c r="BK46" s="42"/>
      <c r="BM46" s="20"/>
      <c r="BN46" s="42"/>
    </row>
    <row r="47" spans="2:66" ht="106" thickBot="1" x14ac:dyDescent="0.2">
      <c r="B47" s="397"/>
      <c r="C47" s="400"/>
      <c r="D47" s="403"/>
      <c r="E47" s="314" t="s">
        <v>603</v>
      </c>
      <c r="F47" s="99">
        <f t="shared" si="1"/>
        <v>0</v>
      </c>
      <c r="G47" s="28">
        <f t="shared" si="2"/>
        <v>0</v>
      </c>
      <c r="H47" s="83">
        <f t="shared" si="3"/>
        <v>0</v>
      </c>
      <c r="I47" s="158" t="str">
        <f t="shared" si="0"/>
        <v>No se tiene software de mantenimiento, se manejan plantillas de excel para la planeación, programación, ejecución e indicadores de las actividades de mantenimiento consolidadas en la carpeta compartida "Indicadores_oym".</v>
      </c>
      <c r="K47" s="20">
        <v>0</v>
      </c>
      <c r="L47" s="65" t="s">
        <v>780</v>
      </c>
      <c r="N47" s="20"/>
      <c r="O47" s="65"/>
      <c r="Q47" s="20"/>
      <c r="R47" s="65"/>
      <c r="T47" s="20"/>
      <c r="U47" s="65"/>
      <c r="W47" s="20"/>
      <c r="X47" s="65"/>
      <c r="Z47" s="20"/>
      <c r="AA47" s="65"/>
      <c r="AC47" s="20"/>
      <c r="AD47" s="65"/>
      <c r="AF47" s="20"/>
      <c r="AG47" s="65"/>
      <c r="AI47" s="20"/>
      <c r="AJ47" s="65"/>
      <c r="AL47" s="20"/>
      <c r="AM47" s="65"/>
      <c r="AO47" s="152"/>
      <c r="AP47" s="65"/>
      <c r="AR47" s="20"/>
      <c r="AS47" s="65"/>
      <c r="AU47" s="20"/>
      <c r="AV47" s="65"/>
      <c r="AX47" s="20"/>
      <c r="AY47" s="65"/>
      <c r="BA47" s="20"/>
      <c r="BB47" s="65"/>
      <c r="BD47" s="20"/>
      <c r="BE47" s="42"/>
      <c r="BG47" s="20"/>
      <c r="BH47" s="42"/>
      <c r="BJ47" s="20"/>
      <c r="BK47" s="42"/>
      <c r="BM47" s="20"/>
      <c r="BN47" s="42"/>
    </row>
    <row r="48" spans="2:66" ht="121" thickBot="1" x14ac:dyDescent="0.2">
      <c r="B48" s="397"/>
      <c r="C48" s="400"/>
      <c r="D48" s="403"/>
      <c r="E48" s="314" t="s">
        <v>604</v>
      </c>
      <c r="F48" s="99">
        <f t="shared" si="1"/>
        <v>0.95</v>
      </c>
      <c r="G48" s="28">
        <f t="shared" si="2"/>
        <v>95</v>
      </c>
      <c r="H48" s="83">
        <f t="shared" si="3"/>
        <v>95</v>
      </c>
      <c r="I48" s="158" t="str">
        <f t="shared" si="0"/>
        <v>Las frecuencias se cambian actualizando  el manual de operación y mantenimiento e instructivos de las actividades de mantenimiento.</v>
      </c>
      <c r="K48" s="20">
        <v>0.95</v>
      </c>
      <c r="L48" s="65" t="s">
        <v>779</v>
      </c>
      <c r="N48" s="20"/>
      <c r="O48" s="65"/>
      <c r="Q48" s="20"/>
      <c r="R48" s="65"/>
      <c r="T48" s="20"/>
      <c r="U48" s="65"/>
      <c r="W48" s="20"/>
      <c r="X48" s="65"/>
      <c r="Z48" s="20"/>
      <c r="AA48" s="65"/>
      <c r="AC48" s="20"/>
      <c r="AD48" s="65"/>
      <c r="AF48" s="20"/>
      <c r="AG48" s="65"/>
      <c r="AI48" s="20"/>
      <c r="AJ48" s="65"/>
      <c r="AL48" s="20"/>
      <c r="AM48" s="65"/>
      <c r="AO48" s="152"/>
      <c r="AP48" s="65"/>
      <c r="AR48" s="20"/>
      <c r="AS48" s="65"/>
      <c r="AU48" s="20"/>
      <c r="AV48" s="65"/>
      <c r="AX48" s="20"/>
      <c r="AY48" s="65"/>
      <c r="BA48" s="20"/>
      <c r="BB48" s="65"/>
      <c r="BD48" s="20"/>
      <c r="BE48" s="42"/>
      <c r="BG48" s="20"/>
      <c r="BH48" s="42"/>
      <c r="BJ48" s="20"/>
      <c r="BK48" s="42"/>
      <c r="BM48" s="20"/>
      <c r="BN48" s="42"/>
    </row>
    <row r="49" spans="2:66" ht="101" thickBot="1" x14ac:dyDescent="0.2">
      <c r="B49" s="397"/>
      <c r="C49" s="400"/>
      <c r="D49" s="403"/>
      <c r="E49" s="314" t="s">
        <v>605</v>
      </c>
      <c r="F49" s="99">
        <f t="shared" si="1"/>
        <v>0.7</v>
      </c>
      <c r="G49" s="28">
        <f t="shared" si="2"/>
        <v>70</v>
      </c>
      <c r="H49" s="83">
        <f t="shared" si="3"/>
        <v>70</v>
      </c>
      <c r="I49" s="158" t="str">
        <f t="shared" si="0"/>
        <v>Los cambios se realizan diligenciando el documento FOR-18-068 Planificación del Cambio bajo lo indicado en el instructivo INST-18-044 Planificación del Cambio.</v>
      </c>
      <c r="K49" s="20">
        <v>0.7</v>
      </c>
      <c r="L49" s="65" t="s">
        <v>785</v>
      </c>
      <c r="N49" s="20"/>
      <c r="O49" s="65"/>
      <c r="Q49" s="20"/>
      <c r="R49" s="65"/>
      <c r="T49" s="20"/>
      <c r="U49" s="65"/>
      <c r="W49" s="20"/>
      <c r="X49" s="65"/>
      <c r="Z49" s="20"/>
      <c r="AA49" s="65"/>
      <c r="AC49" s="20"/>
      <c r="AD49" s="65"/>
      <c r="AF49" s="20"/>
      <c r="AG49" s="65"/>
      <c r="AI49" s="20"/>
      <c r="AJ49" s="65"/>
      <c r="AL49" s="20"/>
      <c r="AM49" s="65"/>
      <c r="AO49" s="152"/>
      <c r="AP49" s="65"/>
      <c r="AR49" s="20"/>
      <c r="AS49" s="65"/>
      <c r="AU49" s="20"/>
      <c r="AV49" s="65"/>
      <c r="AX49" s="20"/>
      <c r="AY49" s="65"/>
      <c r="BA49" s="20"/>
      <c r="BB49" s="65"/>
      <c r="BD49" s="20"/>
      <c r="BE49" s="42"/>
      <c r="BG49" s="20"/>
      <c r="BH49" s="42"/>
      <c r="BJ49" s="20"/>
      <c r="BK49" s="42"/>
      <c r="BM49" s="20"/>
      <c r="BN49" s="42"/>
    </row>
    <row r="50" spans="2:66" ht="91" thickBot="1" x14ac:dyDescent="0.2">
      <c r="B50" s="397"/>
      <c r="C50" s="400"/>
      <c r="D50" s="403"/>
      <c r="E50" s="311" t="s">
        <v>358</v>
      </c>
      <c r="F50" s="99">
        <f t="shared" si="1"/>
        <v>0.95</v>
      </c>
      <c r="G50" s="28">
        <f t="shared" si="2"/>
        <v>95</v>
      </c>
      <c r="H50" s="83">
        <f t="shared" si="3"/>
        <v>95</v>
      </c>
      <c r="I50" s="158" t="str">
        <f t="shared" si="0"/>
        <v>Se presenta sabana de mantenimiento en excel evidenciandose la planificación y programación de las actividades de mantenimmiento preventivo y correctivo con un cumplimiento del 99%</v>
      </c>
      <c r="K50" s="20">
        <v>0.95</v>
      </c>
      <c r="L50" s="65" t="s">
        <v>778</v>
      </c>
      <c r="N50" s="20"/>
      <c r="O50" s="65"/>
      <c r="Q50" s="20"/>
      <c r="R50" s="65"/>
      <c r="T50" s="20"/>
      <c r="U50" s="65"/>
      <c r="W50" s="20"/>
      <c r="X50" s="65"/>
      <c r="Z50" s="20"/>
      <c r="AA50" s="65"/>
      <c r="AC50" s="20"/>
      <c r="AD50" s="65"/>
      <c r="AF50" s="20"/>
      <c r="AG50" s="65"/>
      <c r="AI50" s="20"/>
      <c r="AJ50" s="65"/>
      <c r="AL50" s="20"/>
      <c r="AM50" s="65"/>
      <c r="AO50" s="152"/>
      <c r="AP50" s="65"/>
      <c r="AR50" s="20"/>
      <c r="AS50" s="65"/>
      <c r="AU50" s="20"/>
      <c r="AV50" s="65"/>
      <c r="AX50" s="20"/>
      <c r="AY50" s="65"/>
      <c r="BA50" s="20"/>
      <c r="BB50" s="65"/>
      <c r="BD50" s="20"/>
      <c r="BE50" s="42"/>
      <c r="BG50" s="20"/>
      <c r="BH50" s="42"/>
      <c r="BJ50" s="20"/>
      <c r="BK50" s="42"/>
      <c r="BM50" s="20"/>
      <c r="BN50" s="42"/>
    </row>
    <row r="51" spans="2:66" ht="46" thickBot="1" x14ac:dyDescent="0.2">
      <c r="B51" s="398"/>
      <c r="C51" s="401"/>
      <c r="D51" s="404"/>
      <c r="E51" s="311" t="s">
        <v>359</v>
      </c>
      <c r="F51" s="159">
        <f t="shared" si="1"/>
        <v>0.7</v>
      </c>
      <c r="G51" s="160">
        <f t="shared" si="2"/>
        <v>70</v>
      </c>
      <c r="H51" s="45">
        <f t="shared" si="3"/>
        <v>70</v>
      </c>
      <c r="I51" s="161" t="str">
        <f t="shared" si="0"/>
        <v>El manual de operación y mantenimiento incluye frecuencias normativas y de resoluciones Creg.</v>
      </c>
      <c r="K51" s="20">
        <v>0.7</v>
      </c>
      <c r="L51" s="65" t="s">
        <v>777</v>
      </c>
      <c r="N51" s="20"/>
      <c r="O51" s="65"/>
      <c r="Q51" s="20"/>
      <c r="R51" s="65"/>
      <c r="T51" s="20"/>
      <c r="U51" s="65"/>
      <c r="W51" s="20"/>
      <c r="X51" s="65"/>
      <c r="Z51" s="20"/>
      <c r="AA51" s="65"/>
      <c r="AC51" s="20"/>
      <c r="AD51" s="65"/>
      <c r="AF51" s="20"/>
      <c r="AG51" s="65"/>
      <c r="AI51" s="20"/>
      <c r="AJ51" s="65"/>
      <c r="AL51" s="20"/>
      <c r="AM51" s="65"/>
      <c r="AO51" s="152"/>
      <c r="AP51" s="65"/>
      <c r="AR51" s="20"/>
      <c r="AS51" s="65"/>
      <c r="AU51" s="20"/>
      <c r="AV51" s="65"/>
      <c r="AX51" s="20"/>
      <c r="AY51" s="65"/>
      <c r="BA51" s="20"/>
      <c r="BB51" s="65"/>
      <c r="BD51" s="20"/>
      <c r="BE51" s="42"/>
      <c r="BG51" s="20"/>
      <c r="BH51" s="42"/>
      <c r="BJ51" s="20"/>
      <c r="BK51" s="42"/>
      <c r="BM51" s="20"/>
      <c r="BN51" s="42"/>
    </row>
    <row r="52" spans="2:66" ht="41" thickBot="1" x14ac:dyDescent="0.2">
      <c r="B52" s="396" t="s">
        <v>165</v>
      </c>
      <c r="C52" s="393">
        <f>+AVERAGE(G52:G54)</f>
        <v>55</v>
      </c>
      <c r="D52" s="390" t="s">
        <v>126</v>
      </c>
      <c r="E52" s="314" t="s">
        <v>606</v>
      </c>
      <c r="F52" s="139">
        <f t="shared" si="1"/>
        <v>0</v>
      </c>
      <c r="G52" s="52">
        <f t="shared" si="2"/>
        <v>0</v>
      </c>
      <c r="H52" s="84">
        <f t="shared" si="3"/>
        <v>0</v>
      </c>
      <c r="I52" s="71" t="str">
        <f t="shared" si="0"/>
        <v>No se evidencia.</v>
      </c>
      <c r="K52" s="20">
        <v>0</v>
      </c>
      <c r="L52" s="65" t="s">
        <v>801</v>
      </c>
      <c r="N52" s="20"/>
      <c r="O52" s="65"/>
      <c r="Q52" s="20"/>
      <c r="R52" s="65"/>
      <c r="T52" s="20"/>
      <c r="U52" s="65"/>
      <c r="W52" s="20"/>
      <c r="X52" s="65"/>
      <c r="Z52" s="20"/>
      <c r="AA52" s="65"/>
      <c r="AC52" s="20"/>
      <c r="AD52" s="65"/>
      <c r="AF52" s="20"/>
      <c r="AG52" s="65"/>
      <c r="AI52" s="20"/>
      <c r="AJ52" s="65"/>
      <c r="AL52" s="20"/>
      <c r="AM52" s="65"/>
      <c r="AO52" s="152"/>
      <c r="AP52" s="65"/>
      <c r="AR52" s="20"/>
      <c r="AS52" s="190"/>
      <c r="AU52" s="20"/>
      <c r="AV52" s="65"/>
      <c r="AX52" s="20"/>
      <c r="AY52" s="65"/>
      <c r="BA52" s="20"/>
      <c r="BB52" s="65"/>
      <c r="BD52" s="20"/>
      <c r="BE52" s="42"/>
      <c r="BG52" s="20"/>
      <c r="BH52" s="42"/>
      <c r="BJ52" s="20"/>
      <c r="BK52" s="42"/>
      <c r="BM52" s="20"/>
      <c r="BN52" s="42"/>
    </row>
    <row r="53" spans="2:66" ht="91" thickBot="1" x14ac:dyDescent="0.2">
      <c r="B53" s="397"/>
      <c r="C53" s="394"/>
      <c r="D53" s="391"/>
      <c r="E53" s="314" t="s">
        <v>607</v>
      </c>
      <c r="F53" s="99">
        <f t="shared" si="1"/>
        <v>0.7</v>
      </c>
      <c r="G53" s="28">
        <f t="shared" ref="G53:G54" si="4">+IF($E$9=0,0,((F53/$E$9)*100))</f>
        <v>70</v>
      </c>
      <c r="H53" s="83">
        <f t="shared" ref="H53:H54" si="5">G53</f>
        <v>70</v>
      </c>
      <c r="I53" s="158" t="str">
        <f t="shared" si="0"/>
        <v>Existe la carpeta compartida "Indicadores_oym" con información consolidada de mantenimiento desde el año 2018, los soportes fisicos se encuentran en cada una de las regionales.</v>
      </c>
      <c r="K53" s="20">
        <v>0.7</v>
      </c>
      <c r="L53" s="65" t="s">
        <v>776</v>
      </c>
      <c r="N53" s="20"/>
      <c r="O53" s="65"/>
      <c r="Q53" s="20"/>
      <c r="R53" s="65"/>
      <c r="T53" s="20"/>
      <c r="U53" s="65"/>
      <c r="W53" s="20"/>
      <c r="X53" s="65"/>
      <c r="Z53" s="20"/>
      <c r="AA53" s="65"/>
      <c r="AC53" s="20"/>
      <c r="AD53" s="65"/>
      <c r="AF53" s="20"/>
      <c r="AG53" s="65"/>
      <c r="AI53" s="20"/>
      <c r="AJ53" s="65"/>
      <c r="AL53" s="20"/>
      <c r="AM53" s="65"/>
      <c r="AO53" s="152"/>
      <c r="AP53" s="65"/>
      <c r="AR53" s="20"/>
      <c r="AS53" s="190"/>
      <c r="AU53" s="20"/>
      <c r="AV53" s="65"/>
      <c r="AX53" s="20"/>
      <c r="AY53" s="65"/>
      <c r="BA53" s="20"/>
      <c r="BB53" s="65"/>
      <c r="BD53" s="20"/>
      <c r="BE53" s="42"/>
      <c r="BG53" s="20"/>
      <c r="BH53" s="42"/>
      <c r="BJ53" s="20"/>
      <c r="BK53" s="42"/>
      <c r="BM53" s="20"/>
      <c r="BN53" s="42"/>
    </row>
    <row r="54" spans="2:66" ht="91" thickBot="1" x14ac:dyDescent="0.2">
      <c r="B54" s="398"/>
      <c r="C54" s="395"/>
      <c r="D54" s="392"/>
      <c r="E54" s="311" t="s">
        <v>360</v>
      </c>
      <c r="F54" s="159">
        <f t="shared" si="1"/>
        <v>0.95</v>
      </c>
      <c r="G54" s="160">
        <f t="shared" si="4"/>
        <v>95</v>
      </c>
      <c r="H54" s="45">
        <f t="shared" si="5"/>
        <v>95</v>
      </c>
      <c r="I54" s="161" t="str">
        <f t="shared" si="0"/>
        <v>Existe el documento MAN-13-001 Mnual de Operación y Mantenimiento, en donde se encuentra las actividades y frecuencias de mantenimientos de los activos de distribución.</v>
      </c>
      <c r="K54" s="25">
        <v>0.95</v>
      </c>
      <c r="L54" s="66" t="s">
        <v>775</v>
      </c>
      <c r="N54" s="25"/>
      <c r="O54" s="66"/>
      <c r="Q54" s="25"/>
      <c r="R54" s="66"/>
      <c r="T54" s="25"/>
      <c r="U54" s="66"/>
      <c r="W54" s="25"/>
      <c r="X54" s="66"/>
      <c r="Z54" s="25"/>
      <c r="AA54" s="66"/>
      <c r="AC54" s="25"/>
      <c r="AD54" s="66"/>
      <c r="AF54" s="25"/>
      <c r="AG54" s="66"/>
      <c r="AI54" s="25"/>
      <c r="AJ54" s="66"/>
      <c r="AL54" s="25"/>
      <c r="AM54" s="66"/>
      <c r="AO54" s="152"/>
      <c r="AP54" s="66"/>
      <c r="AR54" s="25"/>
      <c r="AS54" s="190"/>
      <c r="AU54" s="20"/>
      <c r="AV54" s="66"/>
      <c r="AX54" s="20"/>
      <c r="AY54" s="66"/>
      <c r="BA54" s="20"/>
      <c r="BB54" s="66"/>
      <c r="BD54" s="25"/>
      <c r="BE54" s="44"/>
      <c r="BG54" s="25"/>
      <c r="BH54" s="44"/>
      <c r="BJ54" s="25"/>
      <c r="BK54" s="44"/>
      <c r="BM54" s="25"/>
      <c r="BN54" s="44"/>
    </row>
  </sheetData>
  <sheetProtection algorithmName="SHA-512" hashValue="9Syej05snoPmswswZc1/7yGF8ARwUIWxZYipFnyv5SPGpAa9VqelBm9IuzvLexvGq0XsavRmwOw3IY9Uzhx8Yw==" saltValue="rHM7CzhemrkNXAUSysNISA==" spinCount="100000" sheet="1" objects="1" scenarios="1" autoFilter="0"/>
  <autoFilter ref="A10:BN54" xr:uid="{00000000-0009-0000-0000-000006000000}"/>
  <dataConsolidate/>
  <mergeCells count="34">
    <mergeCell ref="D52:D54"/>
    <mergeCell ref="C52:C54"/>
    <mergeCell ref="B52:B54"/>
    <mergeCell ref="AI6:AJ6"/>
    <mergeCell ref="B46:B51"/>
    <mergeCell ref="C46:C51"/>
    <mergeCell ref="D46:D51"/>
    <mergeCell ref="B20:B33"/>
    <mergeCell ref="C20:C33"/>
    <mergeCell ref="D20:D33"/>
    <mergeCell ref="B34:B45"/>
    <mergeCell ref="C34:C45"/>
    <mergeCell ref="D34:D45"/>
    <mergeCell ref="B11:B19"/>
    <mergeCell ref="C11:C19"/>
    <mergeCell ref="D11:D19"/>
    <mergeCell ref="BA6:BB6"/>
    <mergeCell ref="BD6:BE6"/>
    <mergeCell ref="BG6:BH6"/>
    <mergeCell ref="BJ6:BK6"/>
    <mergeCell ref="BM6:BN6"/>
    <mergeCell ref="AX6:AY6"/>
    <mergeCell ref="K6:L6"/>
    <mergeCell ref="N6:O6"/>
    <mergeCell ref="Q6:R6"/>
    <mergeCell ref="T6:U6"/>
    <mergeCell ref="W6:X6"/>
    <mergeCell ref="Z6:AA6"/>
    <mergeCell ref="AC6:AD6"/>
    <mergeCell ref="AF6:AG6"/>
    <mergeCell ref="AO6:AP6"/>
    <mergeCell ref="AR6:AS6"/>
    <mergeCell ref="AU6:AV6"/>
    <mergeCell ref="AL6:AM6"/>
  </mergeCells>
  <dataValidations count="2">
    <dataValidation type="list" allowBlank="1" showInputMessage="1" showErrorMessage="1" sqref="I6" xr:uid="{00000000-0002-0000-0600-000000000000}">
      <formula1>COMENTARIOS</formula1>
    </dataValidation>
    <dataValidation type="list" allowBlank="1" showInputMessage="1" showErrorMessage="1" sqref="K6:L6 N6:O6 Q6:R6 T6:U6 W6:X6 BM6:BN6 AR6:AS6 AU6:AV6 AX6:AY6 BA6:BB6 BD6:BE6 AO6:AP6 BG6:BH6 BJ6:BK6 Z6:AA6 AC6:AD6 AF6:AG6 AI6:AJ6 AL6:AM6" xr:uid="{00000000-0002-0000-0600-000001000000}">
      <formula1>LUGAR</formula1>
    </dataValidation>
  </dataValidations>
  <pageMargins left="0.44" right="0.35" top="0.36" bottom="0.34" header="0.28999999999999998" footer="0.17"/>
  <pageSetup scale="52" fitToHeight="2" orientation="landscape" r:id="rId1"/>
  <headerFooter alignWithMargins="0">
    <oddFooter>&amp;RPág  &amp;P/&amp;N</oddFooter>
  </headerFooter>
  <legacyDrawing r:id="rId2"/>
  <extLst>
    <ext xmlns:x14="http://schemas.microsoft.com/office/spreadsheetml/2009/9/main" uri="{78C0D931-6437-407d-A8EE-F0AAD7539E65}">
      <x14:conditionalFormattings>
        <x14:conditionalFormatting xmlns:xm="http://schemas.microsoft.com/office/excel/2006/main">
          <x14:cfRule type="containsText" priority="174" operator="containsText" id="{B9DAE5C9-E141-4AAF-972A-7AA396E975B2}">
            <xm:f>NOT(ISERROR(SEARCH(Listas!$B$4,K6)))</xm:f>
            <xm:f>Listas!$B$4</xm:f>
            <x14:dxf>
              <fill>
                <patternFill>
                  <bgColor theme="7" tint="0.59996337778862885"/>
                </patternFill>
              </fill>
            </x14:dxf>
          </x14:cfRule>
          <xm:sqref>K6:L6 N6:O6 Q6:R6 T6:U6 W6:X6 Z6:AA6 AO6:AP6 AR6:AS6 AU6:AV6 AX6:AY6 BA6:BB6 BD6:BE6 BG6:BH6 BJ6:BK6 BM6:BN6 AC6:AD6 AF6:AG6 AI6:AJ6 AL6:AM6</xm:sqref>
        </x14:conditionalFormatting>
        <x14:conditionalFormatting xmlns:xm="http://schemas.microsoft.com/office/excel/2006/main">
          <x14:cfRule type="notContainsText" priority="20" operator="notContains" id="{3E69B1C4-CE55-40A3-A5B1-2E6806D27DC3}">
            <xm:f>ISERROR(SEARCH(Listas!$B$2,K6))</xm:f>
            <xm:f>Listas!$B$2</xm:f>
            <x14:dxf>
              <fill>
                <patternFill>
                  <bgColor theme="3" tint="0.59996337778862885"/>
                </patternFill>
              </fill>
            </x14:dxf>
          </x14:cfRule>
          <x14:cfRule type="containsText" priority="21" operator="containsText" id="{08354A58-71EC-438D-9258-EE48A5C9F4A9}">
            <xm:f>NOT(ISERROR(SEARCH(Listas!$B$2,K6)))</xm:f>
            <xm:f>Listas!$B$2</xm:f>
            <x14:dxf>
              <fill>
                <patternFill>
                  <bgColor rgb="FFFFFF00"/>
                </patternFill>
              </fill>
            </x14:dxf>
          </x14:cfRule>
          <xm:sqref>K6:L6 N6:O6 Q6:R6 T6:U6 W6:X6 Z6:AA6 AO6:AP6 AR6:AS6 AU6:AV6 AX6:AY6 BA6:BB6 BD6:BE6 BG6:BH6 BJ6:BK6 BM6:BN6</xm:sqref>
        </x14:conditionalFormatting>
        <x14:conditionalFormatting xmlns:xm="http://schemas.microsoft.com/office/excel/2006/main">
          <x14:cfRule type="containsText" priority="15" operator="containsText" id="{BEAA4FFF-315C-4844-89A6-AB30CFF91AAC}">
            <xm:f>NOT(ISERROR(SEARCH($H$4,L9)))</xm:f>
            <xm:f>$H$4</xm:f>
            <x14:dxf>
              <fill>
                <patternFill>
                  <bgColor theme="5"/>
                </patternFill>
              </fill>
            </x14:dxf>
          </x14:cfRule>
          <x14:cfRule type="containsText" priority="16" operator="containsText" id="{4DEADC2A-2FD1-4686-A28E-B4AFA622CDF3}">
            <xm:f>NOT(ISERROR(SEARCH($H$3,L9)))</xm:f>
            <xm:f>$H$3</xm:f>
            <x14:dxf>
              <fill>
                <patternFill>
                  <bgColor rgb="FF92D050"/>
                </patternFill>
              </fill>
            </x14:dxf>
          </x14:cfRule>
          <xm:sqref>AP9 AS9 AV9 AY9 BB9 BE9 BH9 BK9 BN9 L9 O9 R9 U9 X9 AA9 AD9 AG9</xm:sqref>
        </x14:conditionalFormatting>
        <x14:conditionalFormatting xmlns:xm="http://schemas.microsoft.com/office/excel/2006/main">
          <x14:cfRule type="notContainsText" priority="18" operator="notContains" id="{C6B93184-0EFB-4304-A753-F450552700C6}">
            <xm:f>ISERROR(SEARCH(Listas!$B$2,AC6))</xm:f>
            <xm:f>Listas!$B$2</xm:f>
            <x14:dxf>
              <fill>
                <patternFill>
                  <bgColor theme="3" tint="0.59996337778862885"/>
                </patternFill>
              </fill>
            </x14:dxf>
          </x14:cfRule>
          <x14:cfRule type="containsText" priority="19" operator="containsText" id="{3507C7D6-9290-447A-A910-1DBAC8EB2A84}">
            <xm:f>NOT(ISERROR(SEARCH(Listas!$B$2,AC6)))</xm:f>
            <xm:f>Listas!$B$2</xm:f>
            <x14:dxf>
              <fill>
                <patternFill>
                  <bgColor rgb="FFFFFF00"/>
                </patternFill>
              </fill>
            </x14:dxf>
          </x14:cfRule>
          <xm:sqref>AC6:AD6 AF6:AG6</xm:sqref>
        </x14:conditionalFormatting>
        <x14:conditionalFormatting xmlns:xm="http://schemas.microsoft.com/office/excel/2006/main">
          <x14:cfRule type="notContainsText" priority="13" operator="notContains" id="{C554BAE9-441D-40CD-8460-A99BBD5192B5}">
            <xm:f>ISERROR(SEARCH(Listas!$B$2,AI6))</xm:f>
            <xm:f>Listas!$B$2</xm:f>
            <x14:dxf>
              <fill>
                <patternFill>
                  <bgColor theme="3" tint="0.59996337778862885"/>
                </patternFill>
              </fill>
            </x14:dxf>
          </x14:cfRule>
          <x14:cfRule type="containsText" priority="14" operator="containsText" id="{FA50D8AF-E3AE-4F50-84B7-27A069D268A5}">
            <xm:f>NOT(ISERROR(SEARCH(Listas!$B$2,AI6)))</xm:f>
            <xm:f>Listas!$B$2</xm:f>
            <x14:dxf>
              <fill>
                <patternFill>
                  <bgColor rgb="FFFFFF00"/>
                </patternFill>
              </fill>
            </x14:dxf>
          </x14:cfRule>
          <xm:sqref>AI6:AJ6</xm:sqref>
        </x14:conditionalFormatting>
        <x14:conditionalFormatting xmlns:xm="http://schemas.microsoft.com/office/excel/2006/main">
          <x14:cfRule type="notContainsText" priority="8" operator="notContains" id="{898A9C96-E3A7-4FCC-BBB7-A3A612D398E0}">
            <xm:f>ISERROR(SEARCH(Listas!$B$2,AL6))</xm:f>
            <xm:f>Listas!$B$2</xm:f>
            <x14:dxf>
              <fill>
                <patternFill>
                  <bgColor theme="3" tint="0.59996337778862885"/>
                </patternFill>
              </fill>
            </x14:dxf>
          </x14:cfRule>
          <x14:cfRule type="containsText" priority="9" operator="containsText" id="{3A46BB75-54EF-474C-AF84-41074A218F15}">
            <xm:f>NOT(ISERROR(SEARCH(Listas!$B$2,AL6)))</xm:f>
            <xm:f>Listas!$B$2</xm:f>
            <x14:dxf>
              <fill>
                <patternFill>
                  <bgColor rgb="FFFFFF00"/>
                </patternFill>
              </fill>
            </x14:dxf>
          </x14:cfRule>
          <xm:sqref>AL6:AM6</xm:sqref>
        </x14:conditionalFormatting>
        <x14:conditionalFormatting xmlns:xm="http://schemas.microsoft.com/office/excel/2006/main">
          <x14:cfRule type="containsText" priority="3" operator="containsText" id="{F2DFC0B5-5C3A-8946-8AB5-1A185B8E44D1}">
            <xm:f>NOT(ISERROR(SEARCH($H$4,AJ9)))</xm:f>
            <xm:f>$H$4</xm:f>
            <x14:dxf>
              <fill>
                <patternFill>
                  <bgColor theme="5"/>
                </patternFill>
              </fill>
            </x14:dxf>
          </x14:cfRule>
          <x14:cfRule type="containsText" priority="4" operator="containsText" id="{D8F5E4A3-856C-F743-A78A-4F96A14A9295}">
            <xm:f>NOT(ISERROR(SEARCH($H$3,AJ9)))</xm:f>
            <xm:f>$H$3</xm:f>
            <x14:dxf>
              <fill>
                <patternFill>
                  <bgColor rgb="FF92D050"/>
                </patternFill>
              </fill>
            </x14:dxf>
          </x14:cfRule>
          <xm:sqref>AJ9</xm:sqref>
        </x14:conditionalFormatting>
        <x14:conditionalFormatting xmlns:xm="http://schemas.microsoft.com/office/excel/2006/main">
          <x14:cfRule type="containsText" priority="1" operator="containsText" id="{F4FD28D2-FB31-8946-A976-61131ACB94D2}">
            <xm:f>NOT(ISERROR(SEARCH($H$4,AM9)))</xm:f>
            <xm:f>$H$4</xm:f>
            <x14:dxf>
              <fill>
                <patternFill>
                  <bgColor theme="5"/>
                </patternFill>
              </fill>
            </x14:dxf>
          </x14:cfRule>
          <x14:cfRule type="containsText" priority="2" operator="containsText" id="{FD2569C6-1D71-F94F-987F-130B7B47E0A5}">
            <xm:f>NOT(ISERROR(SEARCH($H$3,AM9)))</xm:f>
            <xm:f>$H$3</xm:f>
            <x14:dxf>
              <fill>
                <patternFill>
                  <bgColor rgb="FF92D050"/>
                </patternFill>
              </fill>
            </x14:dxf>
          </x14:cfRule>
          <xm:sqref>AM9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12914186-363A-8F47-BC4B-55B713D15444}">
          <x14:formula1>
            <xm:f>Listas!$B$2</xm:f>
          </x14:formula1>
          <xm:sqref>F6</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tabColor rgb="FF00CC00"/>
    <pageSetUpPr fitToPage="1"/>
  </sheetPr>
  <dimension ref="A1:BH58"/>
  <sheetViews>
    <sheetView showGridLines="0" topLeftCell="A53" zoomScaleNormal="100" workbookViewId="0">
      <selection activeCell="L13" sqref="L13"/>
    </sheetView>
  </sheetViews>
  <sheetFormatPr baseColWidth="10" defaultColWidth="9.1640625" defaultRowHeight="14" x14ac:dyDescent="0.15"/>
  <cols>
    <col min="1" max="1" width="2.6640625" style="24" customWidth="1"/>
    <col min="2" max="2" width="7.83203125" style="29" customWidth="1"/>
    <col min="3" max="3" width="11.33203125" style="29" customWidth="1"/>
    <col min="4" max="4" width="22.83203125" style="26" customWidth="1"/>
    <col min="5" max="5" width="39.5" style="26" customWidth="1"/>
    <col min="6" max="6" width="14.1640625" style="50" customWidth="1"/>
    <col min="7" max="7" width="18.5" style="29" customWidth="1"/>
    <col min="8" max="8" width="11.33203125" style="26" customWidth="1"/>
    <col min="9" max="9" width="27.5" style="72" customWidth="1"/>
    <col min="10" max="10" width="1.83203125" style="30" customWidth="1"/>
    <col min="11" max="11" width="13.6640625" style="24" customWidth="1"/>
    <col min="12" max="12" width="27.1640625" style="26" customWidth="1"/>
    <col min="13" max="13" width="2.33203125" style="24" customWidth="1"/>
    <col min="14" max="14" width="15" style="24" customWidth="1"/>
    <col min="15" max="15" width="31.5" style="26" customWidth="1"/>
    <col min="16" max="16" width="2.33203125" style="24" customWidth="1"/>
    <col min="17" max="17" width="16.5" style="29" customWidth="1"/>
    <col min="18" max="18" width="34.6640625" style="26" customWidth="1"/>
    <col min="19" max="19" width="2.33203125" style="24" customWidth="1"/>
    <col min="20" max="20" width="16.5" style="29" customWidth="1"/>
    <col min="21" max="21" width="28" style="26" customWidth="1"/>
    <col min="22" max="22" width="2.33203125" style="24" customWidth="1"/>
    <col min="23" max="23" width="16.5" style="29" customWidth="1"/>
    <col min="24" max="24" width="34.6640625" style="26" customWidth="1"/>
    <col min="25" max="25" width="2.33203125" style="24" customWidth="1"/>
    <col min="26" max="26" width="16.5" style="29" customWidth="1"/>
    <col min="27" max="27" width="34.6640625" style="26" customWidth="1"/>
    <col min="28" max="28" width="2.33203125" style="24" customWidth="1"/>
    <col min="29" max="29" width="16.5" style="29" customWidth="1"/>
    <col min="30" max="30" width="34.6640625" style="26" customWidth="1"/>
    <col min="31" max="31" width="2.33203125" style="24" customWidth="1"/>
    <col min="32" max="32" width="16.5" style="29" customWidth="1"/>
    <col min="33" max="33" width="34.6640625" style="26" customWidth="1"/>
    <col min="34" max="34" width="2.6640625" style="24" customWidth="1"/>
    <col min="35" max="35" width="16.5" style="29" customWidth="1"/>
    <col min="36" max="36" width="34.6640625" style="26" customWidth="1"/>
    <col min="37" max="37" width="2.33203125" style="24" customWidth="1"/>
    <col min="38" max="38" width="13.83203125" style="24" customWidth="1"/>
    <col min="39" max="39" width="19.83203125" style="24" customWidth="1"/>
    <col min="40" max="40" width="1.5" style="24" customWidth="1"/>
    <col min="41" max="41" width="13.6640625" style="24" customWidth="1"/>
    <col min="42" max="42" width="34.6640625" style="26" customWidth="1"/>
    <col min="43" max="43" width="2.33203125" style="24" customWidth="1"/>
    <col min="44" max="44" width="16.5" style="24" customWidth="1"/>
    <col min="45" max="45" width="34.6640625" style="26" customWidth="1"/>
    <col min="46" max="46" width="2.33203125" style="24" customWidth="1"/>
    <col min="47" max="47" width="16.5" style="24" customWidth="1"/>
    <col min="48" max="48" width="34.6640625" style="24" customWidth="1"/>
    <col min="49" max="49" width="2.33203125" style="24" customWidth="1"/>
    <col min="50" max="50" width="16.5" style="24" customWidth="1"/>
    <col min="51" max="51" width="34.6640625" style="24" customWidth="1"/>
    <col min="52" max="52" width="2.33203125" style="24" customWidth="1"/>
    <col min="53" max="53" width="16.5" style="24" customWidth="1"/>
    <col min="54" max="54" width="34.6640625" style="24" customWidth="1"/>
    <col min="55" max="55" width="2.33203125" style="24" customWidth="1"/>
    <col min="56" max="56" width="16.5" style="24" customWidth="1"/>
    <col min="57" max="57" width="34.6640625" style="24" customWidth="1"/>
    <col min="58" max="58" width="2.33203125" style="24" customWidth="1"/>
    <col min="59" max="59" width="16.5" style="24" customWidth="1"/>
    <col min="60" max="60" width="34.6640625" style="24" customWidth="1"/>
    <col min="61" max="16384" width="9.1640625" style="30"/>
  </cols>
  <sheetData>
    <row r="1" spans="2:60" s="26" customFormat="1" x14ac:dyDescent="0.15">
      <c r="B1" s="50"/>
      <c r="F1" s="50"/>
      <c r="G1" s="50"/>
      <c r="I1" s="72"/>
      <c r="Q1" s="50"/>
      <c r="T1" s="50"/>
      <c r="W1" s="50"/>
      <c r="Z1" s="50"/>
      <c r="AC1" s="50"/>
      <c r="AF1" s="50"/>
      <c r="AI1" s="50"/>
    </row>
    <row r="2" spans="2:60" s="26" customFormat="1" ht="13.5" customHeight="1" x14ac:dyDescent="0.15">
      <c r="B2" s="50"/>
      <c r="C2" s="21"/>
      <c r="D2" s="21"/>
      <c r="F2" s="50"/>
      <c r="G2" s="50"/>
      <c r="H2" s="85"/>
      <c r="I2" s="72"/>
      <c r="Q2" s="50"/>
      <c r="T2" s="50"/>
      <c r="W2" s="50"/>
      <c r="Z2" s="50"/>
      <c r="AC2" s="50"/>
      <c r="AF2" s="50"/>
      <c r="AI2" s="50"/>
    </row>
    <row r="3" spans="2:60" s="26" customFormat="1" ht="15" x14ac:dyDescent="0.15">
      <c r="B3" s="50"/>
      <c r="C3" s="21"/>
      <c r="D3" s="21"/>
      <c r="F3" s="50"/>
      <c r="G3" s="50"/>
      <c r="H3" s="167" t="s">
        <v>215</v>
      </c>
      <c r="I3" s="72"/>
      <c r="Q3" s="50"/>
      <c r="T3" s="50"/>
      <c r="W3" s="50"/>
      <c r="Z3" s="50"/>
      <c r="AC3" s="50"/>
      <c r="AF3" s="50"/>
      <c r="AI3" s="50"/>
    </row>
    <row r="4" spans="2:60" s="26" customFormat="1" ht="15" x14ac:dyDescent="0.15">
      <c r="B4" s="50"/>
      <c r="C4" s="21"/>
      <c r="D4" s="21"/>
      <c r="F4" s="50"/>
      <c r="G4" s="50"/>
      <c r="H4" s="167" t="s">
        <v>216</v>
      </c>
      <c r="I4" s="72"/>
      <c r="Q4" s="50"/>
      <c r="T4" s="50"/>
      <c r="W4" s="50"/>
      <c r="Z4" s="50"/>
      <c r="AC4" s="50"/>
      <c r="AF4" s="50"/>
      <c r="AI4" s="50"/>
    </row>
    <row r="5" spans="2:60" s="26" customFormat="1" ht="15" x14ac:dyDescent="0.15">
      <c r="B5" s="50"/>
      <c r="C5" s="21"/>
      <c r="D5" s="21"/>
      <c r="F5" s="50"/>
      <c r="G5" s="50"/>
      <c r="H5" s="85"/>
      <c r="I5" s="72"/>
      <c r="Q5" s="50"/>
      <c r="T5" s="50"/>
      <c r="W5" s="50"/>
      <c r="Z5" s="50"/>
      <c r="AC5" s="50"/>
      <c r="AF5" s="50"/>
      <c r="AI5" s="50"/>
    </row>
    <row r="6" spans="2:60" s="153" customFormat="1" ht="16.5" customHeight="1" x14ac:dyDescent="0.15">
      <c r="F6" s="156" t="s">
        <v>720</v>
      </c>
      <c r="H6" s="168"/>
      <c r="I6" s="156" t="s">
        <v>319</v>
      </c>
      <c r="K6" s="389" t="s">
        <v>320</v>
      </c>
      <c r="L6" s="389"/>
      <c r="N6" s="389"/>
      <c r="O6" s="389"/>
      <c r="Q6" s="389"/>
      <c r="R6" s="389"/>
      <c r="T6" s="389"/>
      <c r="U6" s="389"/>
      <c r="W6" s="389"/>
      <c r="X6" s="389"/>
      <c r="Z6" s="389"/>
      <c r="AA6" s="389"/>
      <c r="AC6" s="389"/>
      <c r="AD6" s="389"/>
      <c r="AF6" s="389"/>
      <c r="AG6" s="389"/>
      <c r="AI6" s="389"/>
      <c r="AJ6" s="389"/>
      <c r="AL6" s="389"/>
      <c r="AM6" s="389"/>
      <c r="AO6" s="389"/>
      <c r="AP6" s="389"/>
      <c r="AR6" s="389"/>
      <c r="AS6" s="389"/>
      <c r="AU6" s="389"/>
      <c r="AV6" s="389"/>
      <c r="AX6" s="389"/>
      <c r="AY6" s="389"/>
      <c r="BA6" s="389"/>
      <c r="BB6" s="389"/>
      <c r="BD6" s="389"/>
      <c r="BE6" s="389"/>
      <c r="BG6" s="389"/>
      <c r="BH6" s="389"/>
    </row>
    <row r="7" spans="2:60" s="22" customFormat="1" ht="24" x14ac:dyDescent="0.15">
      <c r="B7" s="31" t="s">
        <v>41</v>
      </c>
      <c r="F7" s="46"/>
      <c r="G7" s="46"/>
      <c r="H7" s="115"/>
      <c r="I7" s="73"/>
      <c r="K7" s="22" t="s">
        <v>144</v>
      </c>
      <c r="L7" s="341" t="s">
        <v>719</v>
      </c>
      <c r="M7" s="23"/>
      <c r="N7" s="22" t="s">
        <v>144</v>
      </c>
      <c r="O7" s="69"/>
      <c r="Q7" s="31" t="s">
        <v>144</v>
      </c>
      <c r="R7" s="69"/>
      <c r="T7" s="31" t="s">
        <v>144</v>
      </c>
      <c r="U7" s="69"/>
      <c r="W7" s="31" t="s">
        <v>144</v>
      </c>
      <c r="X7" s="69"/>
      <c r="Z7" s="31" t="s">
        <v>144</v>
      </c>
      <c r="AA7" s="69"/>
      <c r="AC7" s="31" t="s">
        <v>144</v>
      </c>
      <c r="AD7" s="67"/>
      <c r="AF7" s="31" t="s">
        <v>144</v>
      </c>
      <c r="AG7" s="82"/>
      <c r="AI7" s="31" t="s">
        <v>144</v>
      </c>
      <c r="AJ7" s="69"/>
      <c r="AL7" s="22" t="s">
        <v>144</v>
      </c>
      <c r="AM7" s="62"/>
      <c r="AO7" s="22" t="s">
        <v>144</v>
      </c>
      <c r="AP7" s="67"/>
      <c r="AR7" s="22" t="s">
        <v>144</v>
      </c>
      <c r="AS7" s="82"/>
      <c r="AU7" s="22" t="s">
        <v>144</v>
      </c>
      <c r="AV7" s="69"/>
      <c r="AX7" s="22" t="s">
        <v>144</v>
      </c>
      <c r="AY7" s="69"/>
      <c r="BA7" s="22" t="s">
        <v>144</v>
      </c>
      <c r="BD7" s="22" t="s">
        <v>144</v>
      </c>
      <c r="BG7" s="22" t="s">
        <v>144</v>
      </c>
    </row>
    <row r="8" spans="2:60" ht="14.25" customHeight="1" x14ac:dyDescent="0.15">
      <c r="B8" s="51"/>
      <c r="C8" s="51"/>
      <c r="D8" s="51"/>
      <c r="E8" s="51"/>
      <c r="F8" s="51"/>
      <c r="K8" s="24" t="s">
        <v>150</v>
      </c>
      <c r="L8" s="63" t="s">
        <v>718</v>
      </c>
      <c r="N8" s="24" t="s">
        <v>150</v>
      </c>
      <c r="O8" s="63"/>
      <c r="Q8" s="174" t="s">
        <v>150</v>
      </c>
      <c r="R8" s="63"/>
      <c r="T8" s="174" t="s">
        <v>150</v>
      </c>
      <c r="U8" s="63"/>
      <c r="W8" s="174" t="s">
        <v>150</v>
      </c>
      <c r="X8" s="63"/>
      <c r="Z8" s="174" t="s">
        <v>150</v>
      </c>
      <c r="AA8" s="63"/>
      <c r="AC8" s="174" t="s">
        <v>150</v>
      </c>
      <c r="AF8" s="174" t="s">
        <v>150</v>
      </c>
      <c r="AG8" s="63"/>
      <c r="AI8" s="174" t="s">
        <v>150</v>
      </c>
      <c r="AL8" s="24" t="s">
        <v>150</v>
      </c>
      <c r="AM8" s="63"/>
      <c r="AO8" s="24" t="s">
        <v>150</v>
      </c>
      <c r="AR8" s="24" t="s">
        <v>150</v>
      </c>
      <c r="AS8" s="63"/>
      <c r="AU8" s="24" t="s">
        <v>150</v>
      </c>
      <c r="AV8" s="63"/>
      <c r="AX8" s="24" t="s">
        <v>150</v>
      </c>
      <c r="AY8" s="63"/>
      <c r="BA8" s="24" t="s">
        <v>150</v>
      </c>
      <c r="BD8" s="24" t="s">
        <v>150</v>
      </c>
      <c r="BG8" s="24" t="s">
        <v>150</v>
      </c>
    </row>
    <row r="9" spans="2:60" s="24" customFormat="1" ht="18.75" customHeight="1" thickBot="1" x14ac:dyDescent="0.2">
      <c r="B9" s="165" t="s">
        <v>168</v>
      </c>
      <c r="D9" s="26"/>
      <c r="E9" s="166">
        <v>1</v>
      </c>
      <c r="F9" s="2"/>
      <c r="G9" s="29"/>
      <c r="H9" s="26"/>
      <c r="I9" s="26"/>
      <c r="K9" s="24" t="s">
        <v>217</v>
      </c>
      <c r="L9" s="50" t="str">
        <f>+IF($F$6="ALCANOS DE COLOMBIA S.A. E.S.P.","HABILITAR",IF($F$6="TODOS","HABILITAR","INHABILITAR"))</f>
        <v>HABILITAR</v>
      </c>
      <c r="N9" s="24" t="s">
        <v>217</v>
      </c>
      <c r="O9" s="50" t="str">
        <f>+IF($F$6="ALCANOS DE COLOMBIA S.A. E.S.P.","HABILITAR",IF($F$6="TODOS","HABILITAR","INHABILITAR"))</f>
        <v>HABILITAR</v>
      </c>
      <c r="Q9" s="174" t="s">
        <v>217</v>
      </c>
      <c r="R9" s="50" t="str">
        <f>+IF($F$6="ALCANOS DE COLOMBIA S.A. E.S.P.","HABILITAR",IF($F$6="TODOS","HABILITAR","INHABILITAR"))</f>
        <v>HABILITAR</v>
      </c>
      <c r="T9" s="174" t="s">
        <v>217</v>
      </c>
      <c r="U9" s="50" t="str">
        <f>+IF($F$6="ALCANOS DE COLOMBIA S.A. E.S.P.","HABILITAR",IF($F$6="TODOS","HABILITAR","INHABILITAR"))</f>
        <v>HABILITAR</v>
      </c>
      <c r="W9" s="174" t="s">
        <v>217</v>
      </c>
      <c r="X9" s="50" t="str">
        <f>+IF($F$6="ALCANOS DE COLOMBIA S.A. E.S.P.","HABILITAR",IF($F$6="TODOS","HABILITAR","INHABILITAR"))</f>
        <v>HABILITAR</v>
      </c>
      <c r="Z9" s="174" t="s">
        <v>217</v>
      </c>
      <c r="AA9" s="50" t="str">
        <f>+IF($F$6="ALCANOS DE COLOMBIA S.A. E.S.P.","HABILITAR",IF($F$6="TODOS","HABILITAR","INHABILITAR"))</f>
        <v>HABILITAR</v>
      </c>
      <c r="AC9" s="174" t="s">
        <v>217</v>
      </c>
      <c r="AD9" s="50" t="str">
        <f>+IF($F$6="ALCANOS DE COLOMBIA S.A. E.S.P.","HABILITAR",IF($F$6="TODOS","HABILITAR","INHABILITAR"))</f>
        <v>HABILITAR</v>
      </c>
      <c r="AF9" s="174" t="s">
        <v>217</v>
      </c>
      <c r="AG9" s="50" t="str">
        <f>+IF($F$6="ALCANOS DE COLOMBIA S.A. E.S.P.","HABILITAR",IF($F$6="TODOS","HABILITAR","INHABILITAR"))</f>
        <v>HABILITAR</v>
      </c>
      <c r="AI9" s="174" t="s">
        <v>217</v>
      </c>
      <c r="AJ9" s="50" t="str">
        <f>+IF($F$6="GRUPO EVALUADOR","HABILITAR",IF($F$6="TODOS","HABILITAR","INHABILITAR"))</f>
        <v>INHABILITAR</v>
      </c>
      <c r="AL9" s="24" t="s">
        <v>217</v>
      </c>
      <c r="AM9" s="50" t="str">
        <f>+IF($F$6="PLANTA ACTUAL","HABILITAR",IF($F$6="TODOS","HABILITAR","INHABILITAR"))</f>
        <v>INHABILITAR</v>
      </c>
      <c r="AO9" s="24" t="s">
        <v>217</v>
      </c>
      <c r="AP9" s="50" t="str">
        <f>+IF($F$6="PLANTA ACTUAL","HABILITAR",IF($F$6="TODOS","HABILITAR","INHABILITAR"))</f>
        <v>INHABILITAR</v>
      </c>
      <c r="AR9" s="24" t="s">
        <v>217</v>
      </c>
      <c r="AS9" s="50" t="str">
        <f>+IF($F$6="PLANTA ACTUAL","HABILITAR",IF($F$6="TODOS","HABILITAR","INHABILITAR"))</f>
        <v>INHABILITAR</v>
      </c>
      <c r="AU9" s="24" t="s">
        <v>217</v>
      </c>
      <c r="AV9" s="50" t="str">
        <f>+IF($F$6="PLANTA ACTUAL","HABILITAR",IF($F$6="TODOS","HABILITAR","INHABILITAR"))</f>
        <v>INHABILITAR</v>
      </c>
      <c r="AX9" s="24" t="s">
        <v>217</v>
      </c>
      <c r="AY9" s="50" t="str">
        <f>+IF($F$6="PLANTA ACTUAL","HABILITAR",IF($F$6="TODOS","HABILITAR","INHABILITAR"))</f>
        <v>INHABILITAR</v>
      </c>
      <c r="BA9" s="24" t="s">
        <v>217</v>
      </c>
      <c r="BB9" s="50" t="str">
        <f>+IF($F$6="PLANTA ACTUAL","HABILITAR",IF($F$6="TODOS","HABILITAR","INHABILITAR"))</f>
        <v>INHABILITAR</v>
      </c>
      <c r="BD9" s="24" t="s">
        <v>217</v>
      </c>
      <c r="BE9" s="50" t="str">
        <f>+IF($F$6="PLANTA ACTUAL","HABILITAR",IF($F$6="TODOS","HABILITAR","INHABILITAR"))</f>
        <v>INHABILITAR</v>
      </c>
      <c r="BG9" s="24" t="s">
        <v>217</v>
      </c>
      <c r="BH9" s="50" t="str">
        <f>+IF($F$6="PLANTA ACTUAL","HABILITAR",IF($F$6="TODOS","HABILITAR","INHABILITAR"))</f>
        <v>INHABILITAR</v>
      </c>
    </row>
    <row r="10" spans="2:60" ht="31" thickBot="1" x14ac:dyDescent="0.2">
      <c r="B10" s="178" t="s">
        <v>92</v>
      </c>
      <c r="C10" s="179" t="s">
        <v>322</v>
      </c>
      <c r="D10" s="179" t="s">
        <v>107</v>
      </c>
      <c r="E10" s="75" t="s">
        <v>171</v>
      </c>
      <c r="F10" s="75" t="s">
        <v>338</v>
      </c>
      <c r="G10" s="76" t="s">
        <v>148</v>
      </c>
      <c r="H10" s="76" t="s">
        <v>149</v>
      </c>
      <c r="I10" s="77" t="s">
        <v>147</v>
      </c>
      <c r="K10" s="80" t="s">
        <v>145</v>
      </c>
      <c r="L10" s="81" t="s">
        <v>146</v>
      </c>
      <c r="N10" s="80" t="s">
        <v>151</v>
      </c>
      <c r="O10" s="81" t="s">
        <v>146</v>
      </c>
      <c r="Q10" s="80" t="s">
        <v>152</v>
      </c>
      <c r="R10" s="81" t="s">
        <v>146</v>
      </c>
      <c r="T10" s="80" t="s">
        <v>153</v>
      </c>
      <c r="U10" s="81" t="s">
        <v>146</v>
      </c>
      <c r="W10" s="78" t="s">
        <v>154</v>
      </c>
      <c r="X10" s="79" t="s">
        <v>146</v>
      </c>
      <c r="Z10" s="80" t="s">
        <v>155</v>
      </c>
      <c r="AA10" s="81" t="s">
        <v>146</v>
      </c>
      <c r="AC10" s="78" t="s">
        <v>156</v>
      </c>
      <c r="AD10" s="79" t="s">
        <v>146</v>
      </c>
      <c r="AF10" s="78" t="s">
        <v>157</v>
      </c>
      <c r="AG10" s="79" t="s">
        <v>146</v>
      </c>
      <c r="AI10" s="78" t="s">
        <v>158</v>
      </c>
      <c r="AJ10" s="79" t="s">
        <v>146</v>
      </c>
      <c r="AL10" s="80" t="s">
        <v>159</v>
      </c>
      <c r="AM10" s="81" t="s">
        <v>146</v>
      </c>
      <c r="AO10" s="78" t="s">
        <v>160</v>
      </c>
      <c r="AP10" s="79" t="s">
        <v>146</v>
      </c>
      <c r="AR10" s="78" t="s">
        <v>161</v>
      </c>
      <c r="AS10" s="79" t="s">
        <v>146</v>
      </c>
      <c r="AU10" s="78" t="s">
        <v>162</v>
      </c>
      <c r="AV10" s="79" t="s">
        <v>146</v>
      </c>
      <c r="AX10" s="78" t="s">
        <v>163</v>
      </c>
      <c r="AY10" s="79" t="s">
        <v>146</v>
      </c>
      <c r="BA10" s="78" t="s">
        <v>164</v>
      </c>
      <c r="BB10" s="79" t="s">
        <v>146</v>
      </c>
      <c r="BD10" s="78" t="s">
        <v>169</v>
      </c>
      <c r="BE10" s="79" t="s">
        <v>146</v>
      </c>
      <c r="BG10" s="78" t="s">
        <v>170</v>
      </c>
      <c r="BH10" s="79" t="s">
        <v>146</v>
      </c>
    </row>
    <row r="11" spans="2:60" ht="61" thickBot="1" x14ac:dyDescent="0.2">
      <c r="B11" s="411" t="s">
        <v>66</v>
      </c>
      <c r="C11" s="420">
        <f>+AVERAGE(G11:G19)</f>
        <v>36.111111111111114</v>
      </c>
      <c r="D11" s="402" t="s">
        <v>65</v>
      </c>
      <c r="E11" s="242" t="s">
        <v>361</v>
      </c>
      <c r="F11" s="139">
        <f t="shared" ref="F11:F58" si="0">IF($L$9=H$3,K11,0)+IF($O$9=H$3,N11,0)+IF($R$9=H$3,Q11,0)+IF($U$9=H$3,T11,0)+IF($X$9=H$3,W11,0)+IF($AA$9=H$3,Z11,0)+IF($AD$9=H$3,AC11,0)+IF($AG$9=H$3,AF11,0)+IF($AM$9=H$3,AL11,0)+IF($AP$9=H$3,AO11,0)+IF($AS$9=H$3,AR11,0)+IF($AV$9=H$3,AU11,0)+IF($AY$9=H$3,AX11,0)+IF($AJ$9=H$3,AI11,0)+IF($BB$9=H$3,BA11,0)+IF($BE$9=H$3,BD11,0)+IF($BH$9=H$3,BG11,0)</f>
        <v>0.4</v>
      </c>
      <c r="G11" s="52">
        <f>+IF($E$9=0,0,((F11/$E$9)*100))</f>
        <v>40</v>
      </c>
      <c r="H11" s="84">
        <f>G11</f>
        <v>40</v>
      </c>
      <c r="I11" s="71" t="str">
        <f t="shared" ref="I11:I58" si="1">IF(I$6="TODOS",CONCATENATE(L11,O11,R11,U11,X11,AA11,AD11,AG11,AJ11,AM11,AP11,AS11,AV11,AY11,BB11,BE11,BH11),IF(I$6="PLANTA ACTUAL",CONCATENATE(AM11,AP11,AS11,AV11,AY11,BB11,BE11,BH11),IF(I$6="TALLER AGRÍCOLA CASTILLA",CONCATENATE(L11,O11,R11,U11,X11,AA11,AD11,AG11),IF(I$6="GRUPO EVALUADOR",AJ11,"N/A"))))</f>
        <v/>
      </c>
      <c r="K11" s="152">
        <v>0.4</v>
      </c>
      <c r="L11" s="71" t="s">
        <v>834</v>
      </c>
      <c r="N11" s="152"/>
      <c r="O11" s="71"/>
      <c r="Q11" s="152"/>
      <c r="R11" s="64"/>
      <c r="T11" s="152"/>
      <c r="U11" s="64"/>
      <c r="W11" s="152"/>
      <c r="X11" s="64"/>
      <c r="Z11" s="152"/>
      <c r="AA11" s="64"/>
      <c r="AC11" s="152"/>
      <c r="AD11" s="64"/>
      <c r="AF11" s="152"/>
      <c r="AG11" s="64"/>
      <c r="AI11" s="152"/>
      <c r="AJ11" s="64"/>
      <c r="AL11" s="152"/>
      <c r="AM11" s="64"/>
      <c r="AO11" s="152"/>
      <c r="AP11" s="64"/>
      <c r="AR11" s="39"/>
      <c r="AS11" s="64"/>
      <c r="AU11" s="39"/>
      <c r="AV11" s="64"/>
      <c r="AX11" s="39"/>
      <c r="AY11" s="64"/>
      <c r="BA11" s="39"/>
      <c r="BB11" s="40"/>
      <c r="BD11" s="39"/>
      <c r="BE11" s="40"/>
      <c r="BG11" s="39"/>
      <c r="BH11" s="40"/>
    </row>
    <row r="12" spans="2:60" ht="46" thickBot="1" x14ac:dyDescent="0.2">
      <c r="B12" s="412"/>
      <c r="C12" s="421"/>
      <c r="D12" s="403"/>
      <c r="E12" s="88" t="s">
        <v>362</v>
      </c>
      <c r="F12" s="99">
        <f t="shared" si="0"/>
        <v>0.4</v>
      </c>
      <c r="G12" s="28">
        <f t="shared" ref="G12:G58" si="2">+IF($E$9=0,0,((F12/$E$9)*100))</f>
        <v>40</v>
      </c>
      <c r="H12" s="83">
        <f t="shared" ref="H12:H58" si="3">G12</f>
        <v>40</v>
      </c>
      <c r="I12" s="158" t="str">
        <f t="shared" si="1"/>
        <v/>
      </c>
      <c r="K12" s="20">
        <v>0.4</v>
      </c>
      <c r="L12" s="158" t="s">
        <v>831</v>
      </c>
      <c r="N12" s="20"/>
      <c r="O12" s="158"/>
      <c r="Q12" s="20"/>
      <c r="R12" s="65"/>
      <c r="T12" s="20"/>
      <c r="U12" s="65"/>
      <c r="W12" s="20"/>
      <c r="X12" s="65"/>
      <c r="Z12" s="20"/>
      <c r="AA12" s="65"/>
      <c r="AC12" s="20"/>
      <c r="AD12" s="65"/>
      <c r="AF12" s="20"/>
      <c r="AG12" s="65"/>
      <c r="AI12" s="152"/>
      <c r="AJ12" s="65"/>
      <c r="AL12" s="20"/>
      <c r="AM12" s="65"/>
      <c r="AO12" s="20"/>
      <c r="AP12" s="65"/>
      <c r="AR12" s="41"/>
      <c r="AS12" s="65"/>
      <c r="AU12" s="41"/>
      <c r="AV12" s="65"/>
      <c r="AX12" s="41"/>
      <c r="AY12" s="65"/>
      <c r="BA12" s="41"/>
      <c r="BB12" s="42"/>
      <c r="BD12" s="41"/>
      <c r="BE12" s="42"/>
      <c r="BG12" s="41"/>
      <c r="BH12" s="42"/>
    </row>
    <row r="13" spans="2:60" ht="46" thickBot="1" x14ac:dyDescent="0.2">
      <c r="B13" s="412"/>
      <c r="C13" s="421"/>
      <c r="D13" s="403"/>
      <c r="E13" s="88" t="s">
        <v>363</v>
      </c>
      <c r="F13" s="99">
        <f t="shared" si="0"/>
        <v>0</v>
      </c>
      <c r="G13" s="28">
        <f t="shared" si="2"/>
        <v>0</v>
      </c>
      <c r="H13" s="83">
        <f t="shared" si="3"/>
        <v>0</v>
      </c>
      <c r="I13" s="158" t="str">
        <f t="shared" si="1"/>
        <v/>
      </c>
      <c r="K13" s="20">
        <v>0</v>
      </c>
      <c r="L13" s="65" t="s">
        <v>801</v>
      </c>
      <c r="N13" s="20"/>
      <c r="O13" s="158"/>
      <c r="Q13" s="20"/>
      <c r="R13" s="65"/>
      <c r="T13" s="20"/>
      <c r="U13" s="65"/>
      <c r="W13" s="20"/>
      <c r="X13" s="65"/>
      <c r="Z13" s="20"/>
      <c r="AA13" s="65"/>
      <c r="AC13" s="20"/>
      <c r="AD13" s="65"/>
      <c r="AF13" s="20"/>
      <c r="AG13" s="65"/>
      <c r="AI13" s="152"/>
      <c r="AJ13" s="65"/>
      <c r="AL13" s="20"/>
      <c r="AM13" s="65"/>
      <c r="AO13" s="20"/>
      <c r="AP13" s="65"/>
      <c r="AR13" s="41"/>
      <c r="AS13" s="65"/>
      <c r="AU13" s="41"/>
      <c r="AV13" s="65"/>
      <c r="AX13" s="41"/>
      <c r="AY13" s="65"/>
      <c r="BA13" s="41"/>
      <c r="BB13" s="42"/>
      <c r="BD13" s="41"/>
      <c r="BE13" s="42"/>
      <c r="BG13" s="41"/>
      <c r="BH13" s="42"/>
    </row>
    <row r="14" spans="2:60" ht="46" thickBot="1" x14ac:dyDescent="0.2">
      <c r="B14" s="412"/>
      <c r="C14" s="421"/>
      <c r="D14" s="403"/>
      <c r="E14" s="88" t="s">
        <v>364</v>
      </c>
      <c r="F14" s="99">
        <f t="shared" si="0"/>
        <v>0.95</v>
      </c>
      <c r="G14" s="28">
        <f t="shared" si="2"/>
        <v>95</v>
      </c>
      <c r="H14" s="83">
        <f t="shared" si="3"/>
        <v>95</v>
      </c>
      <c r="I14" s="158" t="str">
        <f t="shared" si="1"/>
        <v/>
      </c>
      <c r="K14" s="20">
        <v>0.95</v>
      </c>
      <c r="L14" s="158" t="s">
        <v>832</v>
      </c>
      <c r="N14" s="20"/>
      <c r="O14" s="158"/>
      <c r="Q14" s="20"/>
      <c r="R14" s="65"/>
      <c r="T14" s="20"/>
      <c r="U14" s="65"/>
      <c r="W14" s="20"/>
      <c r="X14" s="65"/>
      <c r="Z14" s="20"/>
      <c r="AA14" s="65"/>
      <c r="AC14" s="20"/>
      <c r="AD14" s="65"/>
      <c r="AF14" s="20"/>
      <c r="AG14" s="65"/>
      <c r="AI14" s="152"/>
      <c r="AJ14" s="65"/>
      <c r="AL14" s="20"/>
      <c r="AM14" s="65"/>
      <c r="AO14" s="20"/>
      <c r="AP14" s="65"/>
      <c r="AR14" s="41"/>
      <c r="AS14" s="65"/>
      <c r="AU14" s="41"/>
      <c r="AV14" s="65"/>
      <c r="AX14" s="41"/>
      <c r="AY14" s="65"/>
      <c r="BA14" s="41"/>
      <c r="BB14" s="42"/>
      <c r="BD14" s="41"/>
      <c r="BE14" s="42"/>
      <c r="BG14" s="41"/>
      <c r="BH14" s="42"/>
    </row>
    <row r="15" spans="2:60" ht="61" thickBot="1" x14ac:dyDescent="0.2">
      <c r="B15" s="412"/>
      <c r="C15" s="421"/>
      <c r="D15" s="403"/>
      <c r="E15" s="88" t="s">
        <v>365</v>
      </c>
      <c r="F15" s="99">
        <f t="shared" si="0"/>
        <v>0.4</v>
      </c>
      <c r="G15" s="28">
        <f t="shared" si="2"/>
        <v>40</v>
      </c>
      <c r="H15" s="83">
        <f t="shared" si="3"/>
        <v>40</v>
      </c>
      <c r="I15" s="158" t="str">
        <f t="shared" si="1"/>
        <v/>
      </c>
      <c r="K15" s="20">
        <v>0.4</v>
      </c>
      <c r="L15" s="158" t="s">
        <v>833</v>
      </c>
      <c r="N15" s="20"/>
      <c r="O15" s="158"/>
      <c r="Q15" s="20"/>
      <c r="R15" s="65"/>
      <c r="T15" s="20"/>
      <c r="U15" s="65"/>
      <c r="W15" s="20"/>
      <c r="X15" s="65"/>
      <c r="Z15" s="20"/>
      <c r="AA15" s="65"/>
      <c r="AC15" s="20"/>
      <c r="AD15" s="65"/>
      <c r="AF15" s="20"/>
      <c r="AG15" s="65"/>
      <c r="AI15" s="152"/>
      <c r="AJ15" s="65"/>
      <c r="AL15" s="20"/>
      <c r="AM15" s="65"/>
      <c r="AO15" s="20"/>
      <c r="AP15" s="65"/>
      <c r="AR15" s="41"/>
      <c r="AS15" s="65"/>
      <c r="AU15" s="41"/>
      <c r="AV15" s="65"/>
      <c r="AX15" s="41"/>
      <c r="AY15" s="65"/>
      <c r="BA15" s="41"/>
      <c r="BB15" s="42"/>
      <c r="BD15" s="41"/>
      <c r="BE15" s="42"/>
      <c r="BG15" s="41"/>
      <c r="BH15" s="42"/>
    </row>
    <row r="16" spans="2:60" ht="31" thickBot="1" x14ac:dyDescent="0.2">
      <c r="B16" s="412"/>
      <c r="C16" s="421"/>
      <c r="D16" s="403"/>
      <c r="E16" s="88" t="s">
        <v>366</v>
      </c>
      <c r="F16" s="99">
        <f t="shared" si="0"/>
        <v>0.4</v>
      </c>
      <c r="G16" s="28">
        <f t="shared" si="2"/>
        <v>40</v>
      </c>
      <c r="H16" s="83">
        <f t="shared" si="3"/>
        <v>40</v>
      </c>
      <c r="I16" s="158" t="str">
        <f t="shared" si="1"/>
        <v/>
      </c>
      <c r="K16" s="20">
        <v>0.4</v>
      </c>
      <c r="L16" s="158" t="s">
        <v>835</v>
      </c>
      <c r="N16" s="20"/>
      <c r="O16" s="158"/>
      <c r="Q16" s="20"/>
      <c r="R16" s="65"/>
      <c r="T16" s="20"/>
      <c r="U16" s="65"/>
      <c r="W16" s="20"/>
      <c r="X16" s="65"/>
      <c r="Z16" s="20"/>
      <c r="AA16" s="65"/>
      <c r="AC16" s="20"/>
      <c r="AD16" s="65"/>
      <c r="AF16" s="20"/>
      <c r="AG16" s="65"/>
      <c r="AI16" s="152"/>
      <c r="AJ16" s="65"/>
      <c r="AL16" s="20"/>
      <c r="AM16" s="65"/>
      <c r="AO16" s="20"/>
      <c r="AP16" s="65"/>
      <c r="AR16" s="41"/>
      <c r="AS16" s="65"/>
      <c r="AU16" s="41"/>
      <c r="AV16" s="65"/>
      <c r="AX16" s="41"/>
      <c r="AY16" s="65"/>
      <c r="BA16" s="41"/>
      <c r="BB16" s="42"/>
      <c r="BD16" s="41"/>
      <c r="BE16" s="42"/>
      <c r="BG16" s="41"/>
      <c r="BH16" s="42"/>
    </row>
    <row r="17" spans="2:60" ht="16" thickBot="1" x14ac:dyDescent="0.2">
      <c r="B17" s="412"/>
      <c r="C17" s="421"/>
      <c r="D17" s="403"/>
      <c r="E17" s="88" t="s">
        <v>367</v>
      </c>
      <c r="F17" s="99">
        <f t="shared" si="0"/>
        <v>0</v>
      </c>
      <c r="G17" s="28">
        <f t="shared" si="2"/>
        <v>0</v>
      </c>
      <c r="H17" s="83">
        <f t="shared" si="3"/>
        <v>0</v>
      </c>
      <c r="I17" s="158" t="str">
        <f t="shared" si="1"/>
        <v/>
      </c>
      <c r="K17" s="20">
        <v>0</v>
      </c>
      <c r="L17" s="65" t="s">
        <v>801</v>
      </c>
      <c r="N17" s="20"/>
      <c r="O17" s="158"/>
      <c r="Q17" s="20"/>
      <c r="R17" s="65"/>
      <c r="T17" s="20"/>
      <c r="U17" s="65"/>
      <c r="W17" s="20"/>
      <c r="X17" s="65"/>
      <c r="Z17" s="20"/>
      <c r="AA17" s="65"/>
      <c r="AC17" s="20"/>
      <c r="AD17" s="65"/>
      <c r="AF17" s="20"/>
      <c r="AG17" s="65"/>
      <c r="AI17" s="152"/>
      <c r="AJ17" s="65"/>
      <c r="AL17" s="20"/>
      <c r="AM17" s="65"/>
      <c r="AO17" s="20"/>
      <c r="AP17" s="65"/>
      <c r="AR17" s="41"/>
      <c r="AS17" s="65"/>
      <c r="AU17" s="41"/>
      <c r="AV17" s="65"/>
      <c r="AX17" s="41"/>
      <c r="AY17" s="65"/>
      <c r="BA17" s="41"/>
      <c r="BB17" s="42"/>
      <c r="BD17" s="41"/>
      <c r="BE17" s="42"/>
      <c r="BG17" s="41"/>
      <c r="BH17" s="42"/>
    </row>
    <row r="18" spans="2:60" ht="31" thickBot="1" x14ac:dyDescent="0.2">
      <c r="B18" s="412"/>
      <c r="C18" s="421"/>
      <c r="D18" s="403"/>
      <c r="E18" s="88" t="s">
        <v>368</v>
      </c>
      <c r="F18" s="99">
        <f t="shared" si="0"/>
        <v>0.7</v>
      </c>
      <c r="G18" s="28">
        <f t="shared" si="2"/>
        <v>70</v>
      </c>
      <c r="H18" s="83">
        <f t="shared" si="3"/>
        <v>70</v>
      </c>
      <c r="I18" s="158" t="str">
        <f t="shared" si="1"/>
        <v/>
      </c>
      <c r="K18" s="20">
        <v>0.7</v>
      </c>
      <c r="L18" s="158" t="s">
        <v>836</v>
      </c>
      <c r="N18" s="20"/>
      <c r="O18" s="158"/>
      <c r="Q18" s="20"/>
      <c r="R18" s="65"/>
      <c r="T18" s="20"/>
      <c r="U18" s="65"/>
      <c r="W18" s="20"/>
      <c r="X18" s="65"/>
      <c r="Z18" s="20"/>
      <c r="AA18" s="65"/>
      <c r="AC18" s="20"/>
      <c r="AD18" s="65"/>
      <c r="AF18" s="20"/>
      <c r="AG18" s="65"/>
      <c r="AI18" s="152"/>
      <c r="AJ18" s="65"/>
      <c r="AL18" s="20"/>
      <c r="AM18" s="65"/>
      <c r="AO18" s="20"/>
      <c r="AP18" s="65"/>
      <c r="AR18" s="41"/>
      <c r="AS18" s="65"/>
      <c r="AU18" s="41"/>
      <c r="AV18" s="65"/>
      <c r="AX18" s="41"/>
      <c r="AY18" s="65"/>
      <c r="BA18" s="41"/>
      <c r="BB18" s="42"/>
      <c r="BD18" s="41"/>
      <c r="BE18" s="42"/>
      <c r="BG18" s="41"/>
      <c r="BH18" s="42"/>
    </row>
    <row r="19" spans="2:60" ht="46" thickBot="1" x14ac:dyDescent="0.2">
      <c r="B19" s="419"/>
      <c r="C19" s="422"/>
      <c r="D19" s="418"/>
      <c r="E19" s="297" t="s">
        <v>369</v>
      </c>
      <c r="F19" s="180">
        <f t="shared" si="0"/>
        <v>0</v>
      </c>
      <c r="G19" s="59">
        <f t="shared" si="2"/>
        <v>0</v>
      </c>
      <c r="H19" s="48">
        <f t="shared" si="3"/>
        <v>0</v>
      </c>
      <c r="I19" s="181" t="str">
        <f t="shared" si="1"/>
        <v/>
      </c>
      <c r="K19" s="20">
        <v>0</v>
      </c>
      <c r="L19" s="65" t="s">
        <v>801</v>
      </c>
      <c r="N19" s="20"/>
      <c r="O19" s="158"/>
      <c r="Q19" s="20"/>
      <c r="R19" s="65"/>
      <c r="T19" s="20"/>
      <c r="U19" s="65"/>
      <c r="W19" s="20"/>
      <c r="X19" s="65"/>
      <c r="Z19" s="20"/>
      <c r="AA19" s="65"/>
      <c r="AC19" s="20"/>
      <c r="AD19" s="65"/>
      <c r="AF19" s="20"/>
      <c r="AG19" s="65"/>
      <c r="AI19" s="152"/>
      <c r="AJ19" s="65"/>
      <c r="AL19" s="20"/>
      <c r="AM19" s="65"/>
      <c r="AO19" s="20"/>
      <c r="AP19" s="65"/>
      <c r="AR19" s="41"/>
      <c r="AS19" s="65"/>
      <c r="AU19" s="41"/>
      <c r="AV19" s="65"/>
      <c r="AX19" s="41"/>
      <c r="AY19" s="65"/>
      <c r="BA19" s="41"/>
      <c r="BB19" s="42"/>
      <c r="BD19" s="41"/>
      <c r="BE19" s="42"/>
      <c r="BG19" s="41"/>
      <c r="BH19" s="42"/>
    </row>
    <row r="20" spans="2:60" ht="31" thickBot="1" x14ac:dyDescent="0.2">
      <c r="B20" s="396" t="s">
        <v>167</v>
      </c>
      <c r="C20" s="423">
        <f>+AVERAGE(G20:G35)</f>
        <v>48.125</v>
      </c>
      <c r="D20" s="402" t="s">
        <v>91</v>
      </c>
      <c r="E20" s="242" t="s">
        <v>370</v>
      </c>
      <c r="F20" s="139">
        <f t="shared" si="0"/>
        <v>0</v>
      </c>
      <c r="G20" s="52">
        <f t="shared" si="2"/>
        <v>0</v>
      </c>
      <c r="H20" s="84">
        <f t="shared" si="3"/>
        <v>0</v>
      </c>
      <c r="I20" s="71" t="str">
        <f t="shared" si="1"/>
        <v/>
      </c>
      <c r="K20" s="20">
        <v>0</v>
      </c>
      <c r="L20" s="65" t="s">
        <v>801</v>
      </c>
      <c r="N20" s="20"/>
      <c r="O20" s="158"/>
      <c r="Q20" s="20"/>
      <c r="R20" s="65"/>
      <c r="T20" s="20"/>
      <c r="U20" s="65"/>
      <c r="W20" s="20"/>
      <c r="X20" s="65"/>
      <c r="Z20" s="20"/>
      <c r="AA20" s="65"/>
      <c r="AC20" s="20"/>
      <c r="AD20" s="65"/>
      <c r="AF20" s="20"/>
      <c r="AG20" s="65"/>
      <c r="AI20" s="152"/>
      <c r="AJ20" s="65"/>
      <c r="AL20" s="20"/>
      <c r="AM20" s="65"/>
      <c r="AO20" s="20"/>
      <c r="AP20" s="65"/>
      <c r="AR20" s="41"/>
      <c r="AS20" s="65"/>
      <c r="AU20" s="41"/>
      <c r="AV20" s="65"/>
      <c r="AX20" s="41"/>
      <c r="AY20" s="65"/>
      <c r="BA20" s="41"/>
      <c r="BB20" s="42"/>
      <c r="BD20" s="41"/>
      <c r="BE20" s="42"/>
      <c r="BG20" s="41"/>
      <c r="BH20" s="42"/>
    </row>
    <row r="21" spans="2:60" ht="31" thickBot="1" x14ac:dyDescent="0.2">
      <c r="B21" s="397"/>
      <c r="C21" s="424"/>
      <c r="D21" s="403"/>
      <c r="E21" s="88" t="s">
        <v>371</v>
      </c>
      <c r="F21" s="99">
        <f t="shared" si="0"/>
        <v>0.95</v>
      </c>
      <c r="G21" s="28">
        <f t="shared" si="2"/>
        <v>95</v>
      </c>
      <c r="H21" s="83">
        <f t="shared" si="3"/>
        <v>95</v>
      </c>
      <c r="I21" s="158" t="str">
        <f t="shared" si="1"/>
        <v/>
      </c>
      <c r="K21" s="20">
        <v>0.95</v>
      </c>
      <c r="L21" s="158" t="s">
        <v>830</v>
      </c>
      <c r="N21" s="20"/>
      <c r="O21" s="158"/>
      <c r="Q21" s="20"/>
      <c r="R21" s="65"/>
      <c r="T21" s="20"/>
      <c r="U21" s="65"/>
      <c r="W21" s="20"/>
      <c r="X21" s="65"/>
      <c r="Z21" s="20"/>
      <c r="AA21" s="65"/>
      <c r="AC21" s="20"/>
      <c r="AD21" s="65"/>
      <c r="AF21" s="20"/>
      <c r="AG21" s="65"/>
      <c r="AI21" s="152"/>
      <c r="AJ21" s="65"/>
      <c r="AL21" s="20"/>
      <c r="AM21" s="65"/>
      <c r="AO21" s="20"/>
      <c r="AP21" s="65"/>
      <c r="AR21" s="41"/>
      <c r="AS21" s="65"/>
      <c r="AU21" s="41"/>
      <c r="AV21" s="65"/>
      <c r="AX21" s="41"/>
      <c r="AY21" s="65"/>
      <c r="BA21" s="41"/>
      <c r="BB21" s="42"/>
      <c r="BD21" s="41"/>
      <c r="BE21" s="42"/>
      <c r="BG21" s="41"/>
      <c r="BH21" s="42"/>
    </row>
    <row r="22" spans="2:60" ht="31" thickBot="1" x14ac:dyDescent="0.2">
      <c r="B22" s="397"/>
      <c r="C22" s="424"/>
      <c r="D22" s="403"/>
      <c r="E22" s="88" t="s">
        <v>372</v>
      </c>
      <c r="F22" s="99">
        <f t="shared" si="0"/>
        <v>0.4</v>
      </c>
      <c r="G22" s="28">
        <f t="shared" si="2"/>
        <v>40</v>
      </c>
      <c r="H22" s="83">
        <f t="shared" si="3"/>
        <v>40</v>
      </c>
      <c r="I22" s="158" t="str">
        <f t="shared" si="1"/>
        <v/>
      </c>
      <c r="K22" s="20">
        <v>0.4</v>
      </c>
      <c r="L22" s="158" t="s">
        <v>810</v>
      </c>
      <c r="N22" s="20"/>
      <c r="O22" s="158"/>
      <c r="Q22" s="20"/>
      <c r="R22" s="65"/>
      <c r="T22" s="20"/>
      <c r="U22" s="65"/>
      <c r="W22" s="20"/>
      <c r="X22" s="65"/>
      <c r="Z22" s="20"/>
      <c r="AA22" s="65"/>
      <c r="AC22" s="20"/>
      <c r="AD22" s="65"/>
      <c r="AF22" s="20"/>
      <c r="AG22" s="65"/>
      <c r="AI22" s="152"/>
      <c r="AJ22" s="65"/>
      <c r="AL22" s="20"/>
      <c r="AM22" s="65"/>
      <c r="AO22" s="20"/>
      <c r="AP22" s="65"/>
      <c r="AR22" s="41"/>
      <c r="AS22" s="65"/>
      <c r="AU22" s="41"/>
      <c r="AV22" s="65"/>
      <c r="AX22" s="41"/>
      <c r="AY22" s="65"/>
      <c r="BA22" s="41"/>
      <c r="BB22" s="42"/>
      <c r="BD22" s="41"/>
      <c r="BE22" s="42"/>
      <c r="BG22" s="41"/>
      <c r="BH22" s="42"/>
    </row>
    <row r="23" spans="2:60" ht="46" thickBot="1" x14ac:dyDescent="0.2">
      <c r="B23" s="397"/>
      <c r="C23" s="424"/>
      <c r="D23" s="403"/>
      <c r="E23" s="88" t="s">
        <v>373</v>
      </c>
      <c r="F23" s="99">
        <f t="shared" si="0"/>
        <v>0</v>
      </c>
      <c r="G23" s="28">
        <f t="shared" si="2"/>
        <v>0</v>
      </c>
      <c r="H23" s="83">
        <f t="shared" si="3"/>
        <v>0</v>
      </c>
      <c r="I23" s="158" t="str">
        <f t="shared" si="1"/>
        <v/>
      </c>
      <c r="K23" s="20">
        <v>0</v>
      </c>
      <c r="L23" s="65" t="s">
        <v>801</v>
      </c>
      <c r="N23" s="20"/>
      <c r="O23" s="158"/>
      <c r="Q23" s="20"/>
      <c r="R23" s="65"/>
      <c r="T23" s="20"/>
      <c r="U23" s="65"/>
      <c r="W23" s="20"/>
      <c r="X23" s="65"/>
      <c r="Z23" s="20"/>
      <c r="AA23" s="65"/>
      <c r="AC23" s="20"/>
      <c r="AD23" s="65"/>
      <c r="AF23" s="20"/>
      <c r="AG23" s="65"/>
      <c r="AI23" s="152"/>
      <c r="AJ23" s="65"/>
      <c r="AL23" s="20"/>
      <c r="AM23" s="65"/>
      <c r="AO23" s="20"/>
      <c r="AP23" s="65"/>
      <c r="AR23" s="41"/>
      <c r="AS23" s="65"/>
      <c r="AU23" s="41"/>
      <c r="AV23" s="65"/>
      <c r="AX23" s="41"/>
      <c r="AY23" s="65"/>
      <c r="BA23" s="41"/>
      <c r="BB23" s="42"/>
      <c r="BD23" s="41"/>
      <c r="BE23" s="42"/>
      <c r="BG23" s="41"/>
      <c r="BH23" s="42"/>
    </row>
    <row r="24" spans="2:60" ht="46" thickBot="1" x14ac:dyDescent="0.2">
      <c r="B24" s="397"/>
      <c r="C24" s="424"/>
      <c r="D24" s="403"/>
      <c r="E24" s="88" t="s">
        <v>623</v>
      </c>
      <c r="F24" s="99">
        <f t="shared" si="0"/>
        <v>0.7</v>
      </c>
      <c r="G24" s="28">
        <f t="shared" si="2"/>
        <v>70</v>
      </c>
      <c r="H24" s="83">
        <f t="shared" si="3"/>
        <v>70</v>
      </c>
      <c r="I24" s="158" t="str">
        <f t="shared" si="1"/>
        <v/>
      </c>
      <c r="K24" s="20">
        <v>0.7</v>
      </c>
      <c r="L24" s="158" t="s">
        <v>829</v>
      </c>
      <c r="N24" s="20"/>
      <c r="O24" s="158"/>
      <c r="Q24" s="20"/>
      <c r="R24" s="65"/>
      <c r="T24" s="20"/>
      <c r="U24" s="65"/>
      <c r="W24" s="20"/>
      <c r="X24" s="65"/>
      <c r="Z24" s="20"/>
      <c r="AA24" s="65"/>
      <c r="AC24" s="20"/>
      <c r="AD24" s="65"/>
      <c r="AF24" s="20"/>
      <c r="AG24" s="65"/>
      <c r="AI24" s="152"/>
      <c r="AJ24" s="65"/>
      <c r="AL24" s="20"/>
      <c r="AM24" s="65"/>
      <c r="AO24" s="20"/>
      <c r="AP24" s="65"/>
      <c r="AR24" s="41"/>
      <c r="AS24" s="65"/>
      <c r="AU24" s="41"/>
      <c r="AV24" s="65"/>
      <c r="AX24" s="41"/>
      <c r="AY24" s="65"/>
      <c r="BA24" s="41"/>
      <c r="BB24" s="42"/>
      <c r="BD24" s="41"/>
      <c r="BE24" s="42"/>
      <c r="BG24" s="41"/>
      <c r="BH24" s="42"/>
    </row>
    <row r="25" spans="2:60" ht="31" thickBot="1" x14ac:dyDescent="0.2">
      <c r="B25" s="397"/>
      <c r="C25" s="424"/>
      <c r="D25" s="403"/>
      <c r="E25" s="88" t="s">
        <v>374</v>
      </c>
      <c r="F25" s="99">
        <f t="shared" si="0"/>
        <v>0.7</v>
      </c>
      <c r="G25" s="28">
        <f t="shared" si="2"/>
        <v>70</v>
      </c>
      <c r="H25" s="83">
        <f t="shared" si="3"/>
        <v>70</v>
      </c>
      <c r="I25" s="158" t="str">
        <f t="shared" si="1"/>
        <v/>
      </c>
      <c r="K25" s="20">
        <v>0.7</v>
      </c>
      <c r="L25" s="65" t="s">
        <v>828</v>
      </c>
      <c r="N25" s="20"/>
      <c r="O25" s="158"/>
      <c r="Q25" s="20"/>
      <c r="R25" s="65"/>
      <c r="T25" s="20"/>
      <c r="U25" s="65"/>
      <c r="W25" s="20"/>
      <c r="X25" s="65"/>
      <c r="Z25" s="20"/>
      <c r="AA25" s="65"/>
      <c r="AC25" s="20"/>
      <c r="AD25" s="65"/>
      <c r="AF25" s="20"/>
      <c r="AG25" s="65"/>
      <c r="AI25" s="152"/>
      <c r="AJ25" s="65"/>
      <c r="AL25" s="20"/>
      <c r="AM25" s="65"/>
      <c r="AO25" s="20"/>
      <c r="AP25" s="65"/>
      <c r="AR25" s="41"/>
      <c r="AS25" s="65"/>
      <c r="AU25" s="41"/>
      <c r="AV25" s="65"/>
      <c r="AX25" s="41"/>
      <c r="AY25" s="65"/>
      <c r="BA25" s="41"/>
      <c r="BB25" s="42"/>
      <c r="BD25" s="41"/>
      <c r="BE25" s="42"/>
      <c r="BG25" s="41"/>
      <c r="BH25" s="42"/>
    </row>
    <row r="26" spans="2:60" ht="46" thickBot="1" x14ac:dyDescent="0.2">
      <c r="B26" s="397"/>
      <c r="C26" s="424"/>
      <c r="D26" s="403"/>
      <c r="E26" s="88" t="s">
        <v>375</v>
      </c>
      <c r="F26" s="99">
        <f t="shared" si="0"/>
        <v>0.4</v>
      </c>
      <c r="G26" s="28">
        <f t="shared" si="2"/>
        <v>40</v>
      </c>
      <c r="H26" s="83">
        <f t="shared" si="3"/>
        <v>40</v>
      </c>
      <c r="I26" s="158" t="str">
        <f t="shared" si="1"/>
        <v/>
      </c>
      <c r="K26" s="20">
        <v>0.4</v>
      </c>
      <c r="L26" s="158" t="s">
        <v>827</v>
      </c>
      <c r="N26" s="20"/>
      <c r="O26" s="158"/>
      <c r="Q26" s="20"/>
      <c r="R26" s="65"/>
      <c r="T26" s="20"/>
      <c r="U26" s="65"/>
      <c r="W26" s="20"/>
      <c r="X26" s="65"/>
      <c r="Z26" s="20"/>
      <c r="AA26" s="65"/>
      <c r="AC26" s="20"/>
      <c r="AD26" s="65"/>
      <c r="AF26" s="20"/>
      <c r="AG26" s="65"/>
      <c r="AI26" s="152"/>
      <c r="AJ26" s="65"/>
      <c r="AL26" s="20"/>
      <c r="AM26" s="65"/>
      <c r="AO26" s="20"/>
      <c r="AP26" s="65"/>
      <c r="AR26" s="41"/>
      <c r="AS26" s="65"/>
      <c r="AU26" s="41"/>
      <c r="AV26" s="65"/>
      <c r="AX26" s="41"/>
      <c r="AY26" s="65"/>
      <c r="BA26" s="41"/>
      <c r="BB26" s="42"/>
      <c r="BD26" s="41"/>
      <c r="BE26" s="42"/>
      <c r="BG26" s="41"/>
      <c r="BH26" s="42"/>
    </row>
    <row r="27" spans="2:60" ht="31" thickBot="1" x14ac:dyDescent="0.2">
      <c r="B27" s="397"/>
      <c r="C27" s="424"/>
      <c r="D27" s="403"/>
      <c r="E27" s="88" t="s">
        <v>376</v>
      </c>
      <c r="F27" s="99">
        <f t="shared" si="0"/>
        <v>0.7</v>
      </c>
      <c r="G27" s="28">
        <f t="shared" si="2"/>
        <v>70</v>
      </c>
      <c r="H27" s="83">
        <f t="shared" si="3"/>
        <v>70</v>
      </c>
      <c r="I27" s="158" t="str">
        <f t="shared" si="1"/>
        <v/>
      </c>
      <c r="K27" s="20">
        <v>0.7</v>
      </c>
      <c r="L27" s="158" t="s">
        <v>826</v>
      </c>
      <c r="N27" s="20"/>
      <c r="O27" s="158"/>
      <c r="Q27" s="20"/>
      <c r="R27" s="65"/>
      <c r="T27" s="20"/>
      <c r="U27" s="65"/>
      <c r="W27" s="20"/>
      <c r="X27" s="65"/>
      <c r="Z27" s="20"/>
      <c r="AA27" s="65"/>
      <c r="AC27" s="20"/>
      <c r="AD27" s="65"/>
      <c r="AF27" s="20"/>
      <c r="AG27" s="65"/>
      <c r="AI27" s="152"/>
      <c r="AJ27" s="65"/>
      <c r="AL27" s="20"/>
      <c r="AM27" s="65"/>
      <c r="AO27" s="20"/>
      <c r="AP27" s="65"/>
      <c r="AR27" s="41"/>
      <c r="AS27" s="65"/>
      <c r="AU27" s="41"/>
      <c r="AV27" s="65"/>
      <c r="AX27" s="41"/>
      <c r="AY27" s="65"/>
      <c r="BA27" s="41"/>
      <c r="BB27" s="42"/>
      <c r="BD27" s="41"/>
      <c r="BE27" s="42"/>
      <c r="BG27" s="41"/>
      <c r="BH27" s="42"/>
    </row>
    <row r="28" spans="2:60" ht="31" thickBot="1" x14ac:dyDescent="0.2">
      <c r="B28" s="397"/>
      <c r="C28" s="424"/>
      <c r="D28" s="403"/>
      <c r="E28" s="88" t="s">
        <v>377</v>
      </c>
      <c r="F28" s="99">
        <f>IF($L$9=H$3,K28,0)+IF($O$9=H$3,N28,0)+IF($R$9=H$3,Q28,0)+IF($U$9=H$3,T28,0)+IF($X$9=H$3,W28,0)+IF($AA$9=H$3,Z28,0)+IF($AD$9=H$3,AC28,0)+IF($AG$9=H$3,AF28,0)+IF($AM$9=H$3,AL28,0)+IF($AP$9=H$3,AO28,0)+IF($AS$9=H$3,AR28,0)+IF($AV$9=H$3,AU28,0)+IF($AY$9=H$3,AX28,0)+IF($AJ$9=H$3,AI28,0)+IF($BB$9=H$3,BA28,0)+IF($BE$9=H$3,BD28,0)+IF($BH$9=H$3,BG28,0)</f>
        <v>0</v>
      </c>
      <c r="G28" s="28">
        <f t="shared" si="2"/>
        <v>0</v>
      </c>
      <c r="H28" s="83">
        <f t="shared" si="3"/>
        <v>0</v>
      </c>
      <c r="I28" s="158" t="str">
        <f>IF(I$6="TODOS",CONCATENATE(L28,O28,R28,U28,X28,AA28,AD28,AG28,AJ28,AM28,AP28,AS28,AV28,AY28,BB28,BE28,BH28),IF(I$6="PLANTA ACTUAL",CONCATENATE(AM28,AP28,AS28,AV28,AY28,BB28,BE28,BH28),IF(I$6="TALLER AGRÍCOLA CASTILLA",CONCATENATE(L28,O28,R28,U28,X28,AA28,AD28,AG28),IF(I$6="GRUPO EVALUADOR",AJ28,"N/A"))))</f>
        <v/>
      </c>
      <c r="K28" s="20">
        <v>0</v>
      </c>
      <c r="L28" s="65" t="s">
        <v>801</v>
      </c>
      <c r="N28" s="20"/>
      <c r="O28" s="158"/>
      <c r="Q28" s="20"/>
      <c r="R28" s="65"/>
      <c r="T28" s="20"/>
      <c r="U28" s="65"/>
      <c r="W28" s="20"/>
      <c r="X28" s="65"/>
      <c r="Z28" s="20"/>
      <c r="AA28" s="65"/>
      <c r="AC28" s="20"/>
      <c r="AD28" s="65"/>
      <c r="AF28" s="20"/>
      <c r="AG28" s="65"/>
      <c r="AI28" s="152"/>
      <c r="AJ28" s="65"/>
      <c r="AL28" s="20"/>
      <c r="AM28" s="65"/>
      <c r="AO28" s="20"/>
      <c r="AP28" s="65"/>
      <c r="AR28" s="41"/>
      <c r="AS28" s="65"/>
      <c r="AU28" s="41"/>
      <c r="AV28" s="65"/>
      <c r="AX28" s="41"/>
      <c r="AY28" s="26"/>
      <c r="BA28" s="41"/>
      <c r="BB28" s="42"/>
      <c r="BD28" s="41"/>
      <c r="BE28" s="42"/>
      <c r="BG28" s="41"/>
      <c r="BH28" s="42"/>
    </row>
    <row r="29" spans="2:60" ht="31" thickBot="1" x14ac:dyDescent="0.2">
      <c r="B29" s="397"/>
      <c r="C29" s="424"/>
      <c r="D29" s="403"/>
      <c r="E29" s="88" t="s">
        <v>378</v>
      </c>
      <c r="F29" s="99">
        <f>IF($L$9=H$3,K29,0)+IF($O$9=H$3,N29,0)+IF($R$9=H$3,Q29,0)+IF($U$9=H$3,T29,0)+IF($X$9=H$3,W29,0)+IF($AA$9=H$3,Z29,0)+IF($AD$9=H$3,AC29,0)+IF($AG$9=H$3,AF29,0)+IF($AM$9=H$3,AL29,0)+IF($AP$9=H$3,AO29,0)+IF($AS$9=H$3,AR29,0)+IF($AV$9=H$3,AU29,0)+IF($AY$9=H$3,AX29,0)+IF($AJ$9=H$3,AI29,0)+IF($BB$9=H$3,BA29,0)+IF($BE$9=H$3,BD29,0)+IF($BH$9=H$3,BG29,0)</f>
        <v>0</v>
      </c>
      <c r="G29" s="28">
        <f t="shared" si="2"/>
        <v>0</v>
      </c>
      <c r="H29" s="83">
        <f t="shared" si="3"/>
        <v>0</v>
      </c>
      <c r="I29" s="158" t="str">
        <f>IF(I$6="TODOS",CONCATENATE(L29,O29,R29,U29,X29,AA29,AD29,AG29,AJ29,AM29,AP29,AS29,AV29,AY29,BB29,BE29,BH29),IF(I$6="PLANTA ACTUAL",CONCATENATE(AM29,AP29,AS29,AV29,AY29,BB29,BE29,BH29),IF(I$6="TALLER AGRÍCOLA CASTILLA",CONCATENATE(L29,O29,R29,U29,X29,AA29,AD29,AG29),IF(I$6="GRUPO EVALUADOR",AJ29,"N/A"))))</f>
        <v/>
      </c>
      <c r="K29" s="20">
        <v>0</v>
      </c>
      <c r="L29" s="65" t="s">
        <v>801</v>
      </c>
      <c r="N29" s="207"/>
      <c r="O29" s="158"/>
      <c r="Q29" s="20"/>
      <c r="R29" s="65"/>
      <c r="T29" s="20"/>
      <c r="U29" s="65"/>
      <c r="W29" s="20"/>
      <c r="X29" s="65"/>
      <c r="Z29" s="20"/>
      <c r="AA29" s="65"/>
      <c r="AC29" s="20"/>
      <c r="AD29" s="65"/>
      <c r="AF29" s="20"/>
      <c r="AG29" s="65"/>
      <c r="AI29" s="152"/>
      <c r="AJ29" s="65"/>
      <c r="AL29" s="20"/>
      <c r="AM29" s="65"/>
      <c r="AO29" s="20"/>
      <c r="AP29" s="65"/>
      <c r="AR29" s="41"/>
      <c r="AS29" s="65"/>
      <c r="AU29" s="41"/>
      <c r="AV29" s="65"/>
      <c r="AX29" s="41"/>
      <c r="AY29" s="65"/>
      <c r="BA29" s="41"/>
      <c r="BB29" s="42"/>
      <c r="BD29" s="41"/>
      <c r="BE29" s="42"/>
      <c r="BG29" s="41"/>
      <c r="BH29" s="42"/>
    </row>
    <row r="30" spans="2:60" ht="46" thickBot="1" x14ac:dyDescent="0.2">
      <c r="B30" s="397"/>
      <c r="C30" s="424"/>
      <c r="D30" s="403"/>
      <c r="E30" s="88" t="s">
        <v>379</v>
      </c>
      <c r="F30" s="99">
        <f t="shared" si="0"/>
        <v>0.7</v>
      </c>
      <c r="G30" s="28">
        <f t="shared" si="2"/>
        <v>70</v>
      </c>
      <c r="H30" s="83">
        <f t="shared" si="3"/>
        <v>70</v>
      </c>
      <c r="I30" s="158" t="str">
        <f t="shared" si="1"/>
        <v/>
      </c>
      <c r="K30" s="20">
        <v>0.7</v>
      </c>
      <c r="L30" s="158" t="s">
        <v>825</v>
      </c>
      <c r="N30" s="20"/>
      <c r="O30" s="158"/>
      <c r="Q30" s="20"/>
      <c r="R30" s="65"/>
      <c r="T30" s="20"/>
      <c r="U30" s="65"/>
      <c r="W30" s="20"/>
      <c r="X30" s="65"/>
      <c r="Z30" s="20"/>
      <c r="AA30" s="65"/>
      <c r="AC30" s="20"/>
      <c r="AD30" s="65"/>
      <c r="AF30" s="20"/>
      <c r="AG30" s="65"/>
      <c r="AI30" s="152"/>
      <c r="AJ30" s="65"/>
      <c r="AL30" s="20"/>
      <c r="AM30" s="65"/>
      <c r="AO30" s="20"/>
      <c r="AP30" s="65"/>
      <c r="AR30" s="41"/>
      <c r="AS30" s="65"/>
      <c r="AU30" s="41"/>
      <c r="AV30" s="65"/>
      <c r="AX30" s="41"/>
      <c r="AY30" s="65"/>
      <c r="BA30" s="41"/>
      <c r="BB30" s="42"/>
      <c r="BD30" s="41"/>
      <c r="BE30" s="42"/>
      <c r="BG30" s="41"/>
      <c r="BH30" s="42"/>
    </row>
    <row r="31" spans="2:60" ht="31" thickBot="1" x14ac:dyDescent="0.2">
      <c r="B31" s="397"/>
      <c r="C31" s="424"/>
      <c r="D31" s="403"/>
      <c r="E31" s="88" t="s">
        <v>380</v>
      </c>
      <c r="F31" s="99">
        <f t="shared" si="0"/>
        <v>0.7</v>
      </c>
      <c r="G31" s="28">
        <f t="shared" si="2"/>
        <v>70</v>
      </c>
      <c r="H31" s="83">
        <f t="shared" si="3"/>
        <v>70</v>
      </c>
      <c r="I31" s="158" t="str">
        <f t="shared" si="1"/>
        <v/>
      </c>
      <c r="K31" s="20">
        <v>0.7</v>
      </c>
      <c r="L31" s="158" t="s">
        <v>820</v>
      </c>
      <c r="N31" s="20"/>
      <c r="O31" s="158"/>
      <c r="Q31" s="20"/>
      <c r="R31" s="65"/>
      <c r="T31" s="20"/>
      <c r="U31" s="65"/>
      <c r="W31" s="20"/>
      <c r="X31" s="65"/>
      <c r="Z31" s="20"/>
      <c r="AA31" s="65"/>
      <c r="AC31" s="20"/>
      <c r="AD31" s="65"/>
      <c r="AF31" s="20"/>
      <c r="AG31" s="65"/>
      <c r="AI31" s="152"/>
      <c r="AJ31" s="65"/>
      <c r="AL31" s="20"/>
      <c r="AM31" s="65"/>
      <c r="AO31" s="20"/>
      <c r="AP31" s="65"/>
      <c r="AR31" s="41"/>
      <c r="AS31" s="65"/>
      <c r="AU31" s="41"/>
      <c r="AV31" s="65"/>
      <c r="AX31" s="41"/>
      <c r="AY31" s="65"/>
      <c r="BA31" s="41"/>
      <c r="BB31" s="42"/>
      <c r="BD31" s="41"/>
      <c r="BE31" s="42"/>
      <c r="BG31" s="41"/>
      <c r="BH31" s="42"/>
    </row>
    <row r="32" spans="2:60" ht="76" thickBot="1" x14ac:dyDescent="0.2">
      <c r="B32" s="397"/>
      <c r="C32" s="424"/>
      <c r="D32" s="403"/>
      <c r="E32" s="88" t="s">
        <v>381</v>
      </c>
      <c r="F32" s="99">
        <f t="shared" si="0"/>
        <v>0.4</v>
      </c>
      <c r="G32" s="28">
        <f t="shared" si="2"/>
        <v>40</v>
      </c>
      <c r="H32" s="83">
        <f t="shared" si="3"/>
        <v>40</v>
      </c>
      <c r="I32" s="158" t="str">
        <f t="shared" si="1"/>
        <v/>
      </c>
      <c r="K32" s="20">
        <v>0.4</v>
      </c>
      <c r="L32" s="158" t="s">
        <v>821</v>
      </c>
      <c r="N32" s="20"/>
      <c r="O32" s="158"/>
      <c r="Q32" s="20"/>
      <c r="R32" s="65"/>
      <c r="T32" s="20"/>
      <c r="U32" s="65"/>
      <c r="W32" s="20"/>
      <c r="X32" s="65"/>
      <c r="Z32" s="20"/>
      <c r="AA32" s="65"/>
      <c r="AC32" s="20"/>
      <c r="AD32" s="65"/>
      <c r="AF32" s="20"/>
      <c r="AG32" s="65"/>
      <c r="AI32" s="152"/>
      <c r="AJ32" s="65"/>
      <c r="AL32" s="20"/>
      <c r="AM32" s="65"/>
      <c r="AO32" s="20"/>
      <c r="AP32" s="65"/>
      <c r="AR32" s="41"/>
      <c r="AS32" s="65"/>
      <c r="AU32" s="41"/>
      <c r="AV32" s="65"/>
      <c r="AX32" s="41"/>
      <c r="AY32" s="65"/>
      <c r="BA32" s="41"/>
      <c r="BB32" s="42"/>
      <c r="BD32" s="41"/>
      <c r="BE32" s="42"/>
      <c r="BG32" s="41"/>
      <c r="BH32" s="42"/>
    </row>
    <row r="33" spans="2:60" ht="46" thickBot="1" x14ac:dyDescent="0.2">
      <c r="B33" s="397"/>
      <c r="C33" s="424"/>
      <c r="D33" s="403"/>
      <c r="E33" s="88" t="s">
        <v>382</v>
      </c>
      <c r="F33" s="99">
        <f t="shared" si="0"/>
        <v>0.95</v>
      </c>
      <c r="G33" s="28">
        <f t="shared" si="2"/>
        <v>95</v>
      </c>
      <c r="H33" s="83">
        <f t="shared" si="3"/>
        <v>95</v>
      </c>
      <c r="I33" s="158" t="str">
        <f t="shared" si="1"/>
        <v/>
      </c>
      <c r="K33" s="20">
        <v>0.95</v>
      </c>
      <c r="L33" s="158" t="s">
        <v>822</v>
      </c>
      <c r="N33" s="20"/>
      <c r="O33" s="158"/>
      <c r="Q33" s="20"/>
      <c r="R33" s="65"/>
      <c r="T33" s="20"/>
      <c r="U33" s="65"/>
      <c r="W33" s="20"/>
      <c r="X33" s="65"/>
      <c r="Z33" s="20"/>
      <c r="AA33" s="65"/>
      <c r="AC33" s="20"/>
      <c r="AD33" s="65"/>
      <c r="AF33" s="20"/>
      <c r="AG33" s="65"/>
      <c r="AI33" s="152"/>
      <c r="AJ33" s="65"/>
      <c r="AL33" s="20"/>
      <c r="AM33" s="65"/>
      <c r="AO33" s="20"/>
      <c r="AP33" s="65"/>
      <c r="AR33" s="41"/>
      <c r="AS33" s="65"/>
      <c r="AU33" s="41"/>
      <c r="AV33" s="65"/>
      <c r="AX33" s="41"/>
      <c r="AY33" s="65"/>
      <c r="BA33" s="41"/>
      <c r="BB33" s="42"/>
      <c r="BD33" s="41"/>
      <c r="BE33" s="42"/>
      <c r="BG33" s="41"/>
      <c r="BH33" s="42"/>
    </row>
    <row r="34" spans="2:60" ht="61" thickBot="1" x14ac:dyDescent="0.2">
      <c r="B34" s="397"/>
      <c r="C34" s="424"/>
      <c r="D34" s="403"/>
      <c r="E34" s="88" t="s">
        <v>383</v>
      </c>
      <c r="F34" s="99">
        <f t="shared" si="0"/>
        <v>0.4</v>
      </c>
      <c r="G34" s="28">
        <f t="shared" si="2"/>
        <v>40</v>
      </c>
      <c r="H34" s="83">
        <f t="shared" si="3"/>
        <v>40</v>
      </c>
      <c r="I34" s="158" t="str">
        <f t="shared" si="1"/>
        <v/>
      </c>
      <c r="K34" s="20">
        <v>0.4</v>
      </c>
      <c r="L34" s="158" t="s">
        <v>823</v>
      </c>
      <c r="N34" s="20"/>
      <c r="O34" s="158"/>
      <c r="Q34" s="20"/>
      <c r="R34" s="65"/>
      <c r="T34" s="20"/>
      <c r="U34" s="65"/>
      <c r="W34" s="20"/>
      <c r="X34" s="65"/>
      <c r="Z34" s="20"/>
      <c r="AA34" s="65"/>
      <c r="AC34" s="20"/>
      <c r="AD34" s="65"/>
      <c r="AF34" s="20"/>
      <c r="AG34" s="65"/>
      <c r="AI34" s="152"/>
      <c r="AJ34" s="65"/>
      <c r="AL34" s="20"/>
      <c r="AM34" s="65"/>
      <c r="AO34" s="20"/>
      <c r="AP34" s="65"/>
      <c r="AR34" s="41"/>
      <c r="AS34" s="65"/>
      <c r="AU34" s="41"/>
      <c r="AV34" s="26"/>
      <c r="AX34" s="41"/>
      <c r="AY34" s="65"/>
      <c r="BA34" s="41"/>
      <c r="BB34" s="42"/>
      <c r="BD34" s="41"/>
      <c r="BE34" s="42"/>
      <c r="BG34" s="41"/>
      <c r="BH34" s="42"/>
    </row>
    <row r="35" spans="2:60" ht="46" thickBot="1" x14ac:dyDescent="0.2">
      <c r="B35" s="417"/>
      <c r="C35" s="425"/>
      <c r="D35" s="418"/>
      <c r="E35" s="298" t="s">
        <v>384</v>
      </c>
      <c r="F35" s="180">
        <f t="shared" si="0"/>
        <v>0.7</v>
      </c>
      <c r="G35" s="59">
        <f t="shared" si="2"/>
        <v>70</v>
      </c>
      <c r="H35" s="48">
        <f t="shared" si="3"/>
        <v>70</v>
      </c>
      <c r="I35" s="181" t="str">
        <f t="shared" si="1"/>
        <v/>
      </c>
      <c r="K35" s="20">
        <v>0.7</v>
      </c>
      <c r="L35" s="158" t="s">
        <v>824</v>
      </c>
      <c r="N35" s="20"/>
      <c r="O35" s="158"/>
      <c r="Q35" s="20"/>
      <c r="R35" s="65"/>
      <c r="T35" s="20"/>
      <c r="U35" s="65"/>
      <c r="W35" s="20"/>
      <c r="X35" s="65"/>
      <c r="Z35" s="20"/>
      <c r="AA35" s="65"/>
      <c r="AC35" s="20"/>
      <c r="AD35" s="65"/>
      <c r="AF35" s="20"/>
      <c r="AG35" s="65"/>
      <c r="AI35" s="152"/>
      <c r="AJ35" s="65"/>
      <c r="AL35" s="20"/>
      <c r="AM35" s="65"/>
      <c r="AO35" s="20"/>
      <c r="AP35" s="65"/>
      <c r="AR35" s="41"/>
      <c r="AS35" s="65"/>
      <c r="AU35" s="41"/>
      <c r="AV35" s="65"/>
      <c r="AX35" s="41"/>
      <c r="AY35" s="65"/>
      <c r="BA35" s="41"/>
      <c r="BB35" s="42"/>
      <c r="BD35" s="41"/>
      <c r="BE35" s="42"/>
      <c r="BG35" s="41"/>
      <c r="BH35" s="42"/>
    </row>
    <row r="36" spans="2:60" ht="31" thickBot="1" x14ac:dyDescent="0.2">
      <c r="B36" s="396" t="s">
        <v>143</v>
      </c>
      <c r="C36" s="426">
        <f>+AVERAGE(G36:G51)</f>
        <v>64.0625</v>
      </c>
      <c r="D36" s="402" t="s">
        <v>93</v>
      </c>
      <c r="E36" s="243" t="s">
        <v>385</v>
      </c>
      <c r="F36" s="139">
        <f t="shared" si="0"/>
        <v>0.7</v>
      </c>
      <c r="G36" s="52">
        <f t="shared" si="2"/>
        <v>70</v>
      </c>
      <c r="H36" s="84">
        <f t="shared" si="3"/>
        <v>70</v>
      </c>
      <c r="I36" s="71" t="str">
        <f t="shared" si="1"/>
        <v/>
      </c>
      <c r="K36" s="20">
        <v>0.7</v>
      </c>
      <c r="L36" s="158" t="s">
        <v>819</v>
      </c>
      <c r="N36" s="20"/>
      <c r="O36" s="158"/>
      <c r="Q36" s="20"/>
      <c r="R36" s="65"/>
      <c r="T36" s="20"/>
      <c r="U36" s="65"/>
      <c r="W36" s="20"/>
      <c r="X36" s="65"/>
      <c r="Z36" s="20"/>
      <c r="AA36" s="65"/>
      <c r="AC36" s="20"/>
      <c r="AD36" s="65"/>
      <c r="AF36" s="20"/>
      <c r="AG36" s="65"/>
      <c r="AI36" s="152"/>
      <c r="AJ36" s="65"/>
      <c r="AL36" s="20"/>
      <c r="AM36" s="65"/>
      <c r="AO36" s="20"/>
      <c r="AP36" s="65"/>
      <c r="AR36" s="41"/>
      <c r="AS36" s="65"/>
      <c r="AU36" s="41"/>
      <c r="AV36" s="65"/>
      <c r="AX36" s="41"/>
      <c r="AY36" s="65"/>
      <c r="BA36" s="41"/>
      <c r="BB36" s="42"/>
      <c r="BD36" s="41"/>
      <c r="BE36" s="42"/>
      <c r="BG36" s="41"/>
      <c r="BH36" s="42"/>
    </row>
    <row r="37" spans="2:60" ht="31" thickBot="1" x14ac:dyDescent="0.2">
      <c r="B37" s="397"/>
      <c r="C37" s="427"/>
      <c r="D37" s="403"/>
      <c r="E37" s="88" t="s">
        <v>386</v>
      </c>
      <c r="F37" s="99">
        <f t="shared" si="0"/>
        <v>0.95</v>
      </c>
      <c r="G37" s="28">
        <f t="shared" si="2"/>
        <v>95</v>
      </c>
      <c r="H37" s="83">
        <f t="shared" si="3"/>
        <v>95</v>
      </c>
      <c r="I37" s="158" t="str">
        <f t="shared" si="1"/>
        <v/>
      </c>
      <c r="K37" s="20">
        <v>0.95</v>
      </c>
      <c r="L37" s="158" t="s">
        <v>818</v>
      </c>
      <c r="N37" s="20"/>
      <c r="O37" s="158"/>
      <c r="Q37" s="20"/>
      <c r="R37" s="65"/>
      <c r="T37" s="20"/>
      <c r="U37" s="65"/>
      <c r="W37" s="20"/>
      <c r="X37" s="65"/>
      <c r="Z37" s="20"/>
      <c r="AA37" s="65"/>
      <c r="AC37" s="20"/>
      <c r="AD37" s="65"/>
      <c r="AF37" s="20"/>
      <c r="AG37" s="65"/>
      <c r="AI37" s="152"/>
      <c r="AJ37" s="65"/>
      <c r="AL37" s="20"/>
      <c r="AM37" s="65"/>
      <c r="AO37" s="20"/>
      <c r="AP37" s="65"/>
      <c r="AR37" s="41"/>
      <c r="AS37" s="65"/>
      <c r="AU37" s="41"/>
      <c r="AV37" s="65"/>
      <c r="AX37" s="41"/>
      <c r="AY37" s="65"/>
      <c r="BA37" s="41"/>
      <c r="BB37" s="42"/>
      <c r="BD37" s="41"/>
      <c r="BE37" s="42"/>
      <c r="BG37" s="41"/>
      <c r="BH37" s="42"/>
    </row>
    <row r="38" spans="2:60" ht="31" thickBot="1" x14ac:dyDescent="0.2">
      <c r="B38" s="397"/>
      <c r="C38" s="427"/>
      <c r="D38" s="403"/>
      <c r="E38" s="88" t="s">
        <v>387</v>
      </c>
      <c r="F38" s="99">
        <f t="shared" si="0"/>
        <v>0</v>
      </c>
      <c r="G38" s="28">
        <f t="shared" si="2"/>
        <v>0</v>
      </c>
      <c r="H38" s="83">
        <f t="shared" si="3"/>
        <v>0</v>
      </c>
      <c r="I38" s="158" t="str">
        <f t="shared" si="1"/>
        <v/>
      </c>
      <c r="K38" s="20">
        <v>0</v>
      </c>
      <c r="L38" s="65" t="s">
        <v>801</v>
      </c>
      <c r="N38" s="20"/>
      <c r="O38" s="158"/>
      <c r="Q38" s="20"/>
      <c r="R38" s="65"/>
      <c r="T38" s="20"/>
      <c r="U38" s="65"/>
      <c r="W38" s="20"/>
      <c r="X38" s="65"/>
      <c r="Z38" s="20"/>
      <c r="AA38" s="65"/>
      <c r="AC38" s="20"/>
      <c r="AD38" s="65"/>
      <c r="AF38" s="20"/>
      <c r="AG38" s="65"/>
      <c r="AI38" s="152"/>
      <c r="AJ38" s="65"/>
      <c r="AL38" s="20"/>
      <c r="AM38" s="65"/>
      <c r="AO38" s="20"/>
      <c r="AP38" s="65"/>
      <c r="AR38" s="41"/>
      <c r="AS38" s="65"/>
      <c r="AU38" s="41"/>
      <c r="AV38" s="65"/>
      <c r="AX38" s="41"/>
      <c r="AY38" s="65"/>
      <c r="BA38" s="41"/>
      <c r="BB38" s="42"/>
      <c r="BD38" s="41"/>
      <c r="BE38" s="42"/>
      <c r="BG38" s="41"/>
      <c r="BH38" s="42"/>
    </row>
    <row r="39" spans="2:60" ht="31" thickBot="1" x14ac:dyDescent="0.2">
      <c r="B39" s="397"/>
      <c r="C39" s="427"/>
      <c r="D39" s="403"/>
      <c r="E39" s="88" t="s">
        <v>388</v>
      </c>
      <c r="F39" s="99">
        <f t="shared" si="0"/>
        <v>0</v>
      </c>
      <c r="G39" s="28">
        <f t="shared" si="2"/>
        <v>0</v>
      </c>
      <c r="H39" s="83">
        <f t="shared" si="3"/>
        <v>0</v>
      </c>
      <c r="I39" s="158" t="str">
        <f t="shared" si="1"/>
        <v/>
      </c>
      <c r="K39" s="20">
        <v>0</v>
      </c>
      <c r="L39" s="65" t="s">
        <v>801</v>
      </c>
      <c r="N39" s="20"/>
      <c r="O39" s="158"/>
      <c r="Q39" s="20"/>
      <c r="R39" s="65"/>
      <c r="T39" s="20"/>
      <c r="U39" s="65"/>
      <c r="W39" s="20"/>
      <c r="X39" s="65"/>
      <c r="Z39" s="20"/>
      <c r="AA39" s="65"/>
      <c r="AC39" s="20"/>
      <c r="AD39" s="65"/>
      <c r="AF39" s="20"/>
      <c r="AG39" s="65"/>
      <c r="AI39" s="152"/>
      <c r="AJ39" s="65"/>
      <c r="AL39" s="20"/>
      <c r="AM39" s="65"/>
      <c r="AO39" s="20"/>
      <c r="AP39" s="65"/>
      <c r="AR39" s="41"/>
      <c r="AS39" s="65"/>
      <c r="AU39" s="41"/>
      <c r="AV39" s="65"/>
      <c r="AX39" s="41"/>
      <c r="AY39" s="65"/>
      <c r="BA39" s="41"/>
      <c r="BB39" s="42"/>
      <c r="BD39" s="41"/>
      <c r="BE39" s="42"/>
      <c r="BG39" s="41"/>
      <c r="BH39" s="42"/>
    </row>
    <row r="40" spans="2:60" ht="76" thickBot="1" x14ac:dyDescent="0.2">
      <c r="B40" s="397"/>
      <c r="C40" s="427"/>
      <c r="D40" s="403"/>
      <c r="E40" s="89" t="s">
        <v>389</v>
      </c>
      <c r="F40" s="99">
        <f t="shared" si="0"/>
        <v>0.7</v>
      </c>
      <c r="G40" s="28">
        <f t="shared" si="2"/>
        <v>70</v>
      </c>
      <c r="H40" s="83">
        <f t="shared" si="3"/>
        <v>70</v>
      </c>
      <c r="I40" s="158" t="str">
        <f t="shared" si="1"/>
        <v/>
      </c>
      <c r="K40" s="20">
        <v>0.7</v>
      </c>
      <c r="L40" s="65" t="s">
        <v>789</v>
      </c>
      <c r="N40" s="20"/>
      <c r="O40" s="158"/>
      <c r="Q40" s="20"/>
      <c r="R40" s="65"/>
      <c r="T40" s="20"/>
      <c r="U40" s="65"/>
      <c r="W40" s="20"/>
      <c r="X40" s="65"/>
      <c r="Z40" s="20"/>
      <c r="AA40" s="65"/>
      <c r="AC40" s="20"/>
      <c r="AD40" s="65"/>
      <c r="AF40" s="20"/>
      <c r="AG40" s="65"/>
      <c r="AI40" s="152"/>
      <c r="AJ40" s="65"/>
      <c r="AL40" s="20"/>
      <c r="AM40" s="65"/>
      <c r="AO40" s="20"/>
      <c r="AP40" s="65"/>
      <c r="AR40" s="41"/>
      <c r="AS40" s="65"/>
      <c r="AU40" s="41"/>
      <c r="AV40" s="65"/>
      <c r="AX40" s="41"/>
      <c r="AY40" s="65"/>
      <c r="BA40" s="41"/>
      <c r="BB40" s="42"/>
      <c r="BD40" s="41"/>
      <c r="BE40" s="42"/>
      <c r="BG40" s="41"/>
      <c r="BH40" s="42"/>
    </row>
    <row r="41" spans="2:60" ht="91" thickBot="1" x14ac:dyDescent="0.2">
      <c r="B41" s="397"/>
      <c r="C41" s="427"/>
      <c r="D41" s="403"/>
      <c r="E41" s="88" t="s">
        <v>390</v>
      </c>
      <c r="F41" s="99">
        <f t="shared" si="0"/>
        <v>0.7</v>
      </c>
      <c r="G41" s="28">
        <f t="shared" si="2"/>
        <v>70</v>
      </c>
      <c r="H41" s="83">
        <f t="shared" si="3"/>
        <v>70</v>
      </c>
      <c r="I41" s="158" t="str">
        <f t="shared" si="1"/>
        <v/>
      </c>
      <c r="K41" s="25">
        <v>0.7</v>
      </c>
      <c r="L41" s="161" t="s">
        <v>806</v>
      </c>
      <c r="N41" s="20"/>
      <c r="O41" s="158"/>
      <c r="Q41" s="20"/>
      <c r="R41" s="65"/>
      <c r="T41" s="20"/>
      <c r="U41" s="65"/>
      <c r="W41" s="20"/>
      <c r="X41" s="65"/>
      <c r="Z41" s="20"/>
      <c r="AA41" s="65"/>
      <c r="AC41" s="20"/>
      <c r="AD41" s="65"/>
      <c r="AF41" s="20"/>
      <c r="AG41" s="65"/>
      <c r="AI41" s="152"/>
      <c r="AJ41" s="65"/>
      <c r="AL41" s="20"/>
      <c r="AM41" s="65"/>
      <c r="AO41" s="20"/>
      <c r="AP41" s="65"/>
      <c r="AR41" s="41"/>
      <c r="AS41" s="65"/>
      <c r="AU41" s="41"/>
      <c r="AV41" s="65"/>
      <c r="AX41" s="41"/>
      <c r="AY41" s="65"/>
      <c r="BA41" s="41"/>
      <c r="BB41" s="42"/>
      <c r="BD41" s="41"/>
      <c r="BE41" s="42"/>
      <c r="BG41" s="41"/>
      <c r="BH41" s="42"/>
    </row>
    <row r="42" spans="2:60" ht="31" thickBot="1" x14ac:dyDescent="0.2">
      <c r="B42" s="397"/>
      <c r="C42" s="427"/>
      <c r="D42" s="403"/>
      <c r="E42" s="88" t="s">
        <v>391</v>
      </c>
      <c r="F42" s="99">
        <f t="shared" si="0"/>
        <v>0.7</v>
      </c>
      <c r="G42" s="28">
        <f t="shared" si="2"/>
        <v>70</v>
      </c>
      <c r="H42" s="83">
        <f t="shared" si="3"/>
        <v>70</v>
      </c>
      <c r="I42" s="158" t="str">
        <f t="shared" si="1"/>
        <v/>
      </c>
      <c r="K42" s="20">
        <v>0.7</v>
      </c>
      <c r="L42" s="158" t="s">
        <v>817</v>
      </c>
      <c r="N42" s="20"/>
      <c r="O42" s="158"/>
      <c r="Q42" s="20"/>
      <c r="R42" s="65"/>
      <c r="T42" s="20"/>
      <c r="U42" s="65"/>
      <c r="W42" s="20"/>
      <c r="X42" s="65"/>
      <c r="Z42" s="20"/>
      <c r="AA42" s="65"/>
      <c r="AC42" s="20"/>
      <c r="AD42" s="65"/>
      <c r="AF42" s="20"/>
      <c r="AG42" s="65"/>
      <c r="AI42" s="152"/>
      <c r="AJ42" s="65"/>
      <c r="AL42" s="20"/>
      <c r="AM42" s="65"/>
      <c r="AO42" s="20"/>
      <c r="AP42" s="65"/>
      <c r="AR42" s="41"/>
      <c r="AS42" s="65"/>
      <c r="AU42" s="41"/>
      <c r="AV42" s="65"/>
      <c r="AX42" s="41"/>
      <c r="AY42" s="65"/>
      <c r="BA42" s="41"/>
      <c r="BB42" s="42"/>
      <c r="BD42" s="41"/>
      <c r="BE42" s="42"/>
      <c r="BG42" s="41"/>
      <c r="BH42" s="42"/>
    </row>
    <row r="43" spans="2:60" ht="31" thickBot="1" x14ac:dyDescent="0.2">
      <c r="B43" s="397"/>
      <c r="C43" s="427"/>
      <c r="D43" s="403"/>
      <c r="E43" s="88" t="s">
        <v>392</v>
      </c>
      <c r="F43" s="99">
        <f t="shared" si="0"/>
        <v>0.7</v>
      </c>
      <c r="G43" s="28">
        <f t="shared" si="2"/>
        <v>70</v>
      </c>
      <c r="H43" s="83">
        <f t="shared" si="3"/>
        <v>70</v>
      </c>
      <c r="I43" s="158" t="str">
        <f t="shared" si="1"/>
        <v/>
      </c>
      <c r="K43" s="20">
        <v>0.7</v>
      </c>
      <c r="L43" s="158" t="s">
        <v>816</v>
      </c>
      <c r="N43" s="20"/>
      <c r="O43" s="158"/>
      <c r="Q43" s="20"/>
      <c r="R43" s="65"/>
      <c r="T43" s="20"/>
      <c r="U43" s="65"/>
      <c r="W43" s="20"/>
      <c r="X43" s="65"/>
      <c r="Z43" s="20"/>
      <c r="AA43" s="65"/>
      <c r="AC43" s="20"/>
      <c r="AD43" s="65"/>
      <c r="AF43" s="20"/>
      <c r="AG43" s="65"/>
      <c r="AI43" s="152"/>
      <c r="AJ43" s="65"/>
      <c r="AL43" s="20"/>
      <c r="AM43" s="65"/>
      <c r="AO43" s="20"/>
      <c r="AP43" s="65"/>
      <c r="AR43" s="41"/>
      <c r="AS43" s="65"/>
      <c r="AU43" s="41"/>
      <c r="AV43" s="65"/>
      <c r="AX43" s="41"/>
      <c r="AY43" s="65"/>
      <c r="BA43" s="41"/>
      <c r="BB43" s="42"/>
      <c r="BD43" s="41"/>
      <c r="BE43" s="42"/>
      <c r="BG43" s="41"/>
      <c r="BH43" s="42"/>
    </row>
    <row r="44" spans="2:60" ht="31" thickBot="1" x14ac:dyDescent="0.2">
      <c r="B44" s="397"/>
      <c r="C44" s="427"/>
      <c r="D44" s="403"/>
      <c r="E44" s="88" t="s">
        <v>393</v>
      </c>
      <c r="F44" s="99">
        <f t="shared" si="0"/>
        <v>0.7</v>
      </c>
      <c r="G44" s="28">
        <f t="shared" si="2"/>
        <v>70</v>
      </c>
      <c r="H44" s="83">
        <f t="shared" si="3"/>
        <v>70</v>
      </c>
      <c r="I44" s="158" t="str">
        <f t="shared" si="1"/>
        <v/>
      </c>
      <c r="K44" s="20">
        <v>0.7</v>
      </c>
      <c r="L44" s="158" t="s">
        <v>815</v>
      </c>
      <c r="N44" s="20"/>
      <c r="O44" s="158"/>
      <c r="Q44" s="20"/>
      <c r="R44" s="65"/>
      <c r="T44" s="20"/>
      <c r="U44" s="65"/>
      <c r="W44" s="20"/>
      <c r="X44" s="65"/>
      <c r="Z44" s="20"/>
      <c r="AA44" s="65"/>
      <c r="AC44" s="20"/>
      <c r="AD44" s="65"/>
      <c r="AF44" s="20"/>
      <c r="AG44" s="65"/>
      <c r="AI44" s="152"/>
      <c r="AJ44" s="65"/>
      <c r="AL44" s="20"/>
      <c r="AM44" s="65"/>
      <c r="AO44" s="20"/>
      <c r="AP44" s="65"/>
      <c r="AR44" s="41"/>
      <c r="AS44" s="65"/>
      <c r="AU44" s="41"/>
      <c r="AV44" s="65"/>
      <c r="AX44" s="41"/>
      <c r="AY44" s="65"/>
      <c r="BA44" s="41"/>
      <c r="BB44" s="42"/>
      <c r="BD44" s="41"/>
      <c r="BE44" s="42"/>
      <c r="BG44" s="41"/>
      <c r="BH44" s="42"/>
    </row>
    <row r="45" spans="2:60" ht="106" thickBot="1" x14ac:dyDescent="0.2">
      <c r="B45" s="397"/>
      <c r="C45" s="427"/>
      <c r="D45" s="403"/>
      <c r="E45" s="88" t="s">
        <v>394</v>
      </c>
      <c r="F45" s="99">
        <f t="shared" si="0"/>
        <v>0.7</v>
      </c>
      <c r="G45" s="28">
        <f t="shared" si="2"/>
        <v>70</v>
      </c>
      <c r="H45" s="83">
        <f t="shared" si="3"/>
        <v>70</v>
      </c>
      <c r="I45" s="158" t="str">
        <f t="shared" si="1"/>
        <v/>
      </c>
      <c r="K45" s="20">
        <v>0.7</v>
      </c>
      <c r="L45" s="161" t="s">
        <v>807</v>
      </c>
      <c r="N45" s="20"/>
      <c r="O45" s="158"/>
      <c r="Q45" s="20"/>
      <c r="R45" s="65"/>
      <c r="T45" s="20"/>
      <c r="U45" s="65"/>
      <c r="W45" s="20"/>
      <c r="X45" s="65"/>
      <c r="Z45" s="20"/>
      <c r="AA45" s="65"/>
      <c r="AC45" s="20"/>
      <c r="AD45" s="65"/>
      <c r="AF45" s="20"/>
      <c r="AG45" s="65"/>
      <c r="AI45" s="152"/>
      <c r="AJ45" s="65"/>
      <c r="AL45" s="20"/>
      <c r="AM45" s="65"/>
      <c r="AO45" s="20"/>
      <c r="AP45" s="65"/>
      <c r="AR45" s="41"/>
      <c r="AS45" s="65"/>
      <c r="AU45" s="41"/>
      <c r="AV45" s="26"/>
      <c r="AX45" s="41"/>
      <c r="AY45" s="65"/>
      <c r="BA45" s="41"/>
      <c r="BB45" s="42"/>
      <c r="BD45" s="41"/>
      <c r="BE45" s="42"/>
      <c r="BG45" s="41"/>
      <c r="BH45" s="42"/>
    </row>
    <row r="46" spans="2:60" ht="106" thickBot="1" x14ac:dyDescent="0.2">
      <c r="B46" s="397"/>
      <c r="C46" s="427"/>
      <c r="D46" s="403"/>
      <c r="E46" s="88" t="s">
        <v>395</v>
      </c>
      <c r="F46" s="99">
        <f t="shared" si="0"/>
        <v>0.95</v>
      </c>
      <c r="G46" s="28">
        <f t="shared" si="2"/>
        <v>95</v>
      </c>
      <c r="H46" s="83">
        <f t="shared" si="3"/>
        <v>95</v>
      </c>
      <c r="I46" s="158" t="str">
        <f t="shared" si="1"/>
        <v/>
      </c>
      <c r="K46" s="20">
        <v>0.95</v>
      </c>
      <c r="L46" s="161" t="s">
        <v>807</v>
      </c>
      <c r="N46" s="20"/>
      <c r="O46" s="158"/>
      <c r="Q46" s="20"/>
      <c r="R46" s="65"/>
      <c r="T46" s="20"/>
      <c r="U46" s="65"/>
      <c r="W46" s="20"/>
      <c r="X46" s="65"/>
      <c r="Z46" s="20"/>
      <c r="AA46" s="65"/>
      <c r="AC46" s="20"/>
      <c r="AD46" s="65"/>
      <c r="AF46" s="20"/>
      <c r="AG46" s="65"/>
      <c r="AI46" s="152"/>
      <c r="AJ46" s="65"/>
      <c r="AL46" s="20"/>
      <c r="AM46" s="65"/>
      <c r="AO46" s="20"/>
      <c r="AP46" s="65"/>
      <c r="AR46" s="41"/>
      <c r="AS46" s="65"/>
      <c r="AU46" s="41"/>
      <c r="AV46" s="65"/>
      <c r="AX46" s="41"/>
      <c r="AY46" s="65"/>
      <c r="BA46" s="41"/>
      <c r="BB46" s="42"/>
      <c r="BD46" s="41"/>
      <c r="BE46" s="42"/>
      <c r="BG46" s="41"/>
      <c r="BH46" s="42"/>
    </row>
    <row r="47" spans="2:60" ht="46" thickBot="1" x14ac:dyDescent="0.2">
      <c r="B47" s="397"/>
      <c r="C47" s="427"/>
      <c r="D47" s="403"/>
      <c r="E47" s="88" t="s">
        <v>396</v>
      </c>
      <c r="F47" s="99">
        <f t="shared" si="0"/>
        <v>0.7</v>
      </c>
      <c r="G47" s="28">
        <f t="shared" si="2"/>
        <v>70</v>
      </c>
      <c r="H47" s="83">
        <f t="shared" si="3"/>
        <v>70</v>
      </c>
      <c r="I47" s="158" t="str">
        <f t="shared" si="1"/>
        <v/>
      </c>
      <c r="K47" s="20">
        <v>0.7</v>
      </c>
      <c r="L47" s="158" t="s">
        <v>812</v>
      </c>
      <c r="N47" s="20"/>
      <c r="O47" s="158"/>
      <c r="Q47" s="20"/>
      <c r="R47" s="65"/>
      <c r="T47" s="20"/>
      <c r="U47" s="65"/>
      <c r="W47" s="20"/>
      <c r="X47" s="65"/>
      <c r="Z47" s="20"/>
      <c r="AA47" s="65"/>
      <c r="AC47" s="20"/>
      <c r="AD47" s="65"/>
      <c r="AF47" s="20"/>
      <c r="AG47" s="65"/>
      <c r="AI47" s="152"/>
      <c r="AJ47" s="65"/>
      <c r="AL47" s="20"/>
      <c r="AM47" s="65"/>
      <c r="AO47" s="20"/>
      <c r="AP47" s="65"/>
      <c r="AR47" s="41"/>
      <c r="AS47" s="65"/>
      <c r="AU47" s="41"/>
      <c r="AV47" s="65"/>
      <c r="AX47" s="41"/>
      <c r="AY47" s="65"/>
      <c r="BA47" s="41"/>
      <c r="BB47" s="42"/>
      <c r="BD47" s="41"/>
      <c r="BE47" s="42"/>
      <c r="BG47" s="41"/>
      <c r="BH47" s="42"/>
    </row>
    <row r="48" spans="2:60" ht="91" thickBot="1" x14ac:dyDescent="0.2">
      <c r="B48" s="397"/>
      <c r="C48" s="427"/>
      <c r="D48" s="403"/>
      <c r="E48" s="88" t="s">
        <v>397</v>
      </c>
      <c r="F48" s="99">
        <f t="shared" si="0"/>
        <v>0.95</v>
      </c>
      <c r="G48" s="28">
        <f t="shared" si="2"/>
        <v>95</v>
      </c>
      <c r="H48" s="83">
        <f t="shared" si="3"/>
        <v>95</v>
      </c>
      <c r="I48" s="158" t="str">
        <f t="shared" si="1"/>
        <v/>
      </c>
      <c r="K48" s="25">
        <v>0.95</v>
      </c>
      <c r="L48" s="161" t="s">
        <v>806</v>
      </c>
      <c r="N48" s="20"/>
      <c r="O48" s="173"/>
      <c r="Q48" s="20"/>
      <c r="R48" s="65"/>
      <c r="T48" s="20"/>
      <c r="U48" s="65"/>
      <c r="W48" s="20"/>
      <c r="X48" s="65"/>
      <c r="Z48" s="20"/>
      <c r="AA48" s="65"/>
      <c r="AC48" s="20"/>
      <c r="AD48" s="65"/>
      <c r="AF48" s="20"/>
      <c r="AG48" s="65"/>
      <c r="AI48" s="152"/>
      <c r="AJ48" s="65"/>
      <c r="AL48" s="20"/>
      <c r="AM48" s="65"/>
      <c r="AO48" s="20"/>
      <c r="AP48" s="65"/>
      <c r="AR48" s="41"/>
      <c r="AS48" s="65"/>
      <c r="AU48" s="41"/>
      <c r="AV48" s="65"/>
      <c r="AX48" s="41"/>
      <c r="AY48" s="65"/>
      <c r="BA48" s="41"/>
      <c r="BB48" s="42"/>
      <c r="BD48" s="41"/>
      <c r="BE48" s="42"/>
      <c r="BG48" s="41"/>
      <c r="BH48" s="42"/>
    </row>
    <row r="49" spans="2:60" ht="61" thickBot="1" x14ac:dyDescent="0.2">
      <c r="B49" s="397"/>
      <c r="C49" s="427"/>
      <c r="D49" s="403"/>
      <c r="E49" s="88" t="s">
        <v>398</v>
      </c>
      <c r="F49" s="99">
        <f t="shared" si="0"/>
        <v>0.7</v>
      </c>
      <c r="G49" s="28">
        <f t="shared" si="2"/>
        <v>70</v>
      </c>
      <c r="H49" s="83">
        <f t="shared" si="3"/>
        <v>70</v>
      </c>
      <c r="I49" s="158" t="str">
        <f t="shared" si="1"/>
        <v/>
      </c>
      <c r="K49" s="20">
        <v>0.7</v>
      </c>
      <c r="L49" s="158" t="s">
        <v>813</v>
      </c>
      <c r="N49" s="20"/>
      <c r="O49" s="173"/>
      <c r="Q49" s="20"/>
      <c r="R49" s="65"/>
      <c r="T49" s="20"/>
      <c r="U49" s="65"/>
      <c r="W49" s="20"/>
      <c r="X49" s="65"/>
      <c r="Z49" s="20"/>
      <c r="AA49" s="65"/>
      <c r="AC49" s="20"/>
      <c r="AD49" s="65"/>
      <c r="AF49" s="20"/>
      <c r="AG49" s="65"/>
      <c r="AI49" s="152"/>
      <c r="AJ49" s="65"/>
      <c r="AL49" s="20"/>
      <c r="AM49" s="65"/>
      <c r="AO49" s="20"/>
      <c r="AP49" s="65"/>
      <c r="AR49" s="41"/>
      <c r="AS49" s="65"/>
      <c r="AU49" s="41"/>
      <c r="AV49" s="65"/>
      <c r="AX49" s="41"/>
      <c r="AY49" s="65"/>
      <c r="BA49" s="41"/>
      <c r="BB49" s="42"/>
      <c r="BD49" s="41"/>
      <c r="BE49" s="42"/>
      <c r="BG49" s="41"/>
      <c r="BH49" s="42"/>
    </row>
    <row r="50" spans="2:60" ht="46" thickBot="1" x14ac:dyDescent="0.2">
      <c r="B50" s="397"/>
      <c r="C50" s="427"/>
      <c r="D50" s="403"/>
      <c r="E50" s="88" t="s">
        <v>399</v>
      </c>
      <c r="F50" s="99">
        <f t="shared" si="0"/>
        <v>0.4</v>
      </c>
      <c r="G50" s="28">
        <f t="shared" si="2"/>
        <v>40</v>
      </c>
      <c r="H50" s="83">
        <f t="shared" si="3"/>
        <v>40</v>
      </c>
      <c r="I50" s="158" t="str">
        <f t="shared" si="1"/>
        <v/>
      </c>
      <c r="K50" s="20">
        <v>0.4</v>
      </c>
      <c r="L50" s="65" t="s">
        <v>811</v>
      </c>
      <c r="N50" s="20"/>
      <c r="O50" s="158"/>
      <c r="Q50" s="20"/>
      <c r="R50" s="65"/>
      <c r="T50" s="20"/>
      <c r="U50" s="65"/>
      <c r="W50" s="20"/>
      <c r="X50" s="65"/>
      <c r="Z50" s="20"/>
      <c r="AA50" s="65"/>
      <c r="AC50" s="20"/>
      <c r="AD50" s="65"/>
      <c r="AF50" s="20"/>
      <c r="AG50" s="65"/>
      <c r="AI50" s="152"/>
      <c r="AJ50" s="65"/>
      <c r="AL50" s="20"/>
      <c r="AM50" s="65"/>
      <c r="AO50" s="20"/>
      <c r="AP50" s="65"/>
      <c r="AR50" s="41"/>
      <c r="AS50" s="65"/>
      <c r="AU50" s="41"/>
      <c r="AV50" s="65"/>
      <c r="AX50" s="41"/>
      <c r="AY50" s="65"/>
      <c r="BA50" s="41"/>
      <c r="BB50" s="42"/>
      <c r="BD50" s="41"/>
      <c r="BE50" s="42"/>
      <c r="BG50" s="41"/>
      <c r="BH50" s="42"/>
    </row>
    <row r="51" spans="2:60" ht="31" thickBot="1" x14ac:dyDescent="0.2">
      <c r="B51" s="417"/>
      <c r="C51" s="428"/>
      <c r="D51" s="418"/>
      <c r="E51" s="241" t="s">
        <v>400</v>
      </c>
      <c r="F51" s="180">
        <f t="shared" si="0"/>
        <v>0.7</v>
      </c>
      <c r="G51" s="59">
        <f t="shared" si="2"/>
        <v>70</v>
      </c>
      <c r="H51" s="48">
        <f t="shared" si="3"/>
        <v>70</v>
      </c>
      <c r="I51" s="181" t="str">
        <f t="shared" si="1"/>
        <v/>
      </c>
      <c r="K51" s="20">
        <v>0.7</v>
      </c>
      <c r="L51" s="158" t="s">
        <v>810</v>
      </c>
      <c r="N51" s="20"/>
      <c r="O51" s="158"/>
      <c r="Q51" s="20"/>
      <c r="R51" s="65"/>
      <c r="T51" s="20"/>
      <c r="U51" s="65"/>
      <c r="W51" s="20"/>
      <c r="X51" s="65"/>
      <c r="Z51" s="20"/>
      <c r="AA51" s="65"/>
      <c r="AC51" s="20"/>
      <c r="AD51" s="65"/>
      <c r="AF51" s="20"/>
      <c r="AG51" s="65"/>
      <c r="AI51" s="152"/>
      <c r="AJ51" s="65"/>
      <c r="AL51" s="20"/>
      <c r="AM51" s="65"/>
      <c r="AO51" s="20"/>
      <c r="AP51" s="65"/>
      <c r="AR51" s="41"/>
      <c r="AS51" s="65"/>
      <c r="AU51" s="41"/>
      <c r="AV51" s="65"/>
      <c r="AX51" s="41"/>
      <c r="AY51" s="65"/>
      <c r="BA51" s="41"/>
      <c r="BB51" s="42"/>
      <c r="BD51" s="41"/>
      <c r="BE51" s="42"/>
      <c r="BG51" s="41"/>
      <c r="BH51" s="42"/>
    </row>
    <row r="52" spans="2:60" ht="76" thickBot="1" x14ac:dyDescent="0.2">
      <c r="B52" s="396" t="s">
        <v>166</v>
      </c>
      <c r="C52" s="429">
        <f>+AVERAGE(G52:G57)</f>
        <v>60</v>
      </c>
      <c r="D52" s="402" t="s">
        <v>64</v>
      </c>
      <c r="E52" s="242" t="s">
        <v>401</v>
      </c>
      <c r="F52" s="139">
        <f t="shared" si="0"/>
        <v>0.7</v>
      </c>
      <c r="G52" s="52">
        <f t="shared" si="2"/>
        <v>70</v>
      </c>
      <c r="H52" s="84">
        <f t="shared" si="3"/>
        <v>70</v>
      </c>
      <c r="I52" s="71" t="str">
        <f t="shared" si="1"/>
        <v/>
      </c>
      <c r="K52" s="20">
        <v>0.7</v>
      </c>
      <c r="L52" s="65" t="s">
        <v>789</v>
      </c>
      <c r="N52" s="20"/>
      <c r="O52" s="158"/>
      <c r="Q52" s="20"/>
      <c r="R52" s="65"/>
      <c r="T52" s="20"/>
      <c r="U52" s="65"/>
      <c r="W52" s="20"/>
      <c r="X52" s="65"/>
      <c r="Z52" s="20"/>
      <c r="AA52" s="65"/>
      <c r="AC52" s="20"/>
      <c r="AD52" s="65"/>
      <c r="AF52" s="20"/>
      <c r="AG52" s="65"/>
      <c r="AI52" s="152"/>
      <c r="AJ52" s="65"/>
      <c r="AL52" s="20"/>
      <c r="AM52" s="65"/>
      <c r="AO52" s="20"/>
      <c r="AP52" s="65"/>
      <c r="AR52" s="41"/>
      <c r="AS52" s="65"/>
      <c r="AU52" s="41"/>
      <c r="AV52" s="65"/>
      <c r="AX52" s="41"/>
      <c r="AY52" s="65"/>
      <c r="BA52" s="41"/>
      <c r="BB52" s="42"/>
      <c r="BD52" s="41"/>
      <c r="BE52" s="42"/>
      <c r="BG52" s="41"/>
      <c r="BH52" s="42"/>
    </row>
    <row r="53" spans="2:60" ht="76" thickBot="1" x14ac:dyDescent="0.2">
      <c r="B53" s="397"/>
      <c r="C53" s="430"/>
      <c r="D53" s="403"/>
      <c r="E53" s="88" t="s">
        <v>402</v>
      </c>
      <c r="F53" s="99">
        <f t="shared" si="0"/>
        <v>0.4</v>
      </c>
      <c r="G53" s="28">
        <f t="shared" si="2"/>
        <v>40</v>
      </c>
      <c r="H53" s="83">
        <f t="shared" si="3"/>
        <v>40</v>
      </c>
      <c r="I53" s="158" t="str">
        <f t="shared" si="1"/>
        <v/>
      </c>
      <c r="K53" s="20">
        <v>0.4</v>
      </c>
      <c r="L53" s="158" t="s">
        <v>809</v>
      </c>
      <c r="N53" s="20"/>
      <c r="O53" s="158"/>
      <c r="Q53" s="20"/>
      <c r="R53" s="65"/>
      <c r="T53" s="20"/>
      <c r="U53" s="65"/>
      <c r="W53" s="20"/>
      <c r="X53" s="65"/>
      <c r="Z53" s="20"/>
      <c r="AA53" s="65"/>
      <c r="AC53" s="20"/>
      <c r="AD53" s="65"/>
      <c r="AF53" s="20"/>
      <c r="AG53" s="65"/>
      <c r="AI53" s="152"/>
      <c r="AJ53" s="65"/>
      <c r="AL53" s="20"/>
      <c r="AM53" s="65"/>
      <c r="AO53" s="20"/>
      <c r="AP53" s="65"/>
      <c r="AR53" s="41"/>
      <c r="AS53" s="65"/>
      <c r="AU53" s="41"/>
      <c r="AV53" s="65"/>
      <c r="AX53" s="41"/>
      <c r="AY53" s="65"/>
      <c r="BA53" s="41"/>
      <c r="BB53" s="42"/>
      <c r="BD53" s="41"/>
      <c r="BE53" s="42"/>
      <c r="BG53" s="41"/>
      <c r="BH53" s="42"/>
    </row>
    <row r="54" spans="2:60" ht="31" thickBot="1" x14ac:dyDescent="0.2">
      <c r="B54" s="397"/>
      <c r="C54" s="430"/>
      <c r="D54" s="403"/>
      <c r="E54" s="88" t="s">
        <v>403</v>
      </c>
      <c r="F54" s="99">
        <f t="shared" si="0"/>
        <v>0.4</v>
      </c>
      <c r="G54" s="28">
        <f t="shared" si="2"/>
        <v>40</v>
      </c>
      <c r="H54" s="83">
        <f t="shared" si="3"/>
        <v>40</v>
      </c>
      <c r="I54" s="158" t="str">
        <f t="shared" si="1"/>
        <v/>
      </c>
      <c r="K54" s="20">
        <v>0.4</v>
      </c>
      <c r="L54" s="158" t="s">
        <v>808</v>
      </c>
      <c r="N54" s="20"/>
      <c r="O54" s="158"/>
      <c r="Q54" s="20"/>
      <c r="R54" s="65"/>
      <c r="T54" s="20"/>
      <c r="U54" s="65"/>
      <c r="W54" s="20"/>
      <c r="X54" s="65"/>
      <c r="Z54" s="20"/>
      <c r="AA54" s="65"/>
      <c r="AC54" s="20"/>
      <c r="AD54" s="65"/>
      <c r="AF54" s="20"/>
      <c r="AG54" s="65"/>
      <c r="AI54" s="152"/>
      <c r="AJ54" s="65"/>
      <c r="AL54" s="20"/>
      <c r="AM54" s="65"/>
      <c r="AO54" s="20"/>
      <c r="AP54" s="65"/>
      <c r="AR54" s="41"/>
      <c r="AS54" s="65"/>
      <c r="AU54" s="41"/>
      <c r="AV54" s="65"/>
      <c r="AX54" s="41"/>
      <c r="AY54" s="65"/>
      <c r="BA54" s="41"/>
      <c r="BB54" s="42"/>
      <c r="BD54" s="41"/>
      <c r="BE54" s="42"/>
      <c r="BG54" s="41"/>
      <c r="BH54" s="42"/>
    </row>
    <row r="55" spans="2:60" ht="31" thickBot="1" x14ac:dyDescent="0.2">
      <c r="B55" s="397"/>
      <c r="C55" s="430"/>
      <c r="D55" s="403"/>
      <c r="E55" s="88" t="s">
        <v>404</v>
      </c>
      <c r="F55" s="99">
        <f t="shared" si="0"/>
        <v>0.7</v>
      </c>
      <c r="G55" s="28">
        <f t="shared" si="2"/>
        <v>70</v>
      </c>
      <c r="H55" s="83">
        <f t="shared" si="3"/>
        <v>70</v>
      </c>
      <c r="I55" s="158" t="str">
        <f t="shared" si="1"/>
        <v/>
      </c>
      <c r="K55" s="25">
        <v>0.7</v>
      </c>
      <c r="L55" s="161" t="s">
        <v>814</v>
      </c>
      <c r="N55" s="20"/>
      <c r="O55" s="158"/>
      <c r="Q55" s="20"/>
      <c r="R55" s="65"/>
      <c r="T55" s="20"/>
      <c r="U55" s="65"/>
      <c r="W55" s="20"/>
      <c r="X55" s="65"/>
      <c r="Z55" s="20"/>
      <c r="AA55" s="65"/>
      <c r="AC55" s="20"/>
      <c r="AD55" s="65"/>
      <c r="AF55" s="20"/>
      <c r="AG55" s="65"/>
      <c r="AI55" s="152"/>
      <c r="AJ55" s="65"/>
      <c r="AL55" s="20"/>
      <c r="AM55" s="65"/>
      <c r="AO55" s="20"/>
      <c r="AP55" s="65"/>
      <c r="AR55" s="41"/>
      <c r="AS55" s="65"/>
      <c r="AU55" s="41"/>
      <c r="AV55" s="65"/>
      <c r="AX55" s="41"/>
      <c r="AY55" s="65"/>
      <c r="BA55" s="41"/>
      <c r="BB55" s="42"/>
      <c r="BD55" s="41"/>
      <c r="BE55" s="42"/>
      <c r="BG55" s="41"/>
      <c r="BH55" s="42"/>
    </row>
    <row r="56" spans="2:60" ht="106" thickBot="1" x14ac:dyDescent="0.2">
      <c r="B56" s="397"/>
      <c r="C56" s="430"/>
      <c r="D56" s="403"/>
      <c r="E56" s="88" t="s">
        <v>405</v>
      </c>
      <c r="F56" s="99">
        <f t="shared" si="0"/>
        <v>0.7</v>
      </c>
      <c r="G56" s="28">
        <f t="shared" si="2"/>
        <v>70</v>
      </c>
      <c r="H56" s="83">
        <f t="shared" si="3"/>
        <v>70</v>
      </c>
      <c r="I56" s="158" t="str">
        <f t="shared" si="1"/>
        <v/>
      </c>
      <c r="K56" s="25">
        <v>0.7</v>
      </c>
      <c r="L56" s="161" t="s">
        <v>807</v>
      </c>
      <c r="N56" s="20"/>
      <c r="O56" s="158"/>
      <c r="Q56" s="20"/>
      <c r="R56" s="65"/>
      <c r="T56" s="20"/>
      <c r="U56" s="65"/>
      <c r="W56" s="20"/>
      <c r="X56" s="65"/>
      <c r="Z56" s="20"/>
      <c r="AA56" s="65"/>
      <c r="AC56" s="20"/>
      <c r="AD56" s="65"/>
      <c r="AF56" s="20"/>
      <c r="AG56" s="65"/>
      <c r="AI56" s="152"/>
      <c r="AJ56" s="65"/>
      <c r="AL56" s="20"/>
      <c r="AM56" s="65"/>
      <c r="AO56" s="20"/>
      <c r="AP56" s="65"/>
      <c r="AR56" s="41"/>
      <c r="AS56" s="65"/>
      <c r="AU56" s="41"/>
      <c r="AV56" s="65"/>
      <c r="AX56" s="41"/>
      <c r="AY56" s="65"/>
      <c r="BA56" s="41"/>
      <c r="BB56" s="42"/>
      <c r="BD56" s="41"/>
      <c r="BE56" s="42"/>
      <c r="BG56" s="41"/>
      <c r="BH56" s="42"/>
    </row>
    <row r="57" spans="2:60" ht="106" thickBot="1" x14ac:dyDescent="0.2">
      <c r="B57" s="417"/>
      <c r="C57" s="431"/>
      <c r="D57" s="418"/>
      <c r="E57" s="241" t="s">
        <v>406</v>
      </c>
      <c r="F57" s="180">
        <f t="shared" si="0"/>
        <v>0.7</v>
      </c>
      <c r="G57" s="59">
        <f t="shared" si="2"/>
        <v>70</v>
      </c>
      <c r="H57" s="48">
        <f t="shared" si="3"/>
        <v>70</v>
      </c>
      <c r="I57" s="181" t="str">
        <f t="shared" si="1"/>
        <v/>
      </c>
      <c r="K57" s="25">
        <v>0.7</v>
      </c>
      <c r="L57" s="161" t="s">
        <v>807</v>
      </c>
      <c r="M57" s="1"/>
      <c r="N57" s="207"/>
      <c r="O57" s="158"/>
      <c r="Q57" s="20"/>
      <c r="R57" s="65"/>
      <c r="T57" s="20"/>
      <c r="U57" s="65"/>
      <c r="W57" s="20"/>
      <c r="X57" s="65"/>
      <c r="Z57" s="20"/>
      <c r="AA57" s="65"/>
      <c r="AC57" s="20"/>
      <c r="AD57" s="65"/>
      <c r="AF57" s="20"/>
      <c r="AG57" s="65"/>
      <c r="AI57" s="152"/>
      <c r="AJ57" s="65"/>
      <c r="AL57" s="20"/>
      <c r="AM57" s="65"/>
      <c r="AO57" s="20"/>
      <c r="AP57" s="65"/>
      <c r="AR57" s="41"/>
      <c r="AS57" s="65"/>
      <c r="AU57" s="41"/>
      <c r="AV57" s="65"/>
      <c r="AX57" s="41"/>
      <c r="AY57" s="65"/>
      <c r="BA57" s="41"/>
      <c r="BB57" s="42"/>
      <c r="BD57" s="41"/>
      <c r="BE57" s="42"/>
      <c r="BG57" s="41"/>
      <c r="BH57" s="42"/>
    </row>
    <row r="58" spans="2:60" ht="266" thickBot="1" x14ac:dyDescent="0.2">
      <c r="B58" s="169" t="s">
        <v>165</v>
      </c>
      <c r="C58" s="296">
        <f>+AVERAGE(G58)</f>
        <v>95</v>
      </c>
      <c r="D58" s="170" t="s">
        <v>69</v>
      </c>
      <c r="E58" s="244" t="s">
        <v>407</v>
      </c>
      <c r="F58" s="162">
        <f t="shared" si="0"/>
        <v>0.95</v>
      </c>
      <c r="G58" s="163">
        <f t="shared" si="2"/>
        <v>95</v>
      </c>
      <c r="H58" s="49">
        <f t="shared" si="3"/>
        <v>95</v>
      </c>
      <c r="I58" s="164" t="str">
        <f t="shared" si="1"/>
        <v/>
      </c>
      <c r="K58" s="25">
        <v>0.95</v>
      </c>
      <c r="L58" s="161" t="s">
        <v>806</v>
      </c>
      <c r="N58" s="25"/>
      <c r="O58" s="161"/>
      <c r="Q58" s="25"/>
      <c r="R58" s="66"/>
      <c r="T58" s="25"/>
      <c r="U58" s="66"/>
      <c r="W58" s="25"/>
      <c r="X58" s="66"/>
      <c r="Z58" s="25"/>
      <c r="AA58" s="66"/>
      <c r="AC58" s="25"/>
      <c r="AD58" s="66"/>
      <c r="AF58" s="25"/>
      <c r="AG58" s="66"/>
      <c r="AI58" s="152"/>
      <c r="AJ58" s="66"/>
      <c r="AL58" s="25"/>
      <c r="AM58" s="66"/>
      <c r="AO58" s="25"/>
      <c r="AP58" s="66"/>
      <c r="AR58" s="43"/>
      <c r="AS58" s="66"/>
      <c r="AU58" s="43"/>
      <c r="AV58" s="66"/>
      <c r="AX58" s="43"/>
      <c r="AY58" s="66"/>
      <c r="BA58" s="43"/>
      <c r="BB58" s="44"/>
      <c r="BD58" s="43"/>
      <c r="BE58" s="44"/>
      <c r="BG58" s="43"/>
      <c r="BH58" s="44"/>
    </row>
  </sheetData>
  <sheetProtection algorithmName="SHA-512" hashValue="fQ4fTf32TXs7QA/VFwoRkjk4XHgmt84b4R1oTHwUwfotjwzYoXf49cZ+Ntncli2zzQtx09iAQq37ZJMOUz+rCA==" saltValue="hGKATynkXnpt0Gc2lbggdQ==" spinCount="100000" sheet="1" objects="1" scenarios="1" autoFilter="0"/>
  <autoFilter ref="A10:BH58" xr:uid="{00000000-0009-0000-0000-000007000000}"/>
  <dataConsolidate/>
  <mergeCells count="29">
    <mergeCell ref="BA6:BB6"/>
    <mergeCell ref="BD6:BE6"/>
    <mergeCell ref="BG6:BH6"/>
    <mergeCell ref="AC6:AD6"/>
    <mergeCell ref="AF6:AG6"/>
    <mergeCell ref="Z6:AA6"/>
    <mergeCell ref="AL6:AM6"/>
    <mergeCell ref="AO6:AP6"/>
    <mergeCell ref="AU6:AV6"/>
    <mergeCell ref="AX6:AY6"/>
    <mergeCell ref="AR6:AS6"/>
    <mergeCell ref="AI6:AJ6"/>
    <mergeCell ref="B52:B57"/>
    <mergeCell ref="D52:D57"/>
    <mergeCell ref="B20:B35"/>
    <mergeCell ref="B36:B51"/>
    <mergeCell ref="B11:B19"/>
    <mergeCell ref="C11:C19"/>
    <mergeCell ref="C20:C35"/>
    <mergeCell ref="C36:C51"/>
    <mergeCell ref="C52:C57"/>
    <mergeCell ref="D11:D19"/>
    <mergeCell ref="D36:D51"/>
    <mergeCell ref="D20:D35"/>
    <mergeCell ref="K6:L6"/>
    <mergeCell ref="N6:O6"/>
    <mergeCell ref="Q6:R6"/>
    <mergeCell ref="T6:U6"/>
    <mergeCell ref="W6:X6"/>
  </mergeCells>
  <phoneticPr fontId="0" type="noConversion"/>
  <dataValidations count="2">
    <dataValidation type="list" allowBlank="1" showInputMessage="1" showErrorMessage="1" sqref="K6:L6 N6:O6 Q6:R6 T6:U6 W6:X6 BG6:BH6 AL6:AM6 AO6:AP6 AR6:AS6 AU6:AV6 AX6:AY6 AI6:AJ6 BA6:BB6 BD6:BE6 Z6:AA6 AC6:AD6 AF6:AG6" xr:uid="{00000000-0002-0000-0700-000000000000}">
      <formula1>LUGAR</formula1>
    </dataValidation>
    <dataValidation type="list" allowBlank="1" showInputMessage="1" showErrorMessage="1" sqref="I6" xr:uid="{00000000-0002-0000-0700-000001000000}">
      <formula1>COMENTARIOS</formula1>
    </dataValidation>
  </dataValidations>
  <pageMargins left="0.44" right="0.35" top="0.36" bottom="0.34" header="0.28999999999999998" footer="0.17"/>
  <pageSetup scale="52" fitToHeight="2" orientation="landscape" r:id="rId1"/>
  <headerFooter alignWithMargins="0">
    <oddFooter>&amp;RPág  &amp;P/&amp;N</oddFooter>
  </headerFooter>
  <legacyDrawing r:id="rId2"/>
  <extLst>
    <ext xmlns:x14="http://schemas.microsoft.com/office/spreadsheetml/2009/9/main" uri="{78C0D931-6437-407d-A8EE-F0AAD7539E65}">
      <x14:conditionalFormattings>
        <x14:conditionalFormatting xmlns:xm="http://schemas.microsoft.com/office/excel/2006/main">
          <x14:cfRule type="containsText" priority="189" operator="containsText" id="{91A39CCD-97CF-46F9-88E0-8AD63FC391D5}">
            <xm:f>NOT(ISERROR(SEARCH(Listas!$B$4,K6)))</xm:f>
            <xm:f>Listas!$B$4</xm:f>
            <x14:dxf>
              <fill>
                <patternFill>
                  <bgColor theme="7" tint="0.59996337778862885"/>
                </patternFill>
              </fill>
            </x14:dxf>
          </x14:cfRule>
          <xm:sqref>K6:L6 N6:O6 Q6:R6 T6:U6 W6:X6 Z6:AA6 AI6:AJ6 AL6:AM6 AO6:AP6 AR6:AS6 AU6:AV6 AX6:AY6 BA6:BB6 BD6:BE6 BG6:BH6 AC6:AD6 AF6:AG6</xm:sqref>
        </x14:conditionalFormatting>
        <x14:conditionalFormatting xmlns:xm="http://schemas.microsoft.com/office/excel/2006/main">
          <x14:cfRule type="notContainsText" priority="15" operator="notContains" id="{C1EB9ACC-7BE7-4AFE-98E0-0D0EFCD0C14A}">
            <xm:f>ISERROR(SEARCH(Listas!$B$2,K6))</xm:f>
            <xm:f>Listas!$B$2</xm:f>
            <x14:dxf>
              <fill>
                <patternFill>
                  <bgColor theme="3" tint="0.59996337778862885"/>
                </patternFill>
              </fill>
            </x14:dxf>
          </x14:cfRule>
          <x14:cfRule type="containsText" priority="20" operator="containsText" id="{B6D07D2A-6C7A-492C-9792-C35A831E751C}">
            <xm:f>NOT(ISERROR(SEARCH(Listas!$B$2,K6)))</xm:f>
            <xm:f>Listas!$B$2</xm:f>
            <x14:dxf>
              <fill>
                <patternFill>
                  <bgColor rgb="FFFFFF00"/>
                </patternFill>
              </fill>
            </x14:dxf>
          </x14:cfRule>
          <xm:sqref>K6:L6 N6:O6 Q6:R6 T6:U6 W6:X6 Z6:AA6 AI6:AJ6 AL6:AM6 AO6:AP6 AR6:AS6 AU6:AV6 AX6:AY6 BA6:BB6 BD6:BE6 BG6:BH6</xm:sqref>
        </x14:conditionalFormatting>
        <x14:conditionalFormatting xmlns:xm="http://schemas.microsoft.com/office/excel/2006/main">
          <x14:cfRule type="containsText" priority="6" operator="containsText" id="{38DE70A5-8D91-427F-8343-07AA393D43DD}">
            <xm:f>NOT(ISERROR(SEARCH($H$4,L9)))</xm:f>
            <xm:f>$H$4</xm:f>
            <x14:dxf>
              <fill>
                <patternFill>
                  <bgColor theme="5"/>
                </patternFill>
              </fill>
            </x14:dxf>
          </x14:cfRule>
          <x14:cfRule type="containsText" priority="7" operator="containsText" id="{56B5B773-0EF3-4C46-B300-A11FA2A40ACD}">
            <xm:f>NOT(ISERROR(SEARCH($H$3,L9)))</xm:f>
            <xm:f>$H$3</xm:f>
            <x14:dxf>
              <fill>
                <patternFill>
                  <bgColor rgb="FF92D050"/>
                </patternFill>
              </fill>
            </x14:dxf>
          </x14:cfRule>
          <xm:sqref>L9 AJ9 AM9 AP9 AS9 AV9 AY9 BB9 BE9 BH9 O9 R9 U9 X9 AD9 AA9 AG9</xm:sqref>
        </x14:conditionalFormatting>
        <x14:conditionalFormatting xmlns:xm="http://schemas.microsoft.com/office/excel/2006/main">
          <x14:cfRule type="notContainsText" priority="9" operator="notContains" id="{C1605833-CCFD-4893-AB76-D7F2AAF336B5}">
            <xm:f>ISERROR(SEARCH(Listas!$B$2,AC6))</xm:f>
            <xm:f>Listas!$B$2</xm:f>
            <x14:dxf>
              <fill>
                <patternFill>
                  <bgColor theme="3" tint="0.59996337778862885"/>
                </patternFill>
              </fill>
            </x14:dxf>
          </x14:cfRule>
          <x14:cfRule type="containsText" priority="10" operator="containsText" id="{55DBEFD6-4F14-4E47-83F2-F5DB7A4561AF}">
            <xm:f>NOT(ISERROR(SEARCH(Listas!$B$2,AC6)))</xm:f>
            <xm:f>Listas!$B$2</xm:f>
            <x14:dxf>
              <fill>
                <patternFill>
                  <bgColor rgb="FFFFFF00"/>
                </patternFill>
              </fill>
            </x14:dxf>
          </x14:cfRule>
          <xm:sqref>AC6:AD6 AF6:AG6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9612E488-0252-2A48-A5DB-6BDD1A7E2B00}">
          <x14:formula1>
            <xm:f>Listas!$B$2</xm:f>
          </x14:formula1>
          <xm:sqref>F6</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33CC33"/>
    <pageSetUpPr fitToPage="1"/>
  </sheetPr>
  <dimension ref="A1:BH33"/>
  <sheetViews>
    <sheetView showGridLines="0" topLeftCell="C2" zoomScale="91" zoomScaleNormal="91" workbookViewId="0">
      <selection activeCell="K11" sqref="K11:L11"/>
    </sheetView>
  </sheetViews>
  <sheetFormatPr baseColWidth="10" defaultColWidth="9.1640625" defaultRowHeight="19" x14ac:dyDescent="0.15"/>
  <cols>
    <col min="1" max="1" width="1.83203125" style="24" customWidth="1"/>
    <col min="2" max="2" width="6.83203125" style="29" customWidth="1"/>
    <col min="3" max="3" width="10.5" style="29" customWidth="1"/>
    <col min="4" max="4" width="26" style="26" customWidth="1"/>
    <col min="5" max="5" width="47" style="232" customWidth="1"/>
    <col min="6" max="6" width="13.6640625" style="50" customWidth="1"/>
    <col min="7" max="7" width="11.83203125" style="29" customWidth="1"/>
    <col min="8" max="8" width="19.33203125" style="26" customWidth="1"/>
    <col min="9" max="9" width="44" style="72" customWidth="1"/>
    <col min="10" max="10" width="2.83203125" style="30" customWidth="1"/>
    <col min="11" max="11" width="16.5" style="29" customWidth="1"/>
    <col min="12" max="12" width="27.1640625" style="26" customWidth="1"/>
    <col min="13" max="13" width="2.33203125" style="24" customWidth="1"/>
    <col min="14" max="14" width="15" style="24" customWidth="1"/>
    <col min="15" max="15" width="35.6640625" style="26" customWidth="1"/>
    <col min="16" max="16" width="2.33203125" style="24" customWidth="1"/>
    <col min="17" max="17" width="16.5" style="29" customWidth="1"/>
    <col min="18" max="18" width="38.6640625" style="26" customWidth="1"/>
    <col min="19" max="19" width="2.33203125" style="24" customWidth="1"/>
    <col min="20" max="20" width="16.5" style="29" customWidth="1"/>
    <col min="21" max="21" width="28" style="26" customWidth="1"/>
    <col min="22" max="22" width="2.33203125" style="24" customWidth="1"/>
    <col min="23" max="23" width="16.5" style="29" customWidth="1"/>
    <col min="24" max="24" width="34.6640625" style="26" customWidth="1"/>
    <col min="25" max="25" width="2.33203125" style="24" customWidth="1"/>
    <col min="26" max="26" width="16.5" style="29" customWidth="1"/>
    <col min="27" max="27" width="34.6640625" style="26" customWidth="1"/>
    <col min="28" max="28" width="2.33203125" style="24" customWidth="1"/>
    <col min="29" max="29" width="16.5" style="29" customWidth="1"/>
    <col min="30" max="30" width="34.6640625" style="26" customWidth="1"/>
    <col min="31" max="31" width="2.33203125" style="24" customWidth="1"/>
    <col min="32" max="32" width="16.5" style="29" customWidth="1"/>
    <col min="33" max="33" width="34.6640625" style="26" customWidth="1"/>
    <col min="34" max="34" width="2.6640625" style="24" customWidth="1"/>
    <col min="35" max="35" width="12.6640625" style="29" customWidth="1"/>
    <col min="36" max="36" width="34.6640625" style="26" customWidth="1"/>
    <col min="37" max="37" width="2.33203125" style="24" customWidth="1"/>
    <col min="38" max="38" width="16.5" style="24" customWidth="1"/>
    <col min="39" max="39" width="34.6640625" style="24" customWidth="1"/>
    <col min="40" max="40" width="2.33203125" style="24" customWidth="1"/>
    <col min="41" max="41" width="8.5" style="24" customWidth="1"/>
    <col min="42" max="42" width="21.6640625" style="26" customWidth="1"/>
    <col min="43" max="43" width="2.33203125" style="24" customWidth="1"/>
    <col min="44" max="44" width="9.6640625" style="24" customWidth="1"/>
    <col min="45" max="45" width="34.6640625" style="26" customWidth="1"/>
    <col min="46" max="46" width="2.33203125" style="24" customWidth="1"/>
    <col min="47" max="47" width="16.5" style="24" customWidth="1"/>
    <col min="48" max="48" width="34.6640625" style="24" customWidth="1"/>
    <col min="49" max="49" width="2.33203125" style="24" customWidth="1"/>
    <col min="50" max="50" width="16.5" style="24" customWidth="1"/>
    <col min="51" max="51" width="31.1640625" style="24" customWidth="1"/>
    <col min="52" max="52" width="2.33203125" style="24" customWidth="1"/>
    <col min="53" max="53" width="12" style="24" customWidth="1"/>
    <col min="54" max="54" width="34.6640625" style="26" customWidth="1"/>
    <col min="55" max="55" width="2.33203125" style="24" customWidth="1"/>
    <col min="56" max="56" width="16.5" style="24" customWidth="1"/>
    <col min="57" max="57" width="34.6640625" style="24" customWidth="1"/>
    <col min="58" max="58" width="2.33203125" style="24" customWidth="1"/>
    <col min="59" max="59" width="16.5" style="24" customWidth="1"/>
    <col min="60" max="60" width="34.6640625" style="24" customWidth="1"/>
    <col min="61" max="16384" width="9.1640625" style="30"/>
  </cols>
  <sheetData>
    <row r="1" spans="2:60" s="26" customFormat="1" x14ac:dyDescent="0.15">
      <c r="B1" s="50"/>
      <c r="E1" s="232"/>
      <c r="F1" s="50"/>
      <c r="G1" s="50"/>
      <c r="I1" s="72"/>
      <c r="K1" s="50"/>
      <c r="Q1" s="50"/>
      <c r="T1" s="50"/>
      <c r="W1" s="50"/>
      <c r="Z1" s="50"/>
      <c r="AC1" s="50"/>
      <c r="AF1" s="50"/>
      <c r="AI1" s="50"/>
    </row>
    <row r="2" spans="2:60" s="26" customFormat="1" ht="15.75" customHeight="1" x14ac:dyDescent="0.15">
      <c r="B2" s="50"/>
      <c r="C2" s="21"/>
      <c r="D2" s="21"/>
      <c r="E2" s="232"/>
      <c r="F2" s="50"/>
      <c r="G2" s="50"/>
      <c r="H2" s="85"/>
      <c r="I2" s="72"/>
      <c r="K2" s="50"/>
      <c r="Q2" s="50"/>
      <c r="T2" s="50"/>
      <c r="W2" s="50"/>
      <c r="Z2" s="50"/>
      <c r="AC2" s="50"/>
      <c r="AF2" s="50"/>
      <c r="AI2" s="50"/>
    </row>
    <row r="3" spans="2:60" s="26" customFormat="1" x14ac:dyDescent="0.15">
      <c r="B3" s="50"/>
      <c r="C3" s="21"/>
      <c r="D3" s="21"/>
      <c r="E3" s="232"/>
      <c r="F3" s="50"/>
      <c r="G3" s="50"/>
      <c r="H3" s="167" t="s">
        <v>215</v>
      </c>
      <c r="I3" s="72"/>
      <c r="K3" s="50"/>
      <c r="Q3" s="50"/>
      <c r="T3" s="50"/>
      <c r="W3" s="50"/>
      <c r="Z3" s="50"/>
      <c r="AC3" s="50"/>
      <c r="AF3" s="50"/>
      <c r="AI3" s="50"/>
    </row>
    <row r="4" spans="2:60" s="26" customFormat="1" x14ac:dyDescent="0.15">
      <c r="B4" s="50"/>
      <c r="C4" s="21"/>
      <c r="D4" s="21"/>
      <c r="E4" s="232"/>
      <c r="F4" s="50"/>
      <c r="G4" s="50"/>
      <c r="H4" s="167" t="s">
        <v>216</v>
      </c>
      <c r="I4" s="72"/>
      <c r="K4" s="50"/>
      <c r="Q4" s="50"/>
      <c r="T4" s="50"/>
      <c r="W4" s="50"/>
      <c r="Z4" s="50"/>
      <c r="AC4" s="50"/>
      <c r="AF4" s="50"/>
      <c r="AI4" s="50"/>
    </row>
    <row r="5" spans="2:60" s="26" customFormat="1" x14ac:dyDescent="0.15">
      <c r="B5" s="50"/>
      <c r="C5" s="21"/>
      <c r="D5" s="21"/>
      <c r="E5" s="232"/>
      <c r="F5" s="50"/>
      <c r="G5" s="50"/>
      <c r="H5" s="85"/>
      <c r="I5" s="72"/>
      <c r="K5" s="50"/>
      <c r="Q5" s="50"/>
      <c r="T5" s="50"/>
      <c r="W5" s="50"/>
      <c r="Z5" s="50"/>
      <c r="AC5" s="50"/>
      <c r="AF5" s="50"/>
      <c r="AI5" s="50"/>
    </row>
    <row r="6" spans="2:60" s="153" customFormat="1" ht="21.75" customHeight="1" x14ac:dyDescent="0.15">
      <c r="E6" s="233"/>
      <c r="F6" s="156" t="s">
        <v>720</v>
      </c>
      <c r="H6" s="168"/>
      <c r="I6" s="156" t="s">
        <v>319</v>
      </c>
      <c r="K6" s="389"/>
      <c r="L6" s="389"/>
      <c r="N6" s="389"/>
      <c r="O6" s="389"/>
      <c r="Q6" s="389"/>
      <c r="R6" s="389"/>
      <c r="T6" s="389"/>
      <c r="U6" s="389"/>
      <c r="W6" s="389"/>
      <c r="X6" s="389"/>
      <c r="Z6" s="389"/>
      <c r="AA6" s="389"/>
      <c r="AC6" s="389"/>
      <c r="AD6" s="389"/>
      <c r="AF6" s="389"/>
      <c r="AG6" s="389"/>
      <c r="AI6" s="389"/>
      <c r="AJ6" s="389"/>
      <c r="AL6" s="389"/>
      <c r="AM6" s="389"/>
      <c r="AO6" s="389"/>
      <c r="AP6" s="389"/>
      <c r="AR6" s="389"/>
      <c r="AS6" s="389"/>
      <c r="AU6" s="389"/>
      <c r="AV6" s="389"/>
      <c r="AX6" s="389"/>
      <c r="AY6" s="389"/>
      <c r="BA6" s="389"/>
      <c r="BB6" s="389"/>
      <c r="BD6" s="389"/>
      <c r="BE6" s="389"/>
      <c r="BG6" s="389"/>
      <c r="BH6" s="389"/>
    </row>
    <row r="7" spans="2:60" s="22" customFormat="1" ht="38" customHeight="1" x14ac:dyDescent="0.15">
      <c r="B7" s="31" t="s">
        <v>121</v>
      </c>
      <c r="E7" s="234"/>
      <c r="F7" s="46"/>
      <c r="G7" s="46"/>
      <c r="H7" s="115"/>
      <c r="I7" s="73"/>
      <c r="K7" s="31" t="s">
        <v>144</v>
      </c>
      <c r="L7" s="341" t="s">
        <v>719</v>
      </c>
      <c r="M7" s="23"/>
      <c r="N7" s="22" t="s">
        <v>144</v>
      </c>
      <c r="O7" s="69"/>
      <c r="Q7" s="31" t="s">
        <v>144</v>
      </c>
      <c r="R7" s="69"/>
      <c r="T7" s="31" t="s">
        <v>144</v>
      </c>
      <c r="U7" s="69"/>
      <c r="W7" s="31" t="s">
        <v>144</v>
      </c>
      <c r="X7" s="69"/>
      <c r="Z7" s="31" t="s">
        <v>144</v>
      </c>
      <c r="AA7" s="69"/>
      <c r="AC7" s="31" t="s">
        <v>144</v>
      </c>
      <c r="AD7" s="69"/>
      <c r="AF7" s="31" t="s">
        <v>144</v>
      </c>
      <c r="AG7" s="82"/>
      <c r="AI7" s="31" t="s">
        <v>144</v>
      </c>
      <c r="AJ7" s="69"/>
      <c r="AL7" s="22" t="s">
        <v>144</v>
      </c>
      <c r="AM7" s="62"/>
      <c r="AO7" s="22" t="s">
        <v>144</v>
      </c>
      <c r="AP7" s="82"/>
      <c r="AR7" s="22" t="s">
        <v>144</v>
      </c>
      <c r="AS7" s="82"/>
      <c r="AU7" s="22" t="s">
        <v>144</v>
      </c>
      <c r="AV7" s="69"/>
      <c r="AX7" s="22" t="s">
        <v>144</v>
      </c>
      <c r="AY7" s="82"/>
      <c r="BA7" s="22" t="s">
        <v>144</v>
      </c>
      <c r="BB7" s="69"/>
      <c r="BD7" s="22" t="s">
        <v>144</v>
      </c>
      <c r="BE7" s="69"/>
      <c r="BG7" s="22" t="s">
        <v>144</v>
      </c>
    </row>
    <row r="8" spans="2:60" ht="14.25" customHeight="1" x14ac:dyDescent="0.15">
      <c r="B8" s="51"/>
      <c r="C8" s="51"/>
      <c r="D8" s="51"/>
      <c r="E8" s="235"/>
      <c r="F8" s="51"/>
      <c r="K8" s="174" t="s">
        <v>150</v>
      </c>
      <c r="L8" s="63" t="s">
        <v>718</v>
      </c>
      <c r="N8" s="24" t="s">
        <v>150</v>
      </c>
      <c r="O8" s="63"/>
      <c r="Q8" s="174" t="s">
        <v>150</v>
      </c>
      <c r="R8" s="63"/>
      <c r="T8" s="174" t="s">
        <v>150</v>
      </c>
      <c r="U8" s="63"/>
      <c r="W8" s="174" t="s">
        <v>150</v>
      </c>
      <c r="X8" s="63"/>
      <c r="Z8" s="174" t="s">
        <v>150</v>
      </c>
      <c r="AA8" s="63"/>
      <c r="AC8" s="174" t="s">
        <v>150</v>
      </c>
      <c r="AD8" s="63"/>
      <c r="AF8" s="174" t="s">
        <v>150</v>
      </c>
      <c r="AG8" s="63"/>
      <c r="AI8" s="174" t="s">
        <v>150</v>
      </c>
      <c r="AL8" s="24" t="s">
        <v>150</v>
      </c>
      <c r="AM8" s="63"/>
      <c r="AO8" s="24" t="s">
        <v>150</v>
      </c>
      <c r="AP8" s="223"/>
      <c r="AR8" s="24" t="s">
        <v>150</v>
      </c>
      <c r="AS8" s="63"/>
      <c r="AU8" s="24" t="s">
        <v>150</v>
      </c>
      <c r="AV8" s="63"/>
      <c r="AX8" s="24" t="s">
        <v>150</v>
      </c>
      <c r="AY8" s="63"/>
      <c r="BA8" s="24" t="s">
        <v>150</v>
      </c>
      <c r="BD8" s="24" t="s">
        <v>150</v>
      </c>
      <c r="BE8" s="63"/>
      <c r="BG8" s="24" t="s">
        <v>150</v>
      </c>
    </row>
    <row r="9" spans="2:60" s="24" customFormat="1" ht="18.75" customHeight="1" thickBot="1" x14ac:dyDescent="0.2">
      <c r="B9" s="165" t="s">
        <v>168</v>
      </c>
      <c r="D9" s="26"/>
      <c r="E9" s="236">
        <v>1</v>
      </c>
      <c r="F9" s="2"/>
      <c r="G9" s="29"/>
      <c r="H9" s="26"/>
      <c r="I9" s="26"/>
      <c r="K9" s="174" t="s">
        <v>217</v>
      </c>
      <c r="L9" s="50" t="str">
        <f>+IF($F$6="ALCANOS DE COLOMBIA S.A. E.S.P.","HABILITAR",IF($F$6="TODOS","HABILITAR","INHABILITAR"))</f>
        <v>HABILITAR</v>
      </c>
      <c r="N9" s="24" t="s">
        <v>217</v>
      </c>
      <c r="O9" s="50" t="str">
        <f>+IF($F$6="ALCANOS DE COLOMBIA S.A. E.S.P.","HABILITAR",IF($F$6="TODOS","HABILITAR","INHABILITAR"))</f>
        <v>HABILITAR</v>
      </c>
      <c r="Q9" s="174" t="s">
        <v>217</v>
      </c>
      <c r="R9" s="50" t="str">
        <f>+IF($F$6="ALCANOS DE COLOMBIA S.A. E.S.P.","HABILITAR",IF($F$6="TODOS","HABILITAR","INHABILITAR"))</f>
        <v>HABILITAR</v>
      </c>
      <c r="T9" s="174" t="s">
        <v>217</v>
      </c>
      <c r="U9" s="50" t="str">
        <f>+IF($F$6="ALCANOS DE COLOMBIA S.A. E.S.P.","HABILITAR",IF($F$6="TODOS","HABILITAR","INHABILITAR"))</f>
        <v>HABILITAR</v>
      </c>
      <c r="W9" s="174" t="s">
        <v>217</v>
      </c>
      <c r="X9" s="50" t="str">
        <f>+IF($F$6="ALCANOS DE COLOMBIA S.A. E.S.P.","HABILITAR",IF($F$6="TODOS","HABILITAR","INHABILITAR"))</f>
        <v>HABILITAR</v>
      </c>
      <c r="Z9" s="174" t="s">
        <v>217</v>
      </c>
      <c r="AA9" s="50" t="str">
        <f>+IF($F$6="ALCANOS DE COLOMBIA S.A. E.S.P.","HABILITAR",IF($F$6="TODOS","HABILITAR","INHABILITAR"))</f>
        <v>HABILITAR</v>
      </c>
      <c r="AC9" s="174" t="s">
        <v>217</v>
      </c>
      <c r="AD9" s="50" t="str">
        <f>+IF($F$6="ALCANOS DE COLOMBIA S.A. E.S.P.","HABILITAR",IF($F$6="TODOS","HABILITAR","INHABILITAR"))</f>
        <v>HABILITAR</v>
      </c>
      <c r="AF9" s="174" t="s">
        <v>217</v>
      </c>
      <c r="AG9" s="50" t="str">
        <f>+IF($F$6="ALCANOS DE COLOMBIA S.A. E.S.P.","HABILITAR",IF($F$6="TODOS","HABILITAR","INHABILITAR"))</f>
        <v>HABILITAR</v>
      </c>
      <c r="AI9" s="174" t="s">
        <v>217</v>
      </c>
      <c r="AJ9" s="50" t="str">
        <f>+IF($F$6="GRUPO EVALUADOR","HABILITAR",IF($F$6="TODOS","HABILITAR","INHABILITAR"))</f>
        <v>INHABILITAR</v>
      </c>
      <c r="AL9" s="24" t="s">
        <v>217</v>
      </c>
      <c r="AM9" s="50" t="str">
        <f>+IF($F$6="PLANTA ACTUAL","HABILITAR",IF($F$6="TODOS","HABILITAR","INHABILITAR"))</f>
        <v>INHABILITAR</v>
      </c>
      <c r="AO9" s="24" t="s">
        <v>217</v>
      </c>
      <c r="AP9" s="50" t="str">
        <f>+IF($F$6="PLANTA ACTUAL","HABILITAR",IF($F$6="TODOS","HABILITAR","INHABILITAR"))</f>
        <v>INHABILITAR</v>
      </c>
      <c r="AR9" s="24" t="s">
        <v>217</v>
      </c>
      <c r="AS9" s="50" t="str">
        <f>+IF($F$6="PLANTA ACTUAL","HABILITAR",IF($F$6="TODOS","HABILITAR","INHABILITAR"))</f>
        <v>INHABILITAR</v>
      </c>
      <c r="AU9" s="24" t="s">
        <v>217</v>
      </c>
      <c r="AV9" s="50" t="str">
        <f>+IF($F$6="PLANTA ACTUAL","HABILITAR",IF($F$6="TODOS","HABILITAR","INHABILITAR"))</f>
        <v>INHABILITAR</v>
      </c>
      <c r="AX9" s="24" t="s">
        <v>217</v>
      </c>
      <c r="AY9" s="50" t="str">
        <f>+IF($F$6="PLANTA ACTUAL","HABILITAR",IF($F$6="TODOS","HABILITAR","INHABILITAR"))</f>
        <v>INHABILITAR</v>
      </c>
      <c r="BA9" s="24" t="s">
        <v>217</v>
      </c>
      <c r="BB9" s="50" t="str">
        <f>+IF($F$6="PLANTA ACTUAL","HABILITAR",IF($F$6="TODOS","HABILITAR","INHABILITAR"))</f>
        <v>INHABILITAR</v>
      </c>
      <c r="BD9" s="24" t="s">
        <v>217</v>
      </c>
      <c r="BE9" s="50" t="str">
        <f>+IF($F$6="PLANTA ACTUAL","HABILITAR",IF($F$6="TODOS","HABILITAR","INHABILITAR"))</f>
        <v>INHABILITAR</v>
      </c>
      <c r="BG9" s="24" t="s">
        <v>217</v>
      </c>
      <c r="BH9" s="50" t="str">
        <f>+IF($F$6="PLANTA ACTUAL","HABILITAR",IF($F$6="TODOS","HABILITAR","INHABILITAR"))</f>
        <v>INHABILITAR</v>
      </c>
    </row>
    <row r="10" spans="2:60" ht="28.5" customHeight="1" thickBot="1" x14ac:dyDescent="0.2">
      <c r="B10" s="178" t="s">
        <v>92</v>
      </c>
      <c r="C10" s="179" t="s">
        <v>322</v>
      </c>
      <c r="D10" s="179" t="s">
        <v>107</v>
      </c>
      <c r="E10" s="317" t="s">
        <v>171</v>
      </c>
      <c r="F10" s="75" t="s">
        <v>338</v>
      </c>
      <c r="G10" s="76" t="s">
        <v>148</v>
      </c>
      <c r="H10" s="76" t="s">
        <v>149</v>
      </c>
      <c r="I10" s="77" t="s">
        <v>147</v>
      </c>
      <c r="K10" s="80" t="s">
        <v>145</v>
      </c>
      <c r="L10" s="81" t="s">
        <v>146</v>
      </c>
      <c r="N10" s="80" t="s">
        <v>151</v>
      </c>
      <c r="O10" s="81" t="s">
        <v>146</v>
      </c>
      <c r="Q10" s="80" t="s">
        <v>152</v>
      </c>
      <c r="R10" s="81" t="s">
        <v>146</v>
      </c>
      <c r="T10" s="80" t="s">
        <v>153</v>
      </c>
      <c r="U10" s="81" t="s">
        <v>146</v>
      </c>
      <c r="W10" s="80" t="s">
        <v>154</v>
      </c>
      <c r="X10" s="81" t="s">
        <v>146</v>
      </c>
      <c r="Z10" s="80" t="s">
        <v>155</v>
      </c>
      <c r="AA10" s="81" t="s">
        <v>146</v>
      </c>
      <c r="AC10" s="80" t="s">
        <v>156</v>
      </c>
      <c r="AD10" s="81" t="s">
        <v>146</v>
      </c>
      <c r="AF10" s="80" t="s">
        <v>157</v>
      </c>
      <c r="AG10" s="81" t="s">
        <v>146</v>
      </c>
      <c r="AI10" s="78" t="s">
        <v>158</v>
      </c>
      <c r="AJ10" s="79" t="s">
        <v>146</v>
      </c>
      <c r="AL10" s="80" t="s">
        <v>159</v>
      </c>
      <c r="AM10" s="81" t="s">
        <v>146</v>
      </c>
      <c r="AO10" s="78" t="s">
        <v>160</v>
      </c>
      <c r="AP10" s="79" t="s">
        <v>146</v>
      </c>
      <c r="AR10" s="78" t="s">
        <v>161</v>
      </c>
      <c r="AS10" s="79" t="s">
        <v>146</v>
      </c>
      <c r="AU10" s="78" t="s">
        <v>162</v>
      </c>
      <c r="AV10" s="79" t="s">
        <v>146</v>
      </c>
      <c r="AX10" s="78" t="s">
        <v>163</v>
      </c>
      <c r="AY10" s="79" t="s">
        <v>146</v>
      </c>
      <c r="BA10" s="78" t="s">
        <v>164</v>
      </c>
      <c r="BB10" s="79" t="s">
        <v>146</v>
      </c>
      <c r="BD10" s="78" t="s">
        <v>169</v>
      </c>
      <c r="BE10" s="79" t="s">
        <v>146</v>
      </c>
      <c r="BG10" s="78" t="s">
        <v>170</v>
      </c>
      <c r="BH10" s="79" t="s">
        <v>146</v>
      </c>
    </row>
    <row r="11" spans="2:60" ht="166" thickBot="1" x14ac:dyDescent="0.2">
      <c r="B11" s="411" t="s">
        <v>66</v>
      </c>
      <c r="C11" s="420">
        <f>+AVERAGE(G11:G16)</f>
        <v>31.666666666666668</v>
      </c>
      <c r="D11" s="402" t="s">
        <v>94</v>
      </c>
      <c r="E11" s="243" t="s">
        <v>408</v>
      </c>
      <c r="F11" s="139">
        <f>IF($L$9=H$3,K11,0)+IF($O$9=H$3,N11,0)+IF($R$9=H$3,Q11,0)+IF($U$9=H$3,T11,0)+IF($X$9=H$3,W11,0)+IF($AA$9=H$3,Z11,0)+IF($AD$9=H$3,AC11,0)+IF($AG$9=H$3,AF11,0)+IF($AM$9=H$3,AL11,0)+IF($AP$9=H$3,AO11,0)+IF($AS$9=H$3,AR11,0)+IF($AV$9=H$3,AU11,0)+IF($AY$9=H$3,AX11,0)+IF($AJ$9=H$3,AI11,0)+IF($BB$9=H$3,BA11,0)+IF($BE$9=H$3,BD11,0)+IF($BH$9=H$3,BG11,0)</f>
        <v>0</v>
      </c>
      <c r="G11" s="52">
        <f>+IF($E$9=0,0,((F11/$E$9)*100))</f>
        <v>0</v>
      </c>
      <c r="H11" s="84">
        <f>G11</f>
        <v>0</v>
      </c>
      <c r="I11" s="71" t="str">
        <f t="shared" ref="I11:I32" si="0">IF(I$6="TODOS",CONCATENATE(L11,O11,R11,U11,X11,AA11,AD11,AG11,AJ11,AM11,AP11,AS11,AV11,AY11,BB11,BE11,BH11),IF(I$6="PLANTA ACTUAL",CONCATENATE(AM11,AP11,AS11,AV11,AY11,BB11,BE11,BH11),IF(I$6="TALLER AGRÍCOLA CASTILLA",CONCATENATE(L11,O11,R11,U11,X11,AA11,AD11,AG11),IF(I$6="GRUPO EVALUADOR",AJ11,"N/A"))))</f>
        <v/>
      </c>
      <c r="K11" s="20">
        <v>0</v>
      </c>
      <c r="L11" s="65" t="s">
        <v>801</v>
      </c>
      <c r="N11" s="152"/>
      <c r="O11" s="71"/>
      <c r="Q11" s="152"/>
      <c r="R11" s="64"/>
      <c r="T11" s="152"/>
      <c r="U11" s="64"/>
      <c r="W11" s="152"/>
      <c r="X11" s="64"/>
      <c r="Z11" s="152"/>
      <c r="AA11" s="64"/>
      <c r="AC11" s="152"/>
      <c r="AD11" s="64"/>
      <c r="AF11" s="152"/>
      <c r="AG11" s="64"/>
      <c r="AI11" s="152"/>
      <c r="AJ11" s="64"/>
      <c r="AL11" s="152"/>
      <c r="AM11" s="64"/>
      <c r="AO11" s="152"/>
      <c r="AP11" s="64"/>
      <c r="AR11" s="39"/>
      <c r="AS11" s="64"/>
      <c r="AU11" s="39"/>
      <c r="AV11" s="64"/>
      <c r="AX11" s="39"/>
      <c r="AY11" s="64"/>
      <c r="BA11" s="39"/>
      <c r="BB11" s="64"/>
      <c r="BD11" s="152"/>
      <c r="BE11" s="64"/>
      <c r="BG11" s="39"/>
      <c r="BH11" s="40"/>
    </row>
    <row r="12" spans="2:60" ht="91" thickBot="1" x14ac:dyDescent="0.2">
      <c r="B12" s="412"/>
      <c r="C12" s="421"/>
      <c r="D12" s="403"/>
      <c r="E12" s="88" t="s">
        <v>409</v>
      </c>
      <c r="F12" s="99">
        <f t="shared" ref="F12:F33" si="1">IF($L$9=H$3,K12,0)+IF($O$9=H$3,N12,0)+IF($R$9=H$3,Q12,0)+IF($U$9=H$3,T12,0)+IF($X$9=H$3,W12,0)+IF($AA$9=H$3,Z12,0)+IF($AD$9=H$3,AC12,0)+IF($AG$9=H$3,AF12,0)+IF($AM$9=H$3,AL12,0)+IF($AP$9=H$3,AO12,0)+IF($AS$9=H$3,AR12,0)+IF($AV$9=H$3,AU12,0)+IF($AY$9=H$3,AX12,0)+IF($AJ$9=H$3,AI12,0)+IF($BB$9=H$3,BA12,0)+IF($BE$9=H$3,BD12,0)+IF($BH$9=H$3,BG12,0)</f>
        <v>0.4</v>
      </c>
      <c r="G12" s="28">
        <f t="shared" ref="G12:G33" si="2">+IF($E$9=0,0,((F12/$E$9)*100))</f>
        <v>40</v>
      </c>
      <c r="H12" s="83">
        <f t="shared" ref="H12:H33" si="3">G12</f>
        <v>40</v>
      </c>
      <c r="I12" s="158" t="str">
        <f t="shared" si="0"/>
        <v/>
      </c>
      <c r="K12" s="20">
        <v>0.4</v>
      </c>
      <c r="L12" s="65" t="s">
        <v>850</v>
      </c>
      <c r="N12" s="20"/>
      <c r="O12" s="158"/>
      <c r="Q12" s="20"/>
      <c r="R12" s="65"/>
      <c r="T12" s="20"/>
      <c r="U12" s="65"/>
      <c r="W12" s="20"/>
      <c r="X12" s="65"/>
      <c r="Z12" s="20"/>
      <c r="AA12" s="65"/>
      <c r="AC12" s="20"/>
      <c r="AD12" s="65"/>
      <c r="AF12" s="20"/>
      <c r="AG12" s="65"/>
      <c r="AI12" s="152"/>
      <c r="AJ12" s="65"/>
      <c r="AL12" s="20"/>
      <c r="AM12" s="65"/>
      <c r="AO12" s="20"/>
      <c r="AP12" s="65"/>
      <c r="AR12" s="41"/>
      <c r="AS12" s="65"/>
      <c r="AU12" s="41"/>
      <c r="AV12" s="65"/>
      <c r="AX12" s="41"/>
      <c r="AY12" s="65"/>
      <c r="BA12" s="41"/>
      <c r="BB12" s="65"/>
      <c r="BD12" s="20"/>
      <c r="BE12" s="65"/>
      <c r="BG12" s="41"/>
      <c r="BH12" s="42"/>
    </row>
    <row r="13" spans="2:60" ht="76" thickBot="1" x14ac:dyDescent="0.2">
      <c r="B13" s="412"/>
      <c r="C13" s="421"/>
      <c r="D13" s="403"/>
      <c r="E13" s="88" t="s">
        <v>410</v>
      </c>
      <c r="F13" s="99">
        <f t="shared" si="1"/>
        <v>0</v>
      </c>
      <c r="G13" s="28">
        <f t="shared" si="2"/>
        <v>0</v>
      </c>
      <c r="H13" s="83">
        <f t="shared" si="3"/>
        <v>0</v>
      </c>
      <c r="I13" s="158" t="str">
        <f t="shared" si="0"/>
        <v/>
      </c>
      <c r="K13" s="20">
        <v>0</v>
      </c>
      <c r="L13" s="65" t="s">
        <v>801</v>
      </c>
      <c r="N13" s="20"/>
      <c r="O13" s="158"/>
      <c r="Q13" s="20"/>
      <c r="R13" s="65"/>
      <c r="T13" s="20"/>
      <c r="U13" s="65"/>
      <c r="W13" s="20"/>
      <c r="X13" s="65"/>
      <c r="Z13" s="20"/>
      <c r="AA13" s="65"/>
      <c r="AC13" s="20"/>
      <c r="AD13" s="65"/>
      <c r="AF13" s="20"/>
      <c r="AG13" s="65"/>
      <c r="AI13" s="152"/>
      <c r="AJ13" s="65"/>
      <c r="AL13" s="20"/>
      <c r="AM13" s="65"/>
      <c r="AO13" s="20"/>
      <c r="AP13" s="65"/>
      <c r="AR13" s="41"/>
      <c r="AS13" s="65"/>
      <c r="AU13" s="41"/>
      <c r="AV13" s="65"/>
      <c r="AX13" s="41"/>
      <c r="AY13" s="65"/>
      <c r="BA13" s="41"/>
      <c r="BB13" s="65"/>
      <c r="BD13" s="20"/>
      <c r="BE13" s="65"/>
      <c r="BG13" s="41"/>
      <c r="BH13" s="42"/>
    </row>
    <row r="14" spans="2:60" ht="46" thickBot="1" x14ac:dyDescent="0.2">
      <c r="B14" s="412"/>
      <c r="C14" s="421"/>
      <c r="D14" s="403"/>
      <c r="E14" s="88" t="s">
        <v>411</v>
      </c>
      <c r="F14" s="99">
        <f t="shared" si="1"/>
        <v>0.4</v>
      </c>
      <c r="G14" s="28">
        <f>+IF($E$9=0,0,((F14/$E$9)*100))</f>
        <v>40</v>
      </c>
      <c r="H14" s="83">
        <f t="shared" si="3"/>
        <v>40</v>
      </c>
      <c r="I14" s="158" t="str">
        <f t="shared" si="0"/>
        <v/>
      </c>
      <c r="K14" s="20">
        <v>0.4</v>
      </c>
      <c r="L14" s="65" t="s">
        <v>851</v>
      </c>
      <c r="N14" s="20"/>
      <c r="O14" s="158"/>
      <c r="Q14" s="20"/>
      <c r="R14" s="65"/>
      <c r="T14" s="20"/>
      <c r="U14" s="65"/>
      <c r="W14" s="20"/>
      <c r="X14" s="65"/>
      <c r="Z14" s="20"/>
      <c r="AA14" s="65"/>
      <c r="AC14" s="20"/>
      <c r="AD14" s="65"/>
      <c r="AF14" s="20"/>
      <c r="AG14" s="65"/>
      <c r="AI14" s="152"/>
      <c r="AJ14" s="65"/>
      <c r="AL14" s="20"/>
      <c r="AM14" s="65"/>
      <c r="AO14" s="20"/>
      <c r="AP14" s="65"/>
      <c r="AR14" s="41"/>
      <c r="AS14" s="65"/>
      <c r="AU14" s="41"/>
      <c r="AV14" s="65"/>
      <c r="AX14" s="41"/>
      <c r="AY14" s="65"/>
      <c r="BA14" s="41"/>
      <c r="BB14" s="65"/>
      <c r="BD14" s="20"/>
      <c r="BE14" s="65"/>
      <c r="BG14" s="41"/>
      <c r="BH14" s="42"/>
    </row>
    <row r="15" spans="2:60" ht="46" thickBot="1" x14ac:dyDescent="0.2">
      <c r="B15" s="412"/>
      <c r="C15" s="421"/>
      <c r="D15" s="403"/>
      <c r="E15" s="88" t="s">
        <v>412</v>
      </c>
      <c r="F15" s="99">
        <f t="shared" si="1"/>
        <v>0.4</v>
      </c>
      <c r="G15" s="28">
        <f t="shared" si="2"/>
        <v>40</v>
      </c>
      <c r="H15" s="83">
        <f t="shared" si="3"/>
        <v>40</v>
      </c>
      <c r="I15" s="158" t="str">
        <f t="shared" si="0"/>
        <v/>
      </c>
      <c r="K15" s="20">
        <v>0.4</v>
      </c>
      <c r="L15" s="65" t="s">
        <v>851</v>
      </c>
      <c r="N15" s="20"/>
      <c r="O15" s="172"/>
      <c r="Q15" s="20"/>
      <c r="R15" s="65"/>
      <c r="T15" s="20"/>
      <c r="U15" s="65"/>
      <c r="W15" s="20"/>
      <c r="X15" s="65"/>
      <c r="Z15" s="20"/>
      <c r="AA15" s="65"/>
      <c r="AC15" s="20"/>
      <c r="AD15" s="65"/>
      <c r="AF15" s="20"/>
      <c r="AG15" s="65"/>
      <c r="AI15" s="152"/>
      <c r="AJ15" s="65"/>
      <c r="AL15" s="20"/>
      <c r="AM15" s="65"/>
      <c r="AO15" s="20"/>
      <c r="AP15" s="65"/>
      <c r="AR15" s="41"/>
      <c r="AS15" s="65"/>
      <c r="AU15" s="41"/>
      <c r="AV15" s="65"/>
      <c r="AX15" s="41"/>
      <c r="AY15" s="65"/>
      <c r="BA15" s="41"/>
      <c r="BB15" s="65"/>
      <c r="BD15" s="20"/>
      <c r="BE15" s="65"/>
      <c r="BG15" s="41"/>
      <c r="BH15" s="42"/>
    </row>
    <row r="16" spans="2:60" ht="31" thickBot="1" x14ac:dyDescent="0.2">
      <c r="B16" s="413"/>
      <c r="C16" s="432"/>
      <c r="D16" s="404"/>
      <c r="E16" s="298" t="s">
        <v>413</v>
      </c>
      <c r="F16" s="159">
        <f t="shared" si="1"/>
        <v>0.7</v>
      </c>
      <c r="G16" s="160">
        <f t="shared" si="2"/>
        <v>70</v>
      </c>
      <c r="H16" s="45">
        <f t="shared" si="3"/>
        <v>70</v>
      </c>
      <c r="I16" s="161" t="str">
        <f t="shared" si="0"/>
        <v/>
      </c>
      <c r="K16" s="20">
        <v>0.7</v>
      </c>
      <c r="L16" s="65" t="s">
        <v>849</v>
      </c>
      <c r="N16" s="20"/>
      <c r="O16" s="158"/>
      <c r="Q16" s="20"/>
      <c r="R16" s="65"/>
      <c r="T16" s="20"/>
      <c r="U16" s="65"/>
      <c r="W16" s="20"/>
      <c r="X16" s="65"/>
      <c r="Z16" s="20"/>
      <c r="AA16" s="65"/>
      <c r="AC16" s="20"/>
      <c r="AD16" s="65"/>
      <c r="AF16" s="20"/>
      <c r="AG16" s="65"/>
      <c r="AI16" s="152"/>
      <c r="AJ16" s="65"/>
      <c r="AL16" s="20"/>
      <c r="AM16" s="65"/>
      <c r="AO16" s="20"/>
      <c r="AP16" s="65"/>
      <c r="AR16" s="41"/>
      <c r="AS16" s="65"/>
      <c r="AU16" s="41"/>
      <c r="AV16" s="65"/>
      <c r="AX16" s="41"/>
      <c r="AY16" s="65"/>
      <c r="BA16" s="41"/>
      <c r="BB16" s="65"/>
      <c r="BD16" s="20"/>
      <c r="BE16" s="65"/>
      <c r="BG16" s="41"/>
      <c r="BH16" s="42"/>
    </row>
    <row r="17" spans="2:60" ht="16" thickBot="1" x14ac:dyDescent="0.2">
      <c r="B17" s="396" t="s">
        <v>167</v>
      </c>
      <c r="C17" s="423">
        <f>+AVERAGE(G17:G23)</f>
        <v>27.142857142857142</v>
      </c>
      <c r="D17" s="402" t="s">
        <v>95</v>
      </c>
      <c r="E17" s="243" t="s">
        <v>414</v>
      </c>
      <c r="F17" s="139">
        <f t="shared" si="1"/>
        <v>0</v>
      </c>
      <c r="G17" s="52">
        <f t="shared" si="2"/>
        <v>0</v>
      </c>
      <c r="H17" s="84">
        <f t="shared" si="3"/>
        <v>0</v>
      </c>
      <c r="I17" s="71" t="str">
        <f t="shared" si="0"/>
        <v/>
      </c>
      <c r="K17" s="20">
        <v>0</v>
      </c>
      <c r="L17" s="65" t="s">
        <v>801</v>
      </c>
      <c r="N17" s="20"/>
      <c r="O17" s="158"/>
      <c r="Q17" s="20"/>
      <c r="R17" s="65"/>
      <c r="T17" s="20"/>
      <c r="U17" s="65"/>
      <c r="W17" s="20"/>
      <c r="X17" s="65"/>
      <c r="Z17" s="20"/>
      <c r="AA17" s="65"/>
      <c r="AC17" s="20"/>
      <c r="AD17" s="65"/>
      <c r="AF17" s="20"/>
      <c r="AG17" s="65"/>
      <c r="AI17" s="152"/>
      <c r="AJ17" s="65"/>
      <c r="AL17" s="20"/>
      <c r="AM17" s="65"/>
      <c r="AO17" s="20"/>
      <c r="AP17" s="65"/>
      <c r="AR17" s="41"/>
      <c r="AS17" s="65"/>
      <c r="AU17" s="41"/>
      <c r="AV17" s="65"/>
      <c r="AX17" s="41"/>
      <c r="AY17" s="65"/>
      <c r="BA17" s="41"/>
      <c r="BB17" s="65"/>
      <c r="BD17" s="20"/>
      <c r="BE17" s="65"/>
      <c r="BG17" s="41"/>
      <c r="BH17" s="42"/>
    </row>
    <row r="18" spans="2:60" ht="91" thickBot="1" x14ac:dyDescent="0.2">
      <c r="B18" s="397"/>
      <c r="C18" s="424"/>
      <c r="D18" s="403"/>
      <c r="E18" s="88" t="s">
        <v>415</v>
      </c>
      <c r="F18" s="99">
        <f t="shared" si="1"/>
        <v>0.7</v>
      </c>
      <c r="G18" s="28">
        <f t="shared" si="2"/>
        <v>70</v>
      </c>
      <c r="H18" s="83">
        <f t="shared" si="3"/>
        <v>70</v>
      </c>
      <c r="I18" s="158" t="str">
        <f t="shared" si="0"/>
        <v/>
      </c>
      <c r="K18" s="20">
        <v>0.7</v>
      </c>
      <c r="L18" s="65" t="s">
        <v>848</v>
      </c>
      <c r="N18" s="20"/>
      <c r="O18" s="158"/>
      <c r="Q18" s="20"/>
      <c r="R18" s="65"/>
      <c r="T18" s="20"/>
      <c r="U18" s="65"/>
      <c r="W18" s="20"/>
      <c r="X18" s="65"/>
      <c r="Z18" s="20"/>
      <c r="AA18" s="65"/>
      <c r="AC18" s="20"/>
      <c r="AD18" s="65"/>
      <c r="AF18" s="20"/>
      <c r="AG18" s="65"/>
      <c r="AI18" s="152"/>
      <c r="AJ18" s="65"/>
      <c r="AL18" s="20"/>
      <c r="AM18" s="65"/>
      <c r="AO18" s="20"/>
      <c r="AP18" s="65"/>
      <c r="AR18" s="41"/>
      <c r="AS18" s="65"/>
      <c r="AU18" s="41"/>
      <c r="AV18" s="65"/>
      <c r="AX18" s="41"/>
      <c r="AY18" s="65"/>
      <c r="BA18" s="41"/>
      <c r="BB18" s="65"/>
      <c r="BD18" s="20"/>
      <c r="BE18" s="65"/>
      <c r="BG18" s="41"/>
      <c r="BH18" s="42"/>
    </row>
    <row r="19" spans="2:60" ht="46" thickBot="1" x14ac:dyDescent="0.2">
      <c r="B19" s="397"/>
      <c r="C19" s="424"/>
      <c r="D19" s="403"/>
      <c r="E19" s="88" t="s">
        <v>416</v>
      </c>
      <c r="F19" s="99">
        <f t="shared" si="1"/>
        <v>0</v>
      </c>
      <c r="G19" s="28">
        <f t="shared" si="2"/>
        <v>0</v>
      </c>
      <c r="H19" s="83">
        <f t="shared" si="3"/>
        <v>0</v>
      </c>
      <c r="I19" s="158" t="str">
        <f t="shared" si="0"/>
        <v/>
      </c>
      <c r="K19" s="20">
        <v>0</v>
      </c>
      <c r="L19" s="65" t="s">
        <v>801</v>
      </c>
      <c r="N19" s="20"/>
      <c r="O19" s="158"/>
      <c r="Q19" s="20"/>
      <c r="R19" s="65"/>
      <c r="T19" s="20"/>
      <c r="U19" s="65"/>
      <c r="W19" s="20"/>
      <c r="X19" s="65"/>
      <c r="Z19" s="20"/>
      <c r="AA19" s="65"/>
      <c r="AC19" s="20"/>
      <c r="AD19" s="65"/>
      <c r="AF19" s="20"/>
      <c r="AG19" s="65"/>
      <c r="AI19" s="152"/>
      <c r="AJ19" s="65"/>
      <c r="AL19" s="20"/>
      <c r="AM19" s="65"/>
      <c r="AO19" s="20"/>
      <c r="AP19" s="65"/>
      <c r="AR19" s="41"/>
      <c r="AS19" s="65"/>
      <c r="AU19" s="41"/>
      <c r="AV19" s="65"/>
      <c r="AX19" s="41"/>
      <c r="AY19" s="65"/>
      <c r="BA19" s="41"/>
      <c r="BB19" s="65"/>
      <c r="BD19" s="20"/>
      <c r="BE19" s="65"/>
      <c r="BG19" s="41"/>
      <c r="BH19" s="42"/>
    </row>
    <row r="20" spans="2:60" ht="61" thickBot="1" x14ac:dyDescent="0.2">
      <c r="B20" s="397"/>
      <c r="C20" s="424"/>
      <c r="D20" s="403"/>
      <c r="E20" s="88" t="s">
        <v>417</v>
      </c>
      <c r="F20" s="99">
        <f t="shared" si="1"/>
        <v>0</v>
      </c>
      <c r="G20" s="28">
        <f t="shared" si="2"/>
        <v>0</v>
      </c>
      <c r="H20" s="83">
        <f t="shared" si="3"/>
        <v>0</v>
      </c>
      <c r="I20" s="158" t="str">
        <f t="shared" si="0"/>
        <v/>
      </c>
      <c r="K20" s="20">
        <v>0</v>
      </c>
      <c r="L20" s="65" t="s">
        <v>801</v>
      </c>
      <c r="N20" s="20"/>
      <c r="O20" s="158"/>
      <c r="Q20" s="20"/>
      <c r="R20" s="65"/>
      <c r="T20" s="20"/>
      <c r="U20" s="65"/>
      <c r="W20" s="20"/>
      <c r="X20" s="65"/>
      <c r="Z20" s="20"/>
      <c r="AA20" s="65"/>
      <c r="AC20" s="20"/>
      <c r="AD20" s="65"/>
      <c r="AF20" s="20"/>
      <c r="AG20" s="65"/>
      <c r="AI20" s="152"/>
      <c r="AJ20" s="65"/>
      <c r="AL20" s="20"/>
      <c r="AM20" s="65"/>
      <c r="AO20" s="20"/>
      <c r="AP20" s="65"/>
      <c r="AR20" s="41"/>
      <c r="AS20" s="65"/>
      <c r="AU20" s="41"/>
      <c r="AV20" s="65"/>
      <c r="AX20" s="41"/>
      <c r="AY20" s="65"/>
      <c r="BA20" s="41"/>
      <c r="BB20" s="65"/>
      <c r="BD20" s="20"/>
      <c r="BE20" s="65"/>
      <c r="BG20" s="41"/>
      <c r="BH20" s="42"/>
    </row>
    <row r="21" spans="2:60" ht="46" thickBot="1" x14ac:dyDescent="0.2">
      <c r="B21" s="397"/>
      <c r="C21" s="424"/>
      <c r="D21" s="403"/>
      <c r="E21" s="88" t="s">
        <v>418</v>
      </c>
      <c r="F21" s="99">
        <f t="shared" si="1"/>
        <v>0.4</v>
      </c>
      <c r="G21" s="28">
        <f t="shared" si="2"/>
        <v>40</v>
      </c>
      <c r="H21" s="83">
        <f t="shared" si="3"/>
        <v>40</v>
      </c>
      <c r="I21" s="158" t="str">
        <f t="shared" si="0"/>
        <v/>
      </c>
      <c r="K21" s="20">
        <v>0.4</v>
      </c>
      <c r="L21" s="65" t="s">
        <v>847</v>
      </c>
      <c r="N21" s="20"/>
      <c r="O21" s="158"/>
      <c r="Q21" s="20"/>
      <c r="R21" s="65"/>
      <c r="T21" s="20"/>
      <c r="U21" s="65"/>
      <c r="W21" s="20"/>
      <c r="X21" s="65"/>
      <c r="Z21" s="20"/>
      <c r="AA21" s="65"/>
      <c r="AC21" s="20"/>
      <c r="AD21" s="65"/>
      <c r="AF21" s="20"/>
      <c r="AG21" s="65"/>
      <c r="AI21" s="152"/>
      <c r="AJ21" s="65"/>
      <c r="AL21" s="20"/>
      <c r="AM21" s="65"/>
      <c r="AO21" s="20"/>
      <c r="AP21" s="65"/>
      <c r="AR21" s="41"/>
      <c r="AS21" s="65"/>
      <c r="AU21" s="41"/>
      <c r="AV21" s="65"/>
      <c r="AX21" s="41"/>
      <c r="AY21" s="65"/>
      <c r="BA21" s="41"/>
      <c r="BB21" s="65"/>
      <c r="BD21" s="20"/>
      <c r="BE21" s="65"/>
      <c r="BG21" s="41"/>
      <c r="BH21" s="42"/>
    </row>
    <row r="22" spans="2:60" ht="61" thickBot="1" x14ac:dyDescent="0.2">
      <c r="B22" s="397"/>
      <c r="C22" s="424"/>
      <c r="D22" s="403"/>
      <c r="E22" s="88" t="s">
        <v>419</v>
      </c>
      <c r="F22" s="99">
        <f t="shared" si="1"/>
        <v>0.4</v>
      </c>
      <c r="G22" s="28">
        <f t="shared" si="2"/>
        <v>40</v>
      </c>
      <c r="H22" s="83">
        <f t="shared" si="3"/>
        <v>40</v>
      </c>
      <c r="I22" s="158" t="str">
        <f t="shared" si="0"/>
        <v/>
      </c>
      <c r="K22" s="20">
        <v>0.4</v>
      </c>
      <c r="L22" s="65" t="s">
        <v>846</v>
      </c>
      <c r="N22" s="20"/>
      <c r="O22" s="158"/>
      <c r="Q22" s="20"/>
      <c r="R22" s="65"/>
      <c r="T22" s="20"/>
      <c r="U22" s="65"/>
      <c r="W22" s="20"/>
      <c r="X22" s="65"/>
      <c r="Z22" s="20"/>
      <c r="AA22" s="65"/>
      <c r="AC22" s="20"/>
      <c r="AD22" s="65"/>
      <c r="AF22" s="20"/>
      <c r="AG22" s="65"/>
      <c r="AI22" s="152"/>
      <c r="AJ22" s="65"/>
      <c r="AL22" s="152"/>
      <c r="AM22" s="65"/>
      <c r="AO22" s="20"/>
      <c r="AP22" s="65"/>
      <c r="AR22" s="41"/>
      <c r="AS22" s="65"/>
      <c r="AU22" s="41"/>
      <c r="AV22" s="65"/>
      <c r="AX22" s="41"/>
      <c r="AY22" s="65"/>
      <c r="BA22" s="41"/>
      <c r="BB22" s="65"/>
      <c r="BD22" s="20"/>
      <c r="BE22" s="65"/>
      <c r="BG22" s="41"/>
      <c r="BH22" s="42"/>
    </row>
    <row r="23" spans="2:60" ht="46" thickBot="1" x14ac:dyDescent="0.2">
      <c r="B23" s="398"/>
      <c r="C23" s="433"/>
      <c r="D23" s="404"/>
      <c r="E23" s="298" t="s">
        <v>420</v>
      </c>
      <c r="F23" s="159">
        <f t="shared" si="1"/>
        <v>0.4</v>
      </c>
      <c r="G23" s="160">
        <f t="shared" si="2"/>
        <v>40</v>
      </c>
      <c r="H23" s="45">
        <f t="shared" si="3"/>
        <v>40</v>
      </c>
      <c r="I23" s="161" t="str">
        <f t="shared" si="0"/>
        <v/>
      </c>
      <c r="K23" s="20">
        <v>0.4</v>
      </c>
      <c r="L23" s="65" t="s">
        <v>845</v>
      </c>
      <c r="N23" s="20"/>
      <c r="O23" s="158"/>
      <c r="Q23" s="20"/>
      <c r="R23" s="65"/>
      <c r="T23" s="20"/>
      <c r="U23" s="65"/>
      <c r="W23" s="20"/>
      <c r="X23" s="65"/>
      <c r="Z23" s="20"/>
      <c r="AA23" s="65"/>
      <c r="AC23" s="20"/>
      <c r="AD23" s="65"/>
      <c r="AF23" s="20"/>
      <c r="AG23" s="65"/>
      <c r="AI23" s="152"/>
      <c r="AJ23" s="65"/>
      <c r="AL23" s="20"/>
      <c r="AM23" s="65"/>
      <c r="AO23" s="20"/>
      <c r="AP23" s="65"/>
      <c r="AR23" s="41"/>
      <c r="AS23" s="65"/>
      <c r="AU23" s="41"/>
      <c r="AV23" s="65"/>
      <c r="AX23" s="41"/>
      <c r="AY23" s="65"/>
      <c r="BA23" s="41"/>
      <c r="BB23" s="65"/>
      <c r="BD23" s="20"/>
      <c r="BE23" s="65"/>
      <c r="BG23" s="41"/>
      <c r="BH23" s="42"/>
    </row>
    <row r="24" spans="2:60" ht="76" thickBot="1" x14ac:dyDescent="0.2">
      <c r="B24" s="396" t="s">
        <v>143</v>
      </c>
      <c r="C24" s="426">
        <f>+AVERAGE(G24:G29)</f>
        <v>59.166666666666664</v>
      </c>
      <c r="D24" s="402" t="s">
        <v>96</v>
      </c>
      <c r="E24" s="243" t="s">
        <v>421</v>
      </c>
      <c r="F24" s="139">
        <f t="shared" si="1"/>
        <v>0.95</v>
      </c>
      <c r="G24" s="52">
        <f t="shared" si="2"/>
        <v>95</v>
      </c>
      <c r="H24" s="84">
        <f t="shared" si="3"/>
        <v>95</v>
      </c>
      <c r="I24" s="71" t="str">
        <f t="shared" si="0"/>
        <v/>
      </c>
      <c r="K24" s="20">
        <v>0.95</v>
      </c>
      <c r="L24" s="65" t="s">
        <v>844</v>
      </c>
      <c r="N24" s="20"/>
      <c r="O24" s="158"/>
      <c r="Q24" s="20"/>
      <c r="R24" s="65"/>
      <c r="T24" s="20"/>
      <c r="U24" s="65"/>
      <c r="W24" s="20"/>
      <c r="X24" s="65"/>
      <c r="Z24" s="20"/>
      <c r="AA24" s="65"/>
      <c r="AC24" s="20"/>
      <c r="AD24" s="65"/>
      <c r="AF24" s="20"/>
      <c r="AG24" s="65"/>
      <c r="AI24" s="152"/>
      <c r="AJ24" s="65"/>
      <c r="AL24" s="20"/>
      <c r="AM24" s="65"/>
      <c r="AO24" s="20"/>
      <c r="AP24" s="65"/>
      <c r="AR24" s="41"/>
      <c r="AS24" s="65"/>
      <c r="AU24" s="41"/>
      <c r="AV24" s="65"/>
      <c r="AX24" s="41"/>
      <c r="AY24" s="65"/>
      <c r="BA24" s="41"/>
      <c r="BB24" s="65"/>
      <c r="BD24" s="20"/>
      <c r="BE24" s="65"/>
      <c r="BG24" s="41"/>
      <c r="BH24" s="42"/>
    </row>
    <row r="25" spans="2:60" ht="46" thickBot="1" x14ac:dyDescent="0.2">
      <c r="B25" s="397"/>
      <c r="C25" s="427"/>
      <c r="D25" s="403"/>
      <c r="E25" s="88" t="s">
        <v>422</v>
      </c>
      <c r="F25" s="99">
        <f t="shared" si="1"/>
        <v>0.7</v>
      </c>
      <c r="G25" s="28">
        <f t="shared" si="2"/>
        <v>70</v>
      </c>
      <c r="H25" s="83">
        <f t="shared" si="3"/>
        <v>70</v>
      </c>
      <c r="I25" s="158" t="str">
        <f t="shared" si="0"/>
        <v/>
      </c>
      <c r="K25" s="20">
        <v>0.7</v>
      </c>
      <c r="L25" s="65" t="s">
        <v>843</v>
      </c>
      <c r="N25" s="20"/>
      <c r="O25" s="158"/>
      <c r="Q25" s="20"/>
      <c r="R25" s="65"/>
      <c r="T25" s="20"/>
      <c r="U25" s="65"/>
      <c r="W25" s="20"/>
      <c r="X25" s="65"/>
      <c r="Z25" s="20"/>
      <c r="AA25" s="65"/>
      <c r="AC25" s="20"/>
      <c r="AD25" s="65"/>
      <c r="AF25" s="20"/>
      <c r="AG25" s="65"/>
      <c r="AI25" s="152"/>
      <c r="AJ25" s="65"/>
      <c r="AL25" s="20"/>
      <c r="AM25" s="65"/>
      <c r="AO25" s="20"/>
      <c r="AP25" s="65"/>
      <c r="AR25" s="41"/>
      <c r="AS25" s="65"/>
      <c r="AU25" s="41"/>
      <c r="AV25" s="65"/>
      <c r="AX25" s="41"/>
      <c r="AY25" s="65"/>
      <c r="BA25" s="41"/>
      <c r="BB25" s="65"/>
      <c r="BD25" s="20"/>
      <c r="BE25" s="65"/>
      <c r="BG25" s="41"/>
      <c r="BH25" s="42"/>
    </row>
    <row r="26" spans="2:60" ht="16" thickBot="1" x14ac:dyDescent="0.2">
      <c r="B26" s="397"/>
      <c r="C26" s="427"/>
      <c r="D26" s="403"/>
      <c r="E26" s="88" t="s">
        <v>423</v>
      </c>
      <c r="F26" s="99">
        <f t="shared" si="1"/>
        <v>0</v>
      </c>
      <c r="G26" s="28">
        <f t="shared" si="2"/>
        <v>0</v>
      </c>
      <c r="H26" s="83">
        <f t="shared" si="3"/>
        <v>0</v>
      </c>
      <c r="I26" s="158" t="str">
        <f t="shared" si="0"/>
        <v/>
      </c>
      <c r="K26" s="20">
        <v>0</v>
      </c>
      <c r="L26" s="65" t="s">
        <v>801</v>
      </c>
      <c r="N26" s="20"/>
      <c r="O26" s="158"/>
      <c r="Q26" s="20"/>
      <c r="R26" s="65"/>
      <c r="T26" s="20"/>
      <c r="U26" s="65"/>
      <c r="W26" s="20"/>
      <c r="X26" s="65"/>
      <c r="Z26" s="20"/>
      <c r="AA26" s="65"/>
      <c r="AC26" s="20"/>
      <c r="AD26" s="65"/>
      <c r="AF26" s="20"/>
      <c r="AG26" s="65"/>
      <c r="AI26" s="152"/>
      <c r="AJ26" s="65"/>
      <c r="AL26" s="20"/>
      <c r="AM26" s="65"/>
      <c r="AO26" s="20"/>
      <c r="AP26" s="65"/>
      <c r="AR26" s="41"/>
      <c r="AS26" s="65"/>
      <c r="AU26" s="41"/>
      <c r="AV26" s="65"/>
      <c r="AX26" s="41"/>
      <c r="AY26" s="65"/>
      <c r="BA26" s="41"/>
      <c r="BB26" s="65"/>
      <c r="BD26" s="20"/>
      <c r="BE26" s="65"/>
      <c r="BG26" s="41"/>
      <c r="BH26" s="42"/>
    </row>
    <row r="27" spans="2:60" ht="61" thickBot="1" x14ac:dyDescent="0.2">
      <c r="B27" s="397"/>
      <c r="C27" s="427"/>
      <c r="D27" s="403"/>
      <c r="E27" s="88" t="s">
        <v>424</v>
      </c>
      <c r="F27" s="99">
        <f t="shared" si="1"/>
        <v>0.95</v>
      </c>
      <c r="G27" s="28">
        <f t="shared" si="2"/>
        <v>95</v>
      </c>
      <c r="H27" s="83">
        <f t="shared" si="3"/>
        <v>95</v>
      </c>
      <c r="I27" s="158" t="str">
        <f t="shared" si="0"/>
        <v/>
      </c>
      <c r="K27" s="20">
        <v>0.95</v>
      </c>
      <c r="L27" s="65" t="s">
        <v>842</v>
      </c>
      <c r="N27" s="20"/>
      <c r="O27" s="158"/>
      <c r="Q27" s="20"/>
      <c r="R27" s="65"/>
      <c r="T27" s="20"/>
      <c r="U27" s="65"/>
      <c r="W27" s="20"/>
      <c r="X27" s="65"/>
      <c r="Z27" s="20"/>
      <c r="AA27" s="65"/>
      <c r="AC27" s="20"/>
      <c r="AD27" s="65"/>
      <c r="AF27" s="20"/>
      <c r="AG27" s="65"/>
      <c r="AI27" s="152"/>
      <c r="AJ27" s="65"/>
      <c r="AL27" s="20"/>
      <c r="AM27" s="65"/>
      <c r="AO27" s="20"/>
      <c r="AP27" s="65"/>
      <c r="AR27" s="41"/>
      <c r="AS27" s="65"/>
      <c r="AU27" s="41"/>
      <c r="AV27" s="65"/>
      <c r="AX27" s="41"/>
      <c r="AY27" s="65"/>
      <c r="BA27" s="41"/>
      <c r="BB27" s="65"/>
      <c r="BD27" s="20"/>
      <c r="BE27" s="65"/>
      <c r="BG27" s="41"/>
      <c r="BH27" s="42"/>
    </row>
    <row r="28" spans="2:60" ht="31" thickBot="1" x14ac:dyDescent="0.2">
      <c r="B28" s="397"/>
      <c r="C28" s="427"/>
      <c r="D28" s="403"/>
      <c r="E28" s="88" t="s">
        <v>425</v>
      </c>
      <c r="F28" s="99">
        <f t="shared" si="1"/>
        <v>0.95</v>
      </c>
      <c r="G28" s="28">
        <f t="shared" si="2"/>
        <v>95</v>
      </c>
      <c r="H28" s="83">
        <f t="shared" si="3"/>
        <v>95</v>
      </c>
      <c r="I28" s="158" t="str">
        <f t="shared" si="0"/>
        <v/>
      </c>
      <c r="K28" s="20">
        <v>0.95</v>
      </c>
      <c r="L28" s="65" t="s">
        <v>841</v>
      </c>
      <c r="N28" s="20"/>
      <c r="O28" s="65"/>
      <c r="Q28" s="20"/>
      <c r="R28" s="65"/>
      <c r="T28" s="20"/>
      <c r="U28" s="65"/>
      <c r="W28" s="20"/>
      <c r="X28" s="65"/>
      <c r="Z28" s="20"/>
      <c r="AA28" s="65"/>
      <c r="AC28" s="20"/>
      <c r="AD28" s="65"/>
      <c r="AF28" s="20"/>
      <c r="AG28" s="65"/>
      <c r="AI28" s="152"/>
      <c r="AJ28" s="65"/>
      <c r="AL28" s="20"/>
      <c r="AM28" s="65"/>
      <c r="AO28" s="20"/>
      <c r="AP28" s="65"/>
      <c r="AR28" s="41"/>
      <c r="AS28" s="65"/>
      <c r="AU28" s="41"/>
      <c r="AV28" s="65"/>
      <c r="AX28" s="41"/>
      <c r="AY28" s="65"/>
      <c r="BA28" s="41"/>
      <c r="BB28" s="65"/>
      <c r="BD28" s="20"/>
      <c r="BE28" s="65"/>
      <c r="BG28" s="41"/>
      <c r="BH28" s="42"/>
    </row>
    <row r="29" spans="2:60" ht="16" thickBot="1" x14ac:dyDescent="0.2">
      <c r="B29" s="398"/>
      <c r="C29" s="434"/>
      <c r="D29" s="404"/>
      <c r="E29" s="298" t="s">
        <v>426</v>
      </c>
      <c r="F29" s="159">
        <f t="shared" si="1"/>
        <v>0</v>
      </c>
      <c r="G29" s="160">
        <f t="shared" si="2"/>
        <v>0</v>
      </c>
      <c r="H29" s="45">
        <f t="shared" si="3"/>
        <v>0</v>
      </c>
      <c r="I29" s="161" t="str">
        <f t="shared" si="0"/>
        <v/>
      </c>
      <c r="K29" s="20">
        <v>0</v>
      </c>
      <c r="L29" s="65" t="s">
        <v>801</v>
      </c>
      <c r="N29" s="20"/>
      <c r="O29" s="61"/>
      <c r="Q29" s="20"/>
      <c r="R29" s="65"/>
      <c r="T29" s="20"/>
      <c r="U29" s="65"/>
      <c r="W29" s="20"/>
      <c r="X29" s="65"/>
      <c r="Z29" s="20"/>
      <c r="AA29" s="65"/>
      <c r="AC29" s="20"/>
      <c r="AD29" s="65"/>
      <c r="AF29" s="20"/>
      <c r="AG29" s="65"/>
      <c r="AI29" s="152"/>
      <c r="AJ29" s="65"/>
      <c r="AL29" s="20"/>
      <c r="AM29" s="65"/>
      <c r="AO29" s="20"/>
      <c r="AP29" s="65"/>
      <c r="AR29" s="41"/>
      <c r="AS29" s="65"/>
      <c r="AU29" s="41"/>
      <c r="AV29" s="65"/>
      <c r="AX29" s="41"/>
      <c r="AY29" s="65"/>
      <c r="BA29" s="41"/>
      <c r="BB29" s="65"/>
      <c r="BD29" s="20"/>
      <c r="BE29" s="65"/>
      <c r="BG29" s="41"/>
      <c r="BH29" s="42"/>
    </row>
    <row r="30" spans="2:60" ht="31" thickBot="1" x14ac:dyDescent="0.2">
      <c r="B30" s="396" t="s">
        <v>166</v>
      </c>
      <c r="C30" s="429">
        <f>+AVERAGE(G30:G32)</f>
        <v>86.666666666666671</v>
      </c>
      <c r="D30" s="402" t="s">
        <v>209</v>
      </c>
      <c r="E30" s="243" t="s">
        <v>427</v>
      </c>
      <c r="F30" s="139">
        <f t="shared" si="1"/>
        <v>0.7</v>
      </c>
      <c r="G30" s="52">
        <f t="shared" si="2"/>
        <v>70</v>
      </c>
      <c r="H30" s="84">
        <f t="shared" si="3"/>
        <v>70</v>
      </c>
      <c r="I30" s="71" t="str">
        <f t="shared" si="0"/>
        <v/>
      </c>
      <c r="K30" s="20">
        <v>0.7</v>
      </c>
      <c r="L30" s="65" t="s">
        <v>840</v>
      </c>
      <c r="N30" s="20"/>
      <c r="O30" s="158"/>
      <c r="Q30" s="20"/>
      <c r="R30" s="65"/>
      <c r="T30" s="20"/>
      <c r="U30" s="65"/>
      <c r="W30" s="20"/>
      <c r="X30" s="65"/>
      <c r="Z30" s="20"/>
      <c r="AA30" s="65"/>
      <c r="AC30" s="20"/>
      <c r="AD30" s="65"/>
      <c r="AF30" s="20"/>
      <c r="AG30" s="65"/>
      <c r="AI30" s="152"/>
      <c r="AJ30" s="65"/>
      <c r="AL30" s="20"/>
      <c r="AM30" s="65"/>
      <c r="AO30" s="20"/>
      <c r="AP30" s="65"/>
      <c r="AR30" s="41"/>
      <c r="AS30" s="65"/>
      <c r="AU30" s="41"/>
      <c r="AV30" s="65"/>
      <c r="AX30" s="41"/>
      <c r="AY30" s="65"/>
      <c r="BA30" s="41"/>
      <c r="BB30" s="65"/>
      <c r="BD30" s="20"/>
      <c r="BE30" s="65"/>
      <c r="BG30" s="41"/>
      <c r="BH30" s="42"/>
    </row>
    <row r="31" spans="2:60" ht="46" thickBot="1" x14ac:dyDescent="0.2">
      <c r="B31" s="397"/>
      <c r="C31" s="430"/>
      <c r="D31" s="403"/>
      <c r="E31" s="316" t="s">
        <v>428</v>
      </c>
      <c r="F31" s="99">
        <f t="shared" si="1"/>
        <v>0.95</v>
      </c>
      <c r="G31" s="28">
        <f t="shared" si="2"/>
        <v>95</v>
      </c>
      <c r="H31" s="83">
        <f t="shared" si="3"/>
        <v>95</v>
      </c>
      <c r="I31" s="158" t="str">
        <f t="shared" si="0"/>
        <v/>
      </c>
      <c r="K31" s="20">
        <v>0.95</v>
      </c>
      <c r="L31" s="65" t="s">
        <v>838</v>
      </c>
      <c r="N31" s="20"/>
      <c r="O31" s="158"/>
      <c r="Q31" s="20"/>
      <c r="R31" s="65"/>
      <c r="T31" s="20"/>
      <c r="U31" s="65"/>
      <c r="W31" s="20"/>
      <c r="X31" s="65"/>
      <c r="Z31" s="20"/>
      <c r="AA31" s="65"/>
      <c r="AC31" s="20"/>
      <c r="AD31" s="65"/>
      <c r="AF31" s="20"/>
      <c r="AG31" s="65"/>
      <c r="AI31" s="152"/>
      <c r="AJ31" s="65"/>
      <c r="AL31" s="20"/>
      <c r="AM31" s="65"/>
      <c r="AO31" s="20"/>
      <c r="AP31" s="65"/>
      <c r="AR31" s="41"/>
      <c r="AS31" s="65"/>
      <c r="AU31" s="41"/>
      <c r="AV31" s="65"/>
      <c r="AX31" s="41"/>
      <c r="AY31" s="65"/>
      <c r="BA31" s="41"/>
      <c r="BB31" s="65"/>
      <c r="BD31" s="20"/>
      <c r="BE31" s="65"/>
      <c r="BG31" s="41"/>
      <c r="BH31" s="42"/>
    </row>
    <row r="32" spans="2:60" ht="31" thickBot="1" x14ac:dyDescent="0.2">
      <c r="B32" s="398"/>
      <c r="C32" s="435"/>
      <c r="D32" s="404"/>
      <c r="E32" s="298" t="s">
        <v>429</v>
      </c>
      <c r="F32" s="159">
        <f t="shared" si="1"/>
        <v>0.95</v>
      </c>
      <c r="G32" s="160">
        <f t="shared" si="2"/>
        <v>95</v>
      </c>
      <c r="H32" s="45">
        <f t="shared" si="3"/>
        <v>95</v>
      </c>
      <c r="I32" s="161" t="str">
        <f t="shared" si="0"/>
        <v/>
      </c>
      <c r="K32" s="20">
        <v>0.95</v>
      </c>
      <c r="L32" s="65" t="s">
        <v>839</v>
      </c>
      <c r="N32" s="175"/>
      <c r="O32" s="158"/>
      <c r="Q32" s="20"/>
      <c r="R32" s="65"/>
      <c r="T32" s="20"/>
      <c r="U32" s="65"/>
      <c r="W32" s="20"/>
      <c r="X32" s="65"/>
      <c r="Z32" s="20"/>
      <c r="AA32" s="65"/>
      <c r="AC32" s="20"/>
      <c r="AD32" s="65"/>
      <c r="AF32" s="20"/>
      <c r="AG32" s="65"/>
      <c r="AI32" s="152"/>
      <c r="AJ32" s="65"/>
      <c r="AL32" s="20"/>
      <c r="AM32" s="65"/>
      <c r="AO32" s="20"/>
      <c r="AP32" s="65"/>
      <c r="AR32" s="41"/>
      <c r="AS32" s="65"/>
      <c r="AU32" s="41"/>
      <c r="AV32" s="65"/>
      <c r="AX32" s="41"/>
      <c r="AY32" s="65"/>
      <c r="BA32" s="41"/>
      <c r="BB32" s="65"/>
      <c r="BD32" s="20"/>
      <c r="BE32" s="65"/>
      <c r="BG32" s="41"/>
      <c r="BH32" s="42"/>
    </row>
    <row r="33" spans="2:60" ht="268" thickBot="1" x14ac:dyDescent="0.2">
      <c r="B33" s="169" t="s">
        <v>165</v>
      </c>
      <c r="C33" s="296">
        <f>+AVERAGE(G33)</f>
        <v>95</v>
      </c>
      <c r="D33" s="170" t="s">
        <v>97</v>
      </c>
      <c r="E33" s="359" t="s">
        <v>430</v>
      </c>
      <c r="F33" s="159">
        <f t="shared" si="1"/>
        <v>0.95</v>
      </c>
      <c r="G33" s="163">
        <f t="shared" si="2"/>
        <v>95</v>
      </c>
      <c r="H33" s="49">
        <f t="shared" si="3"/>
        <v>95</v>
      </c>
      <c r="I33" s="164" t="str">
        <f>IF(I$6="TODOS",CONCATENATE(L33,O33,R33,U33,X33,AA33,AD33,AG33,AI33,AM33,AP33,AS33,AV33,AY33,BB33,BE33,BH33),IF(I$6="PLANTA ACTUAL",CONCATENATE(AM33,AP33,AS33,AV33,AY33,BB33,BE33,BH33),IF(I$6="TALLER AGRÍCOLA CASTILLA",CONCATENATE(L33,O33,R33,U33,X33,AA33,AD33,AG33),IF(I$6="GRUPO EVALUADOR",AI33,"N/A"))))</f>
        <v/>
      </c>
      <c r="K33" s="25">
        <v>0.95</v>
      </c>
      <c r="L33" s="66" t="s">
        <v>837</v>
      </c>
      <c r="N33" s="25"/>
      <c r="O33" s="66"/>
      <c r="Q33" s="25"/>
      <c r="R33" s="66"/>
      <c r="T33" s="25"/>
      <c r="U33" s="66"/>
      <c r="W33" s="25"/>
      <c r="X33" s="66"/>
      <c r="Z33" s="25"/>
      <c r="AA33" s="66"/>
      <c r="AC33" s="25"/>
      <c r="AD33" s="66"/>
      <c r="AF33" s="25"/>
      <c r="AG33" s="66"/>
      <c r="AI33" s="152"/>
      <c r="AJ33" s="27"/>
      <c r="AL33" s="25"/>
      <c r="AM33" s="66"/>
      <c r="AO33" s="25"/>
      <c r="AP33" s="66"/>
      <c r="AR33" s="43"/>
      <c r="AS33" s="66"/>
      <c r="AU33" s="43"/>
      <c r="AV33" s="66"/>
      <c r="AX33" s="43"/>
      <c r="AY33" s="66"/>
      <c r="BA33" s="43"/>
      <c r="BB33" s="66"/>
      <c r="BD33" s="25"/>
      <c r="BE33" s="66"/>
      <c r="BG33" s="43"/>
      <c r="BH33" s="44"/>
    </row>
  </sheetData>
  <sheetProtection algorithmName="SHA-512" hashValue="9XejyO6Nc0AbnZzc/DCRSa/5j5GU4Fi4H1NsdpwfkDfmXyO6fDmXltV+4T5jDHqs2ApQgSqoKUxNLvmwEuuU9w==" saltValue="Z2PlH5x4EfutarRh9x+g9Q==" spinCount="100000" sheet="1" objects="1" scenarios="1" autoFilter="0"/>
  <autoFilter ref="A10:BH33" xr:uid="{00000000-0009-0000-0000-000008000000}"/>
  <dataConsolidate/>
  <mergeCells count="29">
    <mergeCell ref="AR6:AS6"/>
    <mergeCell ref="K6:L6"/>
    <mergeCell ref="N6:O6"/>
    <mergeCell ref="Q6:R6"/>
    <mergeCell ref="T6:U6"/>
    <mergeCell ref="W6:X6"/>
    <mergeCell ref="Z6:AA6"/>
    <mergeCell ref="AC6:AD6"/>
    <mergeCell ref="AF6:AG6"/>
    <mergeCell ref="AI6:AJ6"/>
    <mergeCell ref="AL6:AM6"/>
    <mergeCell ref="AO6:AP6"/>
    <mergeCell ref="AU6:AV6"/>
    <mergeCell ref="AX6:AY6"/>
    <mergeCell ref="BA6:BB6"/>
    <mergeCell ref="BD6:BE6"/>
    <mergeCell ref="BG6:BH6"/>
    <mergeCell ref="D30:D32"/>
    <mergeCell ref="B11:B16"/>
    <mergeCell ref="C11:C16"/>
    <mergeCell ref="D11:D16"/>
    <mergeCell ref="B17:B23"/>
    <mergeCell ref="C17:C23"/>
    <mergeCell ref="D17:D23"/>
    <mergeCell ref="B24:B29"/>
    <mergeCell ref="C24:C29"/>
    <mergeCell ref="D24:D29"/>
    <mergeCell ref="B30:B32"/>
    <mergeCell ref="C30:C32"/>
  </mergeCells>
  <dataValidations count="2">
    <dataValidation type="list" allowBlank="1" showInputMessage="1" showErrorMessage="1" sqref="I6" xr:uid="{00000000-0002-0000-0800-000000000000}">
      <formula1>COMENTARIOS</formula1>
    </dataValidation>
    <dataValidation type="list" allowBlank="1" showInputMessage="1" showErrorMessage="1" sqref="K6:L6 N6:O6 Q6:R6 T6:U6 W6:X6 BG6:BH6 AL6:AM6 AO6:AP6 AR6:AS6 AU6:AV6 AX6:AY6 AI6:AJ6 BA6:BB6 BD6:BE6 Z6:AA6 AC6:AD6 AF6:AG6" xr:uid="{00000000-0002-0000-0800-000001000000}">
      <formula1>LUGAR</formula1>
    </dataValidation>
  </dataValidations>
  <pageMargins left="0.44" right="0.35" top="0.36" bottom="0.34" header="0.28999999999999998" footer="0.17"/>
  <pageSetup scale="12" fitToHeight="2" orientation="landscape" r:id="rId1"/>
  <headerFooter alignWithMargins="0">
    <oddFooter>&amp;RPág  &amp;P/&amp;N</oddFooter>
  </headerFooter>
  <legacyDrawing r:id="rId2"/>
  <extLst>
    <ext xmlns:x14="http://schemas.microsoft.com/office/spreadsheetml/2009/9/main" uri="{78C0D931-6437-407d-A8EE-F0AAD7539E65}">
      <x14:conditionalFormattings>
        <x14:conditionalFormatting xmlns:xm="http://schemas.microsoft.com/office/excel/2006/main">
          <x14:cfRule type="containsText" priority="206" operator="containsText" id="{E196319D-B78F-4893-B517-A9D650A60134}">
            <xm:f>NOT(ISERROR(SEARCH(Listas!$B$4,K6)))</xm:f>
            <xm:f>Listas!$B$4</xm:f>
            <x14:dxf>
              <fill>
                <patternFill>
                  <bgColor theme="7" tint="0.59996337778862885"/>
                </patternFill>
              </fill>
            </x14:dxf>
          </x14:cfRule>
          <xm:sqref>K6:L6 N6:O6 Q6:R6 T6:U6 W6:X6 Z6:AA6 AI6:AJ6 AL6:AM6 AO6:AP6 AR6:AS6 AU6:AV6 AX6:AY6 BA6:BB6 BD6:BE6 BG6:BH6 AC6:AD6 AF6:AG6</xm:sqref>
        </x14:conditionalFormatting>
        <x14:conditionalFormatting xmlns:xm="http://schemas.microsoft.com/office/excel/2006/main">
          <x14:cfRule type="notContainsText" priority="6" operator="notContains" id="{32B7AE0F-A16C-45EC-80A2-9E21865E4ACF}">
            <xm:f>ISERROR(SEARCH(Listas!$B$2,K6))</xm:f>
            <xm:f>Listas!$B$2</xm:f>
            <x14:dxf>
              <fill>
                <patternFill>
                  <bgColor theme="3" tint="0.59996337778862885"/>
                </patternFill>
              </fill>
            </x14:dxf>
          </x14:cfRule>
          <x14:cfRule type="containsText" priority="7" operator="containsText" id="{8EAD2999-19DF-41F8-8C89-F02FEFDB2316}">
            <xm:f>NOT(ISERROR(SEARCH(Listas!$B$2,K6)))</xm:f>
            <xm:f>Listas!$B$2</xm:f>
            <x14:dxf>
              <fill>
                <patternFill>
                  <bgColor rgb="FFFFFF00"/>
                </patternFill>
              </fill>
            </x14:dxf>
          </x14:cfRule>
          <xm:sqref>K6:L6 N6:O6 Q6:R6 T6:U6 W6:X6 Z6:AA6 AI6:AJ6 AL6:AM6 AO6:AP6 AR6:AS6 AU6:AV6 AX6:AY6 BA6:BB6 BD6:BE6 BG6:BH6</xm:sqref>
        </x14:conditionalFormatting>
        <x14:conditionalFormatting xmlns:xm="http://schemas.microsoft.com/office/excel/2006/main">
          <x14:cfRule type="containsText" priority="1" operator="containsText" id="{54B396BB-4CBF-4462-B0B6-D87E79DB0498}">
            <xm:f>NOT(ISERROR(SEARCH($H$4,L9)))</xm:f>
            <xm:f>$H$4</xm:f>
            <x14:dxf>
              <fill>
                <patternFill>
                  <bgColor theme="5"/>
                </patternFill>
              </fill>
            </x14:dxf>
          </x14:cfRule>
          <x14:cfRule type="containsText" priority="2" operator="containsText" id="{FBA9BFD7-55CA-4386-858D-3F9334AA66E1}">
            <xm:f>NOT(ISERROR(SEARCH($H$3,L9)))</xm:f>
            <xm:f>$H$3</xm:f>
            <x14:dxf>
              <fill>
                <patternFill>
                  <bgColor rgb="FF92D050"/>
                </patternFill>
              </fill>
            </x14:dxf>
          </x14:cfRule>
          <xm:sqref>L9 AJ9 AM9 AP9 AS9 AV9 AY9 BB9 BE9 BH9 O9 R9 U9 X9 AA9 AG9 AD9</xm:sqref>
        </x14:conditionalFormatting>
        <x14:conditionalFormatting xmlns:xm="http://schemas.microsoft.com/office/excel/2006/main">
          <x14:cfRule type="notContainsText" priority="4" operator="notContains" id="{0C04CDF7-93AF-470B-BBCD-43F98F37886F}">
            <xm:f>ISERROR(SEARCH(Listas!$B$2,AC6))</xm:f>
            <xm:f>Listas!$B$2</xm:f>
            <x14:dxf>
              <fill>
                <patternFill>
                  <bgColor theme="3" tint="0.59996337778862885"/>
                </patternFill>
              </fill>
            </x14:dxf>
          </x14:cfRule>
          <x14:cfRule type="containsText" priority="5" operator="containsText" id="{09B71EF5-8BC8-46A2-8529-B5FF331A2722}">
            <xm:f>NOT(ISERROR(SEARCH(Listas!$B$2,AC6)))</xm:f>
            <xm:f>Listas!$B$2</xm:f>
            <x14:dxf>
              <fill>
                <patternFill>
                  <bgColor rgb="FFFFFF00"/>
                </patternFill>
              </fill>
            </x14:dxf>
          </x14:cfRule>
          <xm:sqref>AC6:AD6 AF6:AG6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81665245-8EF7-024B-911E-3E8799383904}">
          <x14:formula1>
            <xm:f>Listas!$B$2</xm:f>
          </x14:formula1>
          <xm:sqref>F6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CC00"/>
    <pageSetUpPr fitToPage="1"/>
  </sheetPr>
  <dimension ref="A1:BB34"/>
  <sheetViews>
    <sheetView showGridLines="0" zoomScale="92" zoomScaleNormal="92" workbookViewId="0">
      <selection activeCell="L13" sqref="L13"/>
    </sheetView>
  </sheetViews>
  <sheetFormatPr baseColWidth="10" defaultColWidth="9.1640625" defaultRowHeight="14" x14ac:dyDescent="0.15"/>
  <cols>
    <col min="1" max="1" width="2.6640625" style="24" customWidth="1"/>
    <col min="2" max="2" width="7.1640625" style="29" customWidth="1"/>
    <col min="3" max="3" width="19.5" style="29" customWidth="1"/>
    <col min="4" max="4" width="23.1640625" style="26" customWidth="1"/>
    <col min="5" max="5" width="50.5" style="26" customWidth="1"/>
    <col min="6" max="6" width="14.33203125" style="50" customWidth="1"/>
    <col min="7" max="7" width="14.5" style="29" customWidth="1"/>
    <col min="8" max="8" width="10.6640625" style="26" customWidth="1"/>
    <col min="9" max="9" width="32.5" style="72" customWidth="1"/>
    <col min="10" max="10" width="2.83203125" style="30" customWidth="1"/>
    <col min="11" max="11" width="13.5" style="24" customWidth="1"/>
    <col min="12" max="12" width="34.33203125" style="26" customWidth="1"/>
    <col min="13" max="13" width="2.33203125" style="24" customWidth="1"/>
    <col min="14" max="14" width="15" style="24" customWidth="1"/>
    <col min="15" max="15" width="36.5" style="26" customWidth="1"/>
    <col min="16" max="16" width="2.33203125" style="24" customWidth="1"/>
    <col min="17" max="17" width="16.5" style="29" customWidth="1"/>
    <col min="18" max="18" width="34.6640625" style="26" customWidth="1"/>
    <col min="19" max="19" width="2.33203125" style="24" customWidth="1"/>
    <col min="20" max="20" width="16.5" style="29" customWidth="1"/>
    <col min="21" max="21" width="41.33203125" style="26" customWidth="1"/>
    <col min="22" max="22" width="2.33203125" style="24" customWidth="1"/>
    <col min="23" max="23" width="16.5" style="29" customWidth="1"/>
    <col min="24" max="24" width="45.1640625" style="26" customWidth="1"/>
    <col min="25" max="25" width="2.33203125" style="24" customWidth="1"/>
    <col min="26" max="26" width="16.5" style="29" customWidth="1"/>
    <col min="27" max="27" width="35.5" style="26" customWidth="1"/>
    <col min="28" max="28" width="2.33203125" style="24" customWidth="1"/>
    <col min="29" max="29" width="17.5" style="29" customWidth="1"/>
    <col min="30" max="30" width="33" style="26" customWidth="1"/>
    <col min="31" max="31" width="2.33203125" style="24" customWidth="1"/>
    <col min="32" max="32" width="16.5" style="24" customWidth="1"/>
    <col min="33" max="33" width="34.6640625" style="24" customWidth="1"/>
    <col min="34" max="34" width="2.33203125" style="24" customWidth="1"/>
    <col min="35" max="35" width="16.5" style="24" customWidth="1"/>
    <col min="36" max="36" width="34.6640625" style="26" customWidth="1"/>
    <col min="37" max="37" width="2.33203125" style="24" customWidth="1"/>
    <col min="38" max="38" width="16.5" style="24" customWidth="1"/>
    <col min="39" max="39" width="34.6640625" style="26" customWidth="1"/>
    <col min="40" max="40" width="2.33203125" style="24" customWidth="1"/>
    <col min="41" max="41" width="16.5" style="24" customWidth="1"/>
    <col min="42" max="42" width="34.6640625" style="24" customWidth="1"/>
    <col min="43" max="43" width="2.33203125" style="24" customWidth="1"/>
    <col min="44" max="44" width="16.5" style="24" customWidth="1"/>
    <col min="45" max="45" width="34.6640625" style="24" customWidth="1"/>
    <col min="46" max="46" width="2.33203125" style="24" customWidth="1"/>
    <col min="47" max="47" width="16.5" style="24" customWidth="1"/>
    <col min="48" max="48" width="34.6640625" style="24" customWidth="1"/>
    <col min="49" max="49" width="2.33203125" style="24" customWidth="1"/>
    <col min="50" max="50" width="16.5" style="24" customWidth="1"/>
    <col min="51" max="51" width="34.6640625" style="24" customWidth="1"/>
    <col min="52" max="52" width="2.33203125" style="24" customWidth="1"/>
    <col min="53" max="53" width="16.5" style="24" customWidth="1"/>
    <col min="54" max="54" width="34.6640625" style="24" customWidth="1"/>
    <col min="55" max="16384" width="9.1640625" style="30"/>
  </cols>
  <sheetData>
    <row r="1" spans="2:54" s="26" customFormat="1" ht="11.5" customHeight="1" x14ac:dyDescent="0.15">
      <c r="B1" s="50"/>
      <c r="F1" s="50"/>
      <c r="G1" s="50"/>
      <c r="I1" s="72"/>
      <c r="Q1" s="50"/>
      <c r="T1" s="50"/>
      <c r="W1" s="50"/>
      <c r="Z1" s="50"/>
      <c r="AC1" s="50"/>
    </row>
    <row r="2" spans="2:54" s="26" customFormat="1" ht="11.5" customHeight="1" x14ac:dyDescent="0.15">
      <c r="B2" s="50"/>
      <c r="C2" s="21"/>
      <c r="D2" s="21"/>
      <c r="F2" s="50"/>
      <c r="G2" s="50"/>
      <c r="H2" s="85"/>
      <c r="I2" s="72"/>
      <c r="Q2" s="50"/>
      <c r="T2" s="50"/>
      <c r="W2" s="50"/>
      <c r="Z2" s="50"/>
      <c r="AC2" s="50"/>
    </row>
    <row r="3" spans="2:54" s="26" customFormat="1" ht="12" customHeight="1" x14ac:dyDescent="0.15">
      <c r="B3" s="50"/>
      <c r="C3" s="21"/>
      <c r="D3" s="21"/>
      <c r="F3" s="50"/>
      <c r="G3" s="50"/>
      <c r="H3" s="167" t="s">
        <v>215</v>
      </c>
      <c r="I3" s="72"/>
      <c r="Q3" s="50"/>
      <c r="T3" s="50"/>
      <c r="W3" s="50"/>
      <c r="Z3" s="50"/>
      <c r="AC3" s="50"/>
    </row>
    <row r="4" spans="2:54" s="26" customFormat="1" ht="12" customHeight="1" x14ac:dyDescent="0.15">
      <c r="B4" s="50"/>
      <c r="C4" s="21"/>
      <c r="D4" s="21"/>
      <c r="F4" s="50"/>
      <c r="G4" s="50"/>
      <c r="H4" s="167" t="s">
        <v>216</v>
      </c>
      <c r="I4" s="72"/>
      <c r="Q4" s="50"/>
      <c r="T4" s="50"/>
      <c r="W4" s="50"/>
      <c r="Z4" s="50"/>
      <c r="AC4" s="50"/>
    </row>
    <row r="5" spans="2:54" s="26" customFormat="1" ht="12.75" customHeight="1" x14ac:dyDescent="0.15">
      <c r="B5" s="50"/>
      <c r="C5" s="21"/>
      <c r="D5" s="21"/>
      <c r="F5" s="50"/>
      <c r="G5" s="50"/>
      <c r="H5" s="85"/>
      <c r="I5" s="72"/>
      <c r="Q5" s="50"/>
      <c r="T5" s="50"/>
      <c r="W5" s="50"/>
      <c r="Z5" s="50"/>
      <c r="AC5" s="50"/>
    </row>
    <row r="6" spans="2:54" s="153" customFormat="1" ht="24" x14ac:dyDescent="0.15">
      <c r="F6" s="156" t="s">
        <v>720</v>
      </c>
      <c r="H6" s="168"/>
      <c r="I6" s="156" t="s">
        <v>319</v>
      </c>
      <c r="K6" s="389"/>
      <c r="L6" s="389"/>
      <c r="N6" s="389"/>
      <c r="O6" s="389"/>
      <c r="Q6" s="389"/>
      <c r="R6" s="389"/>
      <c r="T6" s="389"/>
      <c r="U6" s="389"/>
      <c r="W6" s="389"/>
      <c r="X6" s="389"/>
      <c r="Z6" s="389"/>
      <c r="AA6" s="389"/>
      <c r="AC6" s="389"/>
      <c r="AD6" s="389"/>
      <c r="AF6" s="389"/>
      <c r="AG6" s="389"/>
      <c r="AI6" s="389"/>
      <c r="AJ6" s="389"/>
      <c r="AL6" s="389"/>
      <c r="AM6" s="389"/>
      <c r="AO6" s="389"/>
      <c r="AP6" s="389"/>
      <c r="AR6" s="389"/>
      <c r="AS6" s="389"/>
      <c r="AU6" s="389"/>
      <c r="AV6" s="389"/>
      <c r="AX6" s="389"/>
      <c r="AY6" s="389"/>
      <c r="BA6" s="389"/>
      <c r="BB6" s="389"/>
    </row>
    <row r="7" spans="2:54" s="22" customFormat="1" ht="27" customHeight="1" x14ac:dyDescent="0.15">
      <c r="B7" s="31" t="s">
        <v>122</v>
      </c>
      <c r="F7" s="46"/>
      <c r="G7" s="46"/>
      <c r="H7" s="115"/>
      <c r="I7" s="73"/>
      <c r="K7" s="22" t="s">
        <v>144</v>
      </c>
      <c r="L7" s="341" t="s">
        <v>719</v>
      </c>
      <c r="M7" s="23"/>
      <c r="N7" s="22" t="s">
        <v>144</v>
      </c>
      <c r="O7" s="69"/>
      <c r="Q7" s="31" t="s">
        <v>144</v>
      </c>
      <c r="R7" s="69"/>
      <c r="T7" s="31" t="s">
        <v>144</v>
      </c>
      <c r="U7" s="69"/>
      <c r="W7" s="31" t="s">
        <v>144</v>
      </c>
      <c r="X7" s="69"/>
      <c r="Z7" s="31" t="s">
        <v>144</v>
      </c>
      <c r="AA7" s="69"/>
      <c r="AC7" s="31" t="s">
        <v>144</v>
      </c>
      <c r="AD7" s="69"/>
      <c r="AF7" s="22" t="s">
        <v>144</v>
      </c>
      <c r="AG7" s="82"/>
      <c r="AI7" s="22" t="s">
        <v>144</v>
      </c>
      <c r="AJ7" s="69"/>
      <c r="AL7" s="22" t="s">
        <v>144</v>
      </c>
      <c r="AM7" s="82"/>
      <c r="AO7" s="22" t="s">
        <v>144</v>
      </c>
      <c r="AP7" s="69"/>
      <c r="AR7" s="22" t="s">
        <v>144</v>
      </c>
      <c r="AS7" s="69"/>
      <c r="AU7" s="22" t="s">
        <v>144</v>
      </c>
      <c r="AX7" s="22" t="s">
        <v>144</v>
      </c>
      <c r="BA7" s="22" t="s">
        <v>144</v>
      </c>
    </row>
    <row r="8" spans="2:54" ht="24" customHeight="1" x14ac:dyDescent="0.15">
      <c r="B8" s="51"/>
      <c r="C8" s="51"/>
      <c r="D8" s="51"/>
      <c r="E8" s="51"/>
      <c r="F8" s="51"/>
      <c r="K8" s="24" t="s">
        <v>150</v>
      </c>
      <c r="L8" s="63" t="s">
        <v>718</v>
      </c>
      <c r="N8" s="24" t="s">
        <v>150</v>
      </c>
      <c r="O8" s="63"/>
      <c r="Q8" s="174" t="s">
        <v>150</v>
      </c>
      <c r="R8" s="63"/>
      <c r="T8" s="174" t="s">
        <v>150</v>
      </c>
      <c r="U8" s="63"/>
      <c r="W8" s="174" t="s">
        <v>150</v>
      </c>
      <c r="X8" s="63"/>
      <c r="Z8" s="174" t="s">
        <v>150</v>
      </c>
      <c r="AA8" s="63"/>
      <c r="AC8" s="174" t="s">
        <v>150</v>
      </c>
      <c r="AF8" s="24" t="s">
        <v>150</v>
      </c>
      <c r="AG8" s="223"/>
      <c r="AI8" s="24" t="s">
        <v>150</v>
      </c>
      <c r="AJ8" s="238"/>
      <c r="AL8" s="24" t="s">
        <v>150</v>
      </c>
      <c r="AM8" s="63"/>
      <c r="AO8" s="24" t="s">
        <v>150</v>
      </c>
      <c r="AP8" s="63"/>
      <c r="AR8" s="24" t="s">
        <v>150</v>
      </c>
      <c r="AS8" s="63"/>
      <c r="AU8" s="24" t="s">
        <v>150</v>
      </c>
      <c r="AX8" s="24" t="s">
        <v>150</v>
      </c>
      <c r="BA8" s="24" t="s">
        <v>150</v>
      </c>
    </row>
    <row r="9" spans="2:54" s="24" customFormat="1" ht="18.75" customHeight="1" thickBot="1" x14ac:dyDescent="0.2">
      <c r="B9" s="165" t="s">
        <v>168</v>
      </c>
      <c r="D9" s="26"/>
      <c r="E9" s="166">
        <v>1</v>
      </c>
      <c r="F9" s="2"/>
      <c r="G9" s="29"/>
      <c r="H9" s="26"/>
      <c r="I9" s="26"/>
      <c r="K9" s="24" t="s">
        <v>217</v>
      </c>
      <c r="L9" s="50" t="str">
        <f>+IF($F$6="ALCANOS DE COLOMBIA S.A. E.S.P.","HABILITAR",IF($F$6="TODOS","HABILITAR","INHABILITAR"))</f>
        <v>HABILITAR</v>
      </c>
      <c r="N9" s="24" t="s">
        <v>217</v>
      </c>
      <c r="O9" s="50" t="str">
        <f>+IF($F$6="ALCANOS DE COLOMBIA S.A. E.S.P.","HABILITAR",IF($F$6="TODOS","HABILITAR","INHABILITAR"))</f>
        <v>HABILITAR</v>
      </c>
      <c r="Q9" s="174" t="s">
        <v>217</v>
      </c>
      <c r="R9" s="50" t="str">
        <f>+IF($F$6="ALCANOS DE COLOMBIA S.A. E.S.P.","HABILITAR",IF($F$6="TODOS","HABILITAR","INHABILITAR"))</f>
        <v>HABILITAR</v>
      </c>
      <c r="T9" s="174" t="s">
        <v>217</v>
      </c>
      <c r="U9" s="50" t="str">
        <f>+IF($F$6="ALCANOS DE COLOMBIA S.A. E.S.P.","HABILITAR",IF($F$6="TODOS","HABILITAR","INHABILITAR"))</f>
        <v>HABILITAR</v>
      </c>
      <c r="W9" s="174" t="s">
        <v>217</v>
      </c>
      <c r="X9" s="50" t="str">
        <f>+IF($F$6="ALCANOS DE COLOMBIA S.A. E.S.P.","HABILITAR",IF($F$6="TODOS","HABILITAR","INHABILITAR"))</f>
        <v>HABILITAR</v>
      </c>
      <c r="Z9" s="174" t="s">
        <v>217</v>
      </c>
      <c r="AA9" s="50" t="str">
        <f>+IF($F$6="ALCANOS DE COLOMBIA S.A. E.S.P.","HABILITAR",IF($F$6="TODOS","HABILITAR","INHABILITAR"))</f>
        <v>HABILITAR</v>
      </c>
      <c r="AC9" s="174" t="s">
        <v>217</v>
      </c>
      <c r="AD9" s="50" t="str">
        <f>+IF($F$6="GRUPO EVALUADOR","HABILITAR",IF($F$6="TODOS","HABILITAR","INHABILITAR"))</f>
        <v>INHABILITAR</v>
      </c>
      <c r="AF9" s="24" t="s">
        <v>217</v>
      </c>
      <c r="AG9" s="50" t="str">
        <f>+IF($F$6="PLANTA ACTUAL","HABILITAR",IF($F$6="TODOS","HABILITAR","INHABILITAR"))</f>
        <v>INHABILITAR</v>
      </c>
      <c r="AI9" s="24" t="s">
        <v>217</v>
      </c>
      <c r="AJ9" s="50" t="str">
        <f>+IF($F$6="PLANTA ACTUAL","HABILITAR",IF($F$6="TODOS","HABILITAR","INHABILITAR"))</f>
        <v>INHABILITAR</v>
      </c>
      <c r="AL9" s="24" t="s">
        <v>217</v>
      </c>
      <c r="AM9" s="50" t="str">
        <f>+IF($F$6="PLANTA ACTUAL","HABILITAR",IF($F$6="TODOS","HABILITAR","INHABILITAR"))</f>
        <v>INHABILITAR</v>
      </c>
      <c r="AO9" s="24" t="s">
        <v>217</v>
      </c>
      <c r="AP9" s="50" t="str">
        <f>+IF($F$6="PLANTA ACTUAL","HABILITAR",IF($F$6="TODOS","HABILITAR","INHABILITAR"))</f>
        <v>INHABILITAR</v>
      </c>
      <c r="AR9" s="24" t="s">
        <v>217</v>
      </c>
      <c r="AS9" s="50" t="str">
        <f>+IF($F$6="PLANTA ACTUAL","HABILITAR",IF($F$6="TODOS","HABILITAR","INHABILITAR"))</f>
        <v>INHABILITAR</v>
      </c>
      <c r="AU9" s="24" t="s">
        <v>217</v>
      </c>
      <c r="AV9" s="50" t="str">
        <f>+IF($F$6="PLANTA ACTUAL","HABILITAR",IF($F$6="TODOS","HABILITAR","INHABILITAR"))</f>
        <v>INHABILITAR</v>
      </c>
      <c r="AX9" s="24" t="s">
        <v>217</v>
      </c>
      <c r="AY9" s="50" t="str">
        <f>+IF($F$6="PLANTA ACTUAL","HABILITAR",IF($F$6="TODOS","HABILITAR","INHABILITAR"))</f>
        <v>INHABILITAR</v>
      </c>
      <c r="BA9" s="24" t="s">
        <v>217</v>
      </c>
      <c r="BB9" s="50" t="str">
        <f>+IF($F$6="PLANTA ACTUAL","HABILITAR",IF($F$6="TODOS","HABILITAR","INHABILITAR"))</f>
        <v>INHABILITAR</v>
      </c>
    </row>
    <row r="10" spans="2:54" ht="31" thickBot="1" x14ac:dyDescent="0.2">
      <c r="B10" s="178" t="s">
        <v>92</v>
      </c>
      <c r="C10" s="179" t="s">
        <v>322</v>
      </c>
      <c r="D10" s="179" t="s">
        <v>107</v>
      </c>
      <c r="E10" s="75" t="s">
        <v>171</v>
      </c>
      <c r="F10" s="75" t="s">
        <v>338</v>
      </c>
      <c r="G10" s="76" t="s">
        <v>148</v>
      </c>
      <c r="H10" s="76" t="s">
        <v>149</v>
      </c>
      <c r="I10" s="77" t="s">
        <v>147</v>
      </c>
      <c r="K10" s="80" t="s">
        <v>145</v>
      </c>
      <c r="L10" s="81" t="s">
        <v>146</v>
      </c>
      <c r="N10" s="80" t="s">
        <v>151</v>
      </c>
      <c r="O10" s="81" t="s">
        <v>146</v>
      </c>
      <c r="Q10" s="80" t="s">
        <v>152</v>
      </c>
      <c r="R10" s="81" t="s">
        <v>146</v>
      </c>
      <c r="T10" s="80" t="s">
        <v>153</v>
      </c>
      <c r="U10" s="81" t="s">
        <v>146</v>
      </c>
      <c r="W10" s="80" t="s">
        <v>154</v>
      </c>
      <c r="X10" s="81" t="s">
        <v>146</v>
      </c>
      <c r="Z10" s="80" t="s">
        <v>155</v>
      </c>
      <c r="AA10" s="81" t="s">
        <v>146</v>
      </c>
      <c r="AC10" s="78" t="s">
        <v>158</v>
      </c>
      <c r="AD10" s="79" t="s">
        <v>146</v>
      </c>
      <c r="AF10" s="80" t="s">
        <v>159</v>
      </c>
      <c r="AG10" s="81" t="s">
        <v>146</v>
      </c>
      <c r="AI10" s="78" t="s">
        <v>160</v>
      </c>
      <c r="AJ10" s="237" t="s">
        <v>146</v>
      </c>
      <c r="AL10" s="78" t="s">
        <v>161</v>
      </c>
      <c r="AM10" s="79" t="s">
        <v>146</v>
      </c>
      <c r="AO10" s="78" t="s">
        <v>162</v>
      </c>
      <c r="AP10" s="79" t="s">
        <v>146</v>
      </c>
      <c r="AR10" s="78" t="s">
        <v>163</v>
      </c>
      <c r="AS10" s="79" t="s">
        <v>146</v>
      </c>
      <c r="AU10" s="78" t="s">
        <v>164</v>
      </c>
      <c r="AV10" s="79" t="s">
        <v>146</v>
      </c>
      <c r="AX10" s="78" t="s">
        <v>169</v>
      </c>
      <c r="AY10" s="79" t="s">
        <v>146</v>
      </c>
      <c r="BA10" s="78" t="s">
        <v>170</v>
      </c>
      <c r="BB10" s="79" t="s">
        <v>146</v>
      </c>
    </row>
    <row r="11" spans="2:54" ht="31" thickBot="1" x14ac:dyDescent="0.2">
      <c r="B11" s="411" t="s">
        <v>66</v>
      </c>
      <c r="C11" s="420">
        <f>+AVERAGE(G11:G16)</f>
        <v>41.666666666666664</v>
      </c>
      <c r="D11" s="402" t="s">
        <v>50</v>
      </c>
      <c r="E11" s="192" t="s">
        <v>431</v>
      </c>
      <c r="F11" s="139">
        <f>IF($L$9=H$3,K11,0)+IF($O$9=H$3,N11,0)+IF($R$9=H$3,Q11,0)+IF($U$9=H$3,T11,0)+IF($X$9=H$3,W11,0)+IF($AA$9=H$3,Z11,0)+IF($AG$9=H$3,AF11,0)+IF($AJ$9=H$3,AI11,0)+IF($AM$9=H$3,AL11,0)+IF($AP$9=H$3,AO11,0)+IF($AS$9=H$3,AR11,0)+IF($AD$9=H$3,AC11,0)+IF($AV$9=H$3,AU11,0)+IF($AY$9=H$3,AX11,0)+IF($BB$9=H$3,BA11,0)</f>
        <v>0.7</v>
      </c>
      <c r="G11" s="52">
        <f>+IF($E$9=0,0,((F11/$E$9)*100))</f>
        <v>70</v>
      </c>
      <c r="H11" s="84">
        <f>G11</f>
        <v>70</v>
      </c>
      <c r="I11" s="71" t="str">
        <f t="shared" ref="I11:I34" si="0">IF(I$6="TODOS",CONCATENATE(L11,O11,R11,U11,X11,AA11,AD11,AG11,AJ11,AM11,AP11,AS11,AV11,AY11,BB11),IF(I$6="PLANTA ACTUAL",CONCATENATE(AG11,AJ11,AM11,AP11,AS11,AV11,AY11,BB11),IF(I$6="TALLER AGRÍCOLA CASTILLA",CONCATENATE(L11,O11,R11,U11,X11,AA11),IF(I$6="GRUPO EVALUADOR",AD11,"N/A"))))</f>
        <v/>
      </c>
      <c r="K11" s="152">
        <v>0.7</v>
      </c>
      <c r="L11" s="64" t="s">
        <v>795</v>
      </c>
      <c r="N11" s="152"/>
      <c r="O11" s="64"/>
      <c r="Q11" s="152"/>
      <c r="R11" s="64"/>
      <c r="T11" s="152"/>
      <c r="U11" s="64"/>
      <c r="W11" s="152"/>
      <c r="X11" s="64"/>
      <c r="Z11" s="152"/>
      <c r="AA11" s="64"/>
      <c r="AC11" s="152"/>
      <c r="AD11" s="64"/>
      <c r="AF11" s="152"/>
      <c r="AG11" s="64"/>
      <c r="AI11" s="39"/>
      <c r="AJ11" s="64"/>
      <c r="AL11" s="39"/>
      <c r="AM11" s="64"/>
      <c r="AO11" s="39"/>
      <c r="AP11" s="64"/>
      <c r="AR11" s="39"/>
      <c r="AS11" s="64"/>
      <c r="AU11" s="39"/>
      <c r="AV11" s="40"/>
      <c r="AX11" s="39"/>
      <c r="AY11" s="40"/>
      <c r="BA11" s="39"/>
      <c r="BB11" s="40"/>
    </row>
    <row r="12" spans="2:54" ht="46" thickBot="1" x14ac:dyDescent="0.2">
      <c r="B12" s="412"/>
      <c r="C12" s="421"/>
      <c r="D12" s="403"/>
      <c r="E12" s="187" t="s">
        <v>432</v>
      </c>
      <c r="F12" s="99">
        <f t="shared" ref="F12:F34" si="1">IF($L$9=H$3,K12,0)+IF($O$9=H$3,N12,0)+IF($R$9=H$3,Q12,0)+IF($U$9=H$3,T12,0)+IF($X$9=H$3,W12,0)+IF($AA$9=H$3,Z12,0)+IF($AG$9=H$3,AF12,0)+IF($AJ$9=H$3,AI12,0)+IF($AM$9=H$3,AL12,0)+IF($AP$9=H$3,AO12,0)+IF($AS$9=H$3,AR12,0)+IF($AD$9=H$3,AC12,0)+IF($AV$9=H$3,AU12,0)+IF($AY$9=H$3,AX12,0)+IF($BB$9=H$3,BA12,0)</f>
        <v>0.4</v>
      </c>
      <c r="G12" s="28">
        <f t="shared" ref="G12:G34" si="2">+IF($E$9=0,0,((F12/$E$9)*100))</f>
        <v>40</v>
      </c>
      <c r="H12" s="83">
        <f t="shared" ref="H12:H34" si="3">G12</f>
        <v>40</v>
      </c>
      <c r="I12" s="158" t="str">
        <f t="shared" si="0"/>
        <v/>
      </c>
      <c r="K12" s="20">
        <v>0.4</v>
      </c>
      <c r="L12" s="65" t="s">
        <v>796</v>
      </c>
      <c r="N12" s="20"/>
      <c r="O12" s="65"/>
      <c r="Q12" s="20"/>
      <c r="R12" s="65"/>
      <c r="T12" s="20"/>
      <c r="U12" s="65"/>
      <c r="W12" s="20"/>
      <c r="X12" s="65"/>
      <c r="Z12" s="20"/>
      <c r="AA12" s="65"/>
      <c r="AC12" s="152"/>
      <c r="AD12" s="74"/>
      <c r="AF12" s="20"/>
      <c r="AG12" s="65"/>
      <c r="AI12" s="41"/>
      <c r="AJ12" s="65"/>
      <c r="AL12" s="41"/>
      <c r="AM12" s="65"/>
      <c r="AO12" s="41"/>
      <c r="AP12" s="65"/>
      <c r="AR12" s="41"/>
      <c r="AS12" s="65"/>
      <c r="AU12" s="41"/>
      <c r="AV12" s="42"/>
      <c r="AX12" s="41"/>
      <c r="AY12" s="42"/>
      <c r="BA12" s="41"/>
      <c r="BB12" s="42"/>
    </row>
    <row r="13" spans="2:54" ht="46" thickBot="1" x14ac:dyDescent="0.2">
      <c r="B13" s="412"/>
      <c r="C13" s="421"/>
      <c r="D13" s="403"/>
      <c r="E13" s="187" t="s">
        <v>433</v>
      </c>
      <c r="F13" s="99">
        <f t="shared" si="1"/>
        <v>0</v>
      </c>
      <c r="G13" s="28">
        <f t="shared" si="2"/>
        <v>0</v>
      </c>
      <c r="H13" s="83">
        <f t="shared" si="3"/>
        <v>0</v>
      </c>
      <c r="I13" s="158" t="str">
        <f t="shared" si="0"/>
        <v/>
      </c>
      <c r="K13" s="20">
        <v>0</v>
      </c>
      <c r="L13" s="74" t="s">
        <v>801</v>
      </c>
      <c r="N13" s="20"/>
      <c r="O13" s="65"/>
      <c r="Q13" s="20"/>
      <c r="R13" s="65"/>
      <c r="T13" s="20"/>
      <c r="U13" s="65"/>
      <c r="W13" s="20"/>
      <c r="X13" s="65"/>
      <c r="Z13" s="20"/>
      <c r="AA13" s="65"/>
      <c r="AC13" s="152"/>
      <c r="AD13" s="65"/>
      <c r="AF13" s="20"/>
      <c r="AG13" s="65"/>
      <c r="AI13" s="41"/>
      <c r="AJ13" s="65"/>
      <c r="AL13" s="41"/>
      <c r="AM13" s="65"/>
      <c r="AO13" s="41"/>
      <c r="AP13" s="65"/>
      <c r="AR13" s="41"/>
      <c r="AS13" s="65"/>
      <c r="AU13" s="41"/>
      <c r="AV13" s="42"/>
      <c r="AX13" s="41"/>
      <c r="AY13" s="42"/>
      <c r="BA13" s="41"/>
      <c r="BB13" s="42"/>
    </row>
    <row r="14" spans="2:54" ht="61" thickBot="1" x14ac:dyDescent="0.2">
      <c r="B14" s="412"/>
      <c r="C14" s="421"/>
      <c r="D14" s="403"/>
      <c r="E14" s="187" t="s">
        <v>434</v>
      </c>
      <c r="F14" s="99">
        <f t="shared" si="1"/>
        <v>0</v>
      </c>
      <c r="G14" s="28">
        <f t="shared" si="2"/>
        <v>0</v>
      </c>
      <c r="H14" s="83">
        <f t="shared" si="3"/>
        <v>0</v>
      </c>
      <c r="I14" s="158" t="str">
        <f t="shared" si="0"/>
        <v/>
      </c>
      <c r="K14" s="20">
        <v>0</v>
      </c>
      <c r="L14" s="74" t="s">
        <v>801</v>
      </c>
      <c r="N14" s="20"/>
      <c r="O14" s="65"/>
      <c r="Q14" s="20"/>
      <c r="R14" s="65"/>
      <c r="T14" s="20"/>
      <c r="U14" s="65"/>
      <c r="W14" s="20"/>
      <c r="X14" s="65"/>
      <c r="Z14" s="20"/>
      <c r="AA14" s="65"/>
      <c r="AC14" s="152"/>
      <c r="AD14" s="65"/>
      <c r="AF14" s="20"/>
      <c r="AG14" s="65"/>
      <c r="AI14" s="41"/>
      <c r="AJ14" s="65"/>
      <c r="AL14" s="41"/>
      <c r="AM14" s="65"/>
      <c r="AO14" s="41"/>
      <c r="AP14" s="65"/>
      <c r="AR14" s="41"/>
      <c r="AS14" s="65"/>
      <c r="AU14" s="41"/>
      <c r="AV14" s="42"/>
      <c r="AX14" s="41"/>
      <c r="AY14" s="42"/>
      <c r="BA14" s="41"/>
      <c r="BB14" s="42"/>
    </row>
    <row r="15" spans="2:54" ht="61" thickBot="1" x14ac:dyDescent="0.2">
      <c r="B15" s="412"/>
      <c r="C15" s="421"/>
      <c r="D15" s="403"/>
      <c r="E15" s="187" t="s">
        <v>435</v>
      </c>
      <c r="F15" s="99">
        <f t="shared" si="1"/>
        <v>0.7</v>
      </c>
      <c r="G15" s="28">
        <f t="shared" si="2"/>
        <v>70</v>
      </c>
      <c r="H15" s="83">
        <f t="shared" si="3"/>
        <v>70</v>
      </c>
      <c r="I15" s="158" t="str">
        <f t="shared" si="0"/>
        <v/>
      </c>
      <c r="K15" s="20">
        <v>0.7</v>
      </c>
      <c r="L15" s="65" t="s">
        <v>798</v>
      </c>
      <c r="N15" s="20"/>
      <c r="O15" s="65"/>
      <c r="Q15" s="20"/>
      <c r="R15" s="65"/>
      <c r="T15" s="20"/>
      <c r="U15" s="65"/>
      <c r="W15" s="20"/>
      <c r="X15" s="65"/>
      <c r="Z15" s="20"/>
      <c r="AA15" s="65"/>
      <c r="AC15" s="152"/>
      <c r="AD15" s="65"/>
      <c r="AF15" s="20"/>
      <c r="AG15" s="65"/>
      <c r="AI15" s="41"/>
      <c r="AJ15" s="65"/>
      <c r="AL15" s="41"/>
      <c r="AM15" s="65"/>
      <c r="AO15" s="41"/>
      <c r="AP15" s="65"/>
      <c r="AR15" s="41"/>
      <c r="AS15" s="65"/>
      <c r="AU15" s="41"/>
      <c r="AV15" s="42"/>
      <c r="AX15" s="41"/>
      <c r="AY15" s="42"/>
      <c r="BA15" s="41"/>
      <c r="BB15" s="42"/>
    </row>
    <row r="16" spans="2:54" ht="61" thickBot="1" x14ac:dyDescent="0.2">
      <c r="B16" s="419"/>
      <c r="C16" s="422"/>
      <c r="D16" s="418"/>
      <c r="E16" s="188" t="s">
        <v>436</v>
      </c>
      <c r="F16" s="180">
        <f t="shared" si="1"/>
        <v>0.7</v>
      </c>
      <c r="G16" s="59">
        <f t="shared" si="2"/>
        <v>70</v>
      </c>
      <c r="H16" s="48">
        <f t="shared" si="3"/>
        <v>70</v>
      </c>
      <c r="I16" s="181" t="str">
        <f t="shared" si="0"/>
        <v/>
      </c>
      <c r="K16" s="20">
        <v>0.7</v>
      </c>
      <c r="L16" s="65" t="s">
        <v>797</v>
      </c>
      <c r="N16" s="20"/>
      <c r="O16" s="65"/>
      <c r="Q16" s="20"/>
      <c r="R16" s="65"/>
      <c r="T16" s="20"/>
      <c r="U16" s="65"/>
      <c r="W16" s="20"/>
      <c r="X16" s="65"/>
      <c r="Z16" s="20"/>
      <c r="AA16" s="65"/>
      <c r="AC16" s="152"/>
      <c r="AD16" s="65"/>
      <c r="AF16" s="20"/>
      <c r="AG16" s="65"/>
      <c r="AI16" s="41"/>
      <c r="AJ16" s="65"/>
      <c r="AL16" s="41"/>
      <c r="AM16" s="65"/>
      <c r="AO16" s="41"/>
      <c r="AP16" s="65"/>
      <c r="AR16" s="41"/>
      <c r="AS16" s="65"/>
      <c r="AU16" s="41"/>
      <c r="AV16" s="42"/>
      <c r="AX16" s="41"/>
      <c r="AY16" s="42"/>
      <c r="BA16" s="41"/>
      <c r="BB16" s="42"/>
    </row>
    <row r="17" spans="2:54" ht="61" thickBot="1" x14ac:dyDescent="0.2">
      <c r="B17" s="396" t="s">
        <v>167</v>
      </c>
      <c r="C17" s="423">
        <f>+AVERAGE(G17:G23)</f>
        <v>30.714285714285715</v>
      </c>
      <c r="D17" s="402" t="s">
        <v>51</v>
      </c>
      <c r="E17" s="299" t="s">
        <v>437</v>
      </c>
      <c r="F17" s="139">
        <f t="shared" si="1"/>
        <v>0.4</v>
      </c>
      <c r="G17" s="52">
        <f t="shared" si="2"/>
        <v>40</v>
      </c>
      <c r="H17" s="84">
        <f t="shared" si="3"/>
        <v>40</v>
      </c>
      <c r="I17" s="71" t="str">
        <f t="shared" si="0"/>
        <v/>
      </c>
      <c r="K17" s="20">
        <v>0.4</v>
      </c>
      <c r="L17" s="65" t="s">
        <v>863</v>
      </c>
      <c r="N17" s="20"/>
      <c r="O17" s="65"/>
      <c r="Q17" s="20"/>
      <c r="R17" s="65"/>
      <c r="T17" s="20"/>
      <c r="U17" s="65"/>
      <c r="W17" s="20"/>
      <c r="X17" s="65"/>
      <c r="Z17" s="20"/>
      <c r="AA17" s="65"/>
      <c r="AC17" s="152"/>
      <c r="AD17" s="65"/>
      <c r="AF17" s="20"/>
      <c r="AG17" s="65"/>
      <c r="AI17" s="41"/>
      <c r="AJ17" s="65"/>
      <c r="AL17" s="41"/>
      <c r="AM17" s="65"/>
      <c r="AO17" s="41"/>
      <c r="AP17" s="65"/>
      <c r="AR17" s="41"/>
      <c r="AS17" s="65"/>
      <c r="AU17" s="41"/>
      <c r="AV17" s="42"/>
      <c r="AX17" s="41"/>
      <c r="AY17" s="42"/>
      <c r="BA17" s="41"/>
      <c r="BB17" s="42"/>
    </row>
    <row r="18" spans="2:54" ht="61" thickBot="1" x14ac:dyDescent="0.2">
      <c r="B18" s="397"/>
      <c r="C18" s="424"/>
      <c r="D18" s="403"/>
      <c r="E18" s="184" t="s">
        <v>438</v>
      </c>
      <c r="F18" s="99">
        <f t="shared" si="1"/>
        <v>0.4</v>
      </c>
      <c r="G18" s="28">
        <f t="shared" si="2"/>
        <v>40</v>
      </c>
      <c r="H18" s="83">
        <f t="shared" si="3"/>
        <v>40</v>
      </c>
      <c r="I18" s="158" t="str">
        <f t="shared" si="0"/>
        <v/>
      </c>
      <c r="K18" s="20">
        <v>0.4</v>
      </c>
      <c r="L18" s="65" t="s">
        <v>862</v>
      </c>
      <c r="N18" s="20"/>
      <c r="O18" s="65"/>
      <c r="Q18" s="20"/>
      <c r="R18" s="65"/>
      <c r="T18" s="20"/>
      <c r="U18" s="65"/>
      <c r="W18" s="20"/>
      <c r="X18" s="65"/>
      <c r="Z18" s="20"/>
      <c r="AA18" s="65"/>
      <c r="AC18" s="152"/>
      <c r="AD18" s="65"/>
      <c r="AF18" s="20"/>
      <c r="AG18" s="65"/>
      <c r="AI18" s="41"/>
      <c r="AJ18" s="65"/>
      <c r="AL18" s="41"/>
      <c r="AM18" s="65"/>
      <c r="AO18" s="41"/>
      <c r="AP18" s="65"/>
      <c r="AR18" s="41"/>
      <c r="AS18" s="65"/>
      <c r="AU18" s="41"/>
      <c r="AV18" s="42"/>
      <c r="AX18" s="41"/>
      <c r="AY18" s="42"/>
      <c r="BA18" s="41"/>
      <c r="BB18" s="42"/>
    </row>
    <row r="19" spans="2:54" ht="46" thickBot="1" x14ac:dyDescent="0.2">
      <c r="B19" s="397"/>
      <c r="C19" s="424"/>
      <c r="D19" s="403"/>
      <c r="E19" s="184" t="s">
        <v>439</v>
      </c>
      <c r="F19" s="99">
        <f t="shared" si="1"/>
        <v>0.95</v>
      </c>
      <c r="G19" s="28">
        <f t="shared" si="2"/>
        <v>95</v>
      </c>
      <c r="H19" s="83">
        <f t="shared" si="3"/>
        <v>95</v>
      </c>
      <c r="I19" s="158" t="str">
        <f t="shared" si="0"/>
        <v/>
      </c>
      <c r="K19" s="20">
        <v>0.95</v>
      </c>
      <c r="L19" s="65" t="s">
        <v>859</v>
      </c>
      <c r="N19" s="20"/>
      <c r="O19" s="65"/>
      <c r="Q19" s="20"/>
      <c r="R19" s="65"/>
      <c r="T19" s="20"/>
      <c r="U19" s="65"/>
      <c r="W19" s="20"/>
      <c r="X19" s="65"/>
      <c r="Z19" s="20"/>
      <c r="AA19" s="65"/>
      <c r="AC19" s="152"/>
      <c r="AD19" s="65"/>
      <c r="AF19" s="20"/>
      <c r="AG19" s="65"/>
      <c r="AI19" s="41"/>
      <c r="AJ19" s="65"/>
      <c r="AL19" s="41"/>
      <c r="AM19" s="65"/>
      <c r="AO19" s="41"/>
      <c r="AP19" s="65"/>
      <c r="AR19" s="41"/>
      <c r="AS19" s="65"/>
      <c r="AU19" s="41"/>
      <c r="AV19" s="42"/>
      <c r="AX19" s="41"/>
      <c r="AY19" s="42"/>
      <c r="BA19" s="41"/>
      <c r="BB19" s="42"/>
    </row>
    <row r="20" spans="2:54" ht="46" thickBot="1" x14ac:dyDescent="0.2">
      <c r="B20" s="397"/>
      <c r="C20" s="424"/>
      <c r="D20" s="403"/>
      <c r="E20" s="184" t="s">
        <v>440</v>
      </c>
      <c r="F20" s="99">
        <f t="shared" si="1"/>
        <v>0</v>
      </c>
      <c r="G20" s="28">
        <f t="shared" si="2"/>
        <v>0</v>
      </c>
      <c r="H20" s="83">
        <f t="shared" si="3"/>
        <v>0</v>
      </c>
      <c r="I20" s="158" t="str">
        <f t="shared" si="0"/>
        <v/>
      </c>
      <c r="K20" s="20">
        <v>0</v>
      </c>
      <c r="L20" s="74" t="s">
        <v>801</v>
      </c>
      <c r="N20" s="20"/>
      <c r="O20" s="65"/>
      <c r="Q20" s="20"/>
      <c r="R20" s="65"/>
      <c r="T20" s="20"/>
      <c r="U20" s="65"/>
      <c r="W20" s="20"/>
      <c r="X20" s="65"/>
      <c r="Z20" s="20"/>
      <c r="AA20" s="65"/>
      <c r="AC20" s="152"/>
      <c r="AD20" s="65"/>
      <c r="AF20" s="20"/>
      <c r="AG20" s="65"/>
      <c r="AI20" s="41"/>
      <c r="AJ20" s="65"/>
      <c r="AL20" s="41"/>
      <c r="AM20" s="65"/>
      <c r="AO20" s="41"/>
      <c r="AP20" s="65"/>
      <c r="AR20" s="41"/>
      <c r="AS20" s="65"/>
      <c r="AU20" s="41"/>
      <c r="AV20" s="42"/>
      <c r="AX20" s="41"/>
      <c r="AY20" s="42"/>
      <c r="BA20" s="41"/>
      <c r="BB20" s="42"/>
    </row>
    <row r="21" spans="2:54" ht="46" thickBot="1" x14ac:dyDescent="0.2">
      <c r="B21" s="397"/>
      <c r="C21" s="424"/>
      <c r="D21" s="403"/>
      <c r="E21" s="184" t="s">
        <v>441</v>
      </c>
      <c r="F21" s="99">
        <f>IF($L$9=H$3,K21,0)+IF($O$9=H$3,N21,0)+IF($R$9=H$3,Q21,0)+IF($U$9=H$3,T21,0)+IF($X$9=H$3,W21,0)+IF($AA$9=H$3,Z21,0)+IF($AG$9=H$3,AF21,0)+IF($AJ$9=H$3,AI21,0)+IF($AM$9=H$3,AL21,0)+IF($AP$9=H$3,AO21,0)+IF($AS$9=H$3,AR21,0)+IF($AD$9=H$3,AC21,0)+IF($AV$9=H$3,AU21,0)+IF($AY$9=H$3,AX21,0)+IF($BB$9=H$3,BA21,0)</f>
        <v>0</v>
      </c>
      <c r="G21" s="28">
        <f t="shared" si="2"/>
        <v>0</v>
      </c>
      <c r="H21" s="83">
        <f t="shared" si="3"/>
        <v>0</v>
      </c>
      <c r="I21" s="158" t="str">
        <f t="shared" si="0"/>
        <v/>
      </c>
      <c r="K21" s="20">
        <v>0</v>
      </c>
      <c r="L21" s="74" t="s">
        <v>801</v>
      </c>
      <c r="N21" s="20"/>
      <c r="O21" s="65"/>
      <c r="Q21" s="20"/>
      <c r="R21" s="65"/>
      <c r="T21" s="20"/>
      <c r="U21" s="65"/>
      <c r="W21" s="20"/>
      <c r="X21" s="65"/>
      <c r="Z21" s="20"/>
      <c r="AA21" s="65"/>
      <c r="AC21" s="152"/>
      <c r="AD21" s="65"/>
      <c r="AF21" s="20"/>
      <c r="AG21" s="65"/>
      <c r="AI21" s="41"/>
      <c r="AJ21" s="65"/>
      <c r="AL21" s="41"/>
      <c r="AM21" s="65"/>
      <c r="AO21" s="41"/>
      <c r="AP21" s="65"/>
      <c r="AR21" s="41"/>
      <c r="AS21" s="65"/>
      <c r="AU21" s="41"/>
      <c r="AV21" s="42"/>
      <c r="AX21" s="41"/>
      <c r="AY21" s="42"/>
      <c r="BA21" s="41"/>
      <c r="BB21" s="42"/>
    </row>
    <row r="22" spans="2:54" ht="61" thickBot="1" x14ac:dyDescent="0.2">
      <c r="B22" s="397"/>
      <c r="C22" s="424"/>
      <c r="D22" s="403"/>
      <c r="E22" s="184" t="s">
        <v>442</v>
      </c>
      <c r="F22" s="99">
        <f t="shared" si="1"/>
        <v>0</v>
      </c>
      <c r="G22" s="28">
        <f t="shared" si="2"/>
        <v>0</v>
      </c>
      <c r="H22" s="83">
        <f t="shared" si="3"/>
        <v>0</v>
      </c>
      <c r="I22" s="158" t="str">
        <f t="shared" si="0"/>
        <v/>
      </c>
      <c r="K22" s="20">
        <v>0</v>
      </c>
      <c r="L22" s="74" t="s">
        <v>801</v>
      </c>
      <c r="N22" s="20"/>
      <c r="O22" s="65"/>
      <c r="Q22" s="20"/>
      <c r="R22" s="65"/>
      <c r="T22" s="20"/>
      <c r="U22" s="65"/>
      <c r="W22" s="20"/>
      <c r="X22" s="65"/>
      <c r="Z22" s="20"/>
      <c r="AA22" s="65"/>
      <c r="AC22" s="152"/>
      <c r="AD22" s="65"/>
      <c r="AF22" s="20"/>
      <c r="AG22" s="65"/>
      <c r="AI22" s="41"/>
      <c r="AJ22" s="65"/>
      <c r="AL22" s="41"/>
      <c r="AM22" s="65"/>
      <c r="AO22" s="41"/>
      <c r="AP22" s="65"/>
      <c r="AR22" s="41"/>
      <c r="AS22" s="65"/>
      <c r="AU22" s="41"/>
      <c r="AV22" s="42"/>
      <c r="AX22" s="41"/>
      <c r="AY22" s="42"/>
      <c r="BA22" s="41"/>
      <c r="BB22" s="42"/>
    </row>
    <row r="23" spans="2:54" ht="76" thickBot="1" x14ac:dyDescent="0.2">
      <c r="B23" s="417"/>
      <c r="C23" s="425"/>
      <c r="D23" s="418"/>
      <c r="E23" s="185" t="s">
        <v>443</v>
      </c>
      <c r="F23" s="180">
        <f t="shared" si="1"/>
        <v>0.4</v>
      </c>
      <c r="G23" s="59">
        <f t="shared" si="2"/>
        <v>40</v>
      </c>
      <c r="H23" s="48">
        <f t="shared" si="3"/>
        <v>40</v>
      </c>
      <c r="I23" s="181" t="str">
        <f t="shared" si="0"/>
        <v/>
      </c>
      <c r="K23" s="20">
        <v>0.4</v>
      </c>
      <c r="L23" s="65" t="s">
        <v>861</v>
      </c>
      <c r="N23" s="20"/>
      <c r="O23" s="65"/>
      <c r="Q23" s="20"/>
      <c r="R23" s="65"/>
      <c r="T23" s="20"/>
      <c r="U23" s="65"/>
      <c r="W23" s="20"/>
      <c r="X23" s="65"/>
      <c r="Z23" s="20"/>
      <c r="AA23" s="65"/>
      <c r="AC23" s="152"/>
      <c r="AD23" s="65"/>
      <c r="AF23" s="20"/>
      <c r="AG23" s="65"/>
      <c r="AI23" s="41"/>
      <c r="AJ23" s="65"/>
      <c r="AL23" s="41"/>
      <c r="AM23" s="65"/>
      <c r="AO23" s="41"/>
      <c r="AP23" s="65"/>
      <c r="AR23" s="41"/>
      <c r="AS23" s="65"/>
      <c r="AU23" s="41"/>
      <c r="AV23" s="42"/>
      <c r="AX23" s="41"/>
      <c r="AY23" s="42"/>
      <c r="BA23" s="41"/>
      <c r="BB23" s="42"/>
    </row>
    <row r="24" spans="2:54" ht="61" thickBot="1" x14ac:dyDescent="0.2">
      <c r="B24" s="396" t="s">
        <v>143</v>
      </c>
      <c r="C24" s="426">
        <f>+AVERAGE(G24:G29)</f>
        <v>56.666666666666664</v>
      </c>
      <c r="D24" s="402" t="s">
        <v>52</v>
      </c>
      <c r="E24" s="299" t="s">
        <v>444</v>
      </c>
      <c r="F24" s="139">
        <f t="shared" si="1"/>
        <v>0.7</v>
      </c>
      <c r="G24" s="52">
        <f t="shared" si="2"/>
        <v>70</v>
      </c>
      <c r="H24" s="84">
        <f t="shared" si="3"/>
        <v>70</v>
      </c>
      <c r="I24" s="71" t="str">
        <f t="shared" si="0"/>
        <v/>
      </c>
      <c r="K24" s="20">
        <v>0.7</v>
      </c>
      <c r="L24" s="65" t="s">
        <v>860</v>
      </c>
      <c r="N24" s="20"/>
      <c r="O24" s="65"/>
      <c r="Q24" s="20"/>
      <c r="R24" s="65"/>
      <c r="T24" s="20"/>
      <c r="U24" s="65"/>
      <c r="W24" s="20"/>
      <c r="X24" s="65"/>
      <c r="Z24" s="20"/>
      <c r="AA24" s="65"/>
      <c r="AC24" s="152"/>
      <c r="AD24" s="65"/>
      <c r="AF24" s="20"/>
      <c r="AG24" s="65"/>
      <c r="AI24" s="41"/>
      <c r="AJ24" s="65"/>
      <c r="AL24" s="41"/>
      <c r="AM24" s="65"/>
      <c r="AO24" s="41"/>
      <c r="AP24" s="65"/>
      <c r="AR24" s="41"/>
      <c r="AS24" s="65"/>
      <c r="AU24" s="41"/>
      <c r="AV24" s="42"/>
      <c r="AX24" s="41"/>
      <c r="AY24" s="42"/>
      <c r="BA24" s="41"/>
      <c r="BB24" s="42"/>
    </row>
    <row r="25" spans="2:54" ht="46" thickBot="1" x14ac:dyDescent="0.2">
      <c r="B25" s="397"/>
      <c r="C25" s="427"/>
      <c r="D25" s="403"/>
      <c r="E25" s="184" t="s">
        <v>445</v>
      </c>
      <c r="F25" s="99">
        <f t="shared" si="1"/>
        <v>0.95</v>
      </c>
      <c r="G25" s="28">
        <f t="shared" si="2"/>
        <v>95</v>
      </c>
      <c r="H25" s="83">
        <f t="shared" si="3"/>
        <v>95</v>
      </c>
      <c r="I25" s="158" t="str">
        <f t="shared" si="0"/>
        <v/>
      </c>
      <c r="K25" s="20">
        <v>0.95</v>
      </c>
      <c r="L25" s="65" t="s">
        <v>859</v>
      </c>
      <c r="N25" s="20"/>
      <c r="O25" s="65"/>
      <c r="Q25" s="20"/>
      <c r="R25" s="65"/>
      <c r="T25" s="20"/>
      <c r="U25" s="65"/>
      <c r="W25" s="20"/>
      <c r="X25" s="65"/>
      <c r="Z25" s="20"/>
      <c r="AA25" s="65"/>
      <c r="AC25" s="152"/>
      <c r="AD25" s="65"/>
      <c r="AF25" s="20"/>
      <c r="AG25" s="65"/>
      <c r="AI25" s="41"/>
      <c r="AJ25" s="65"/>
      <c r="AL25" s="41"/>
      <c r="AM25" s="65"/>
      <c r="AO25" s="41"/>
      <c r="AP25" s="65"/>
      <c r="AR25" s="41"/>
      <c r="AS25" s="65"/>
      <c r="AU25" s="41"/>
      <c r="AV25" s="42"/>
      <c r="AX25" s="41"/>
      <c r="AY25" s="42"/>
      <c r="BA25" s="41"/>
      <c r="BB25" s="42"/>
    </row>
    <row r="26" spans="2:54" ht="46" thickBot="1" x14ac:dyDescent="0.2">
      <c r="B26" s="397"/>
      <c r="C26" s="427"/>
      <c r="D26" s="403"/>
      <c r="E26" s="184" t="s">
        <v>446</v>
      </c>
      <c r="F26" s="99">
        <f t="shared" si="1"/>
        <v>0.4</v>
      </c>
      <c r="G26" s="28">
        <f t="shared" si="2"/>
        <v>40</v>
      </c>
      <c r="H26" s="83">
        <f t="shared" si="3"/>
        <v>40</v>
      </c>
      <c r="I26" s="158" t="str">
        <f t="shared" si="0"/>
        <v/>
      </c>
      <c r="K26" s="20">
        <v>0.4</v>
      </c>
      <c r="L26" s="74" t="s">
        <v>858</v>
      </c>
      <c r="N26" s="20"/>
      <c r="O26" s="65"/>
      <c r="Q26" s="20"/>
      <c r="R26" s="65"/>
      <c r="T26" s="20"/>
      <c r="U26" s="65"/>
      <c r="W26" s="20"/>
      <c r="X26" s="65"/>
      <c r="Z26" s="20"/>
      <c r="AA26" s="65"/>
      <c r="AC26" s="152"/>
      <c r="AD26" s="65"/>
      <c r="AF26" s="20"/>
      <c r="AG26" s="65"/>
      <c r="AI26" s="41"/>
      <c r="AJ26" s="65"/>
      <c r="AL26" s="41"/>
      <c r="AM26" s="65"/>
      <c r="AO26" s="41"/>
      <c r="AP26" s="65"/>
      <c r="AR26" s="41"/>
      <c r="AS26" s="65"/>
      <c r="AU26" s="41"/>
      <c r="AV26" s="42"/>
      <c r="AX26" s="41"/>
      <c r="AY26" s="42"/>
      <c r="BA26" s="41"/>
      <c r="BB26" s="42"/>
    </row>
    <row r="27" spans="2:54" ht="31" thickBot="1" x14ac:dyDescent="0.2">
      <c r="B27" s="397"/>
      <c r="C27" s="427"/>
      <c r="D27" s="403"/>
      <c r="E27" s="184" t="s">
        <v>447</v>
      </c>
      <c r="F27" s="99">
        <f t="shared" si="1"/>
        <v>0.4</v>
      </c>
      <c r="G27" s="28">
        <f t="shared" si="2"/>
        <v>40</v>
      </c>
      <c r="H27" s="83">
        <f t="shared" si="3"/>
        <v>40</v>
      </c>
      <c r="I27" s="158" t="str">
        <f t="shared" si="0"/>
        <v/>
      </c>
      <c r="K27" s="20">
        <v>0.4</v>
      </c>
      <c r="L27" s="65" t="s">
        <v>857</v>
      </c>
      <c r="N27" s="20"/>
      <c r="O27" s="65"/>
      <c r="Q27" s="20"/>
      <c r="R27" s="65"/>
      <c r="T27" s="20"/>
      <c r="U27" s="65"/>
      <c r="W27" s="20"/>
      <c r="X27" s="65"/>
      <c r="Z27" s="20"/>
      <c r="AA27" s="65"/>
      <c r="AC27" s="152"/>
      <c r="AD27" s="65"/>
      <c r="AF27" s="20"/>
      <c r="AG27" s="65"/>
      <c r="AI27" s="41"/>
      <c r="AJ27" s="65"/>
      <c r="AL27" s="41"/>
      <c r="AM27" s="65"/>
      <c r="AO27" s="41"/>
      <c r="AP27" s="65"/>
      <c r="AR27" s="41"/>
      <c r="AS27" s="65"/>
      <c r="AU27" s="41"/>
      <c r="AV27" s="42"/>
      <c r="AX27" s="41"/>
      <c r="AY27" s="42"/>
      <c r="BA27" s="41"/>
      <c r="BB27" s="42"/>
    </row>
    <row r="28" spans="2:54" ht="31" thickBot="1" x14ac:dyDescent="0.2">
      <c r="B28" s="397"/>
      <c r="C28" s="427"/>
      <c r="D28" s="403"/>
      <c r="E28" s="184" t="s">
        <v>448</v>
      </c>
      <c r="F28" s="99">
        <f t="shared" si="1"/>
        <v>0.95</v>
      </c>
      <c r="G28" s="28">
        <f t="shared" si="2"/>
        <v>95</v>
      </c>
      <c r="H28" s="83">
        <f t="shared" si="3"/>
        <v>95</v>
      </c>
      <c r="I28" s="158" t="str">
        <f t="shared" si="0"/>
        <v/>
      </c>
      <c r="K28" s="20">
        <v>0.95</v>
      </c>
      <c r="L28" s="65" t="s">
        <v>856</v>
      </c>
      <c r="N28" s="20"/>
      <c r="O28" s="65"/>
      <c r="Q28" s="20"/>
      <c r="R28" s="65"/>
      <c r="T28" s="20"/>
      <c r="U28" s="65"/>
      <c r="W28" s="20"/>
      <c r="X28" s="65"/>
      <c r="Z28" s="20"/>
      <c r="AA28" s="65"/>
      <c r="AC28" s="152"/>
      <c r="AD28" s="65"/>
      <c r="AF28" s="20"/>
      <c r="AG28" s="65"/>
      <c r="AI28" s="41"/>
      <c r="AJ28" s="65"/>
      <c r="AL28" s="41"/>
      <c r="AM28" s="65"/>
      <c r="AO28" s="41"/>
      <c r="AP28" s="65"/>
      <c r="AR28" s="41"/>
      <c r="AS28" s="65"/>
      <c r="AU28" s="41"/>
      <c r="AV28" s="42"/>
      <c r="AX28" s="41"/>
      <c r="AY28" s="42"/>
      <c r="BA28" s="41"/>
      <c r="BB28" s="42"/>
    </row>
    <row r="29" spans="2:54" ht="31" thickBot="1" x14ac:dyDescent="0.2">
      <c r="B29" s="417"/>
      <c r="C29" s="428"/>
      <c r="D29" s="418"/>
      <c r="E29" s="185" t="s">
        <v>449</v>
      </c>
      <c r="F29" s="180">
        <f t="shared" si="1"/>
        <v>0</v>
      </c>
      <c r="G29" s="59">
        <f t="shared" si="2"/>
        <v>0</v>
      </c>
      <c r="H29" s="48">
        <f t="shared" si="3"/>
        <v>0</v>
      </c>
      <c r="I29" s="181" t="str">
        <f t="shared" si="0"/>
        <v/>
      </c>
      <c r="K29" s="20">
        <v>0</v>
      </c>
      <c r="L29" s="74" t="s">
        <v>801</v>
      </c>
      <c r="N29" s="20"/>
      <c r="O29" s="65"/>
      <c r="Q29" s="20"/>
      <c r="R29" s="65"/>
      <c r="T29" s="20"/>
      <c r="U29" s="65"/>
      <c r="W29" s="20"/>
      <c r="X29" s="65"/>
      <c r="Z29" s="20"/>
      <c r="AA29" s="65"/>
      <c r="AC29" s="152"/>
      <c r="AD29" s="65"/>
      <c r="AF29" s="20"/>
      <c r="AG29" s="65"/>
      <c r="AI29" s="41"/>
      <c r="AJ29" s="65"/>
      <c r="AL29" s="41"/>
      <c r="AM29" s="65"/>
      <c r="AO29" s="41"/>
      <c r="AP29" s="65"/>
      <c r="AR29" s="41"/>
      <c r="AS29" s="65"/>
      <c r="AU29" s="41"/>
      <c r="AV29" s="42"/>
      <c r="AX29" s="41"/>
      <c r="AY29" s="42"/>
      <c r="BA29" s="41"/>
      <c r="BB29" s="42"/>
    </row>
    <row r="30" spans="2:54" ht="31" thickBot="1" x14ac:dyDescent="0.2">
      <c r="B30" s="396" t="s">
        <v>166</v>
      </c>
      <c r="C30" s="429">
        <f>+AVERAGE(G30:G33)</f>
        <v>95</v>
      </c>
      <c r="D30" s="402" t="s">
        <v>3</v>
      </c>
      <c r="E30" s="300" t="s">
        <v>450</v>
      </c>
      <c r="F30" s="139">
        <f t="shared" si="1"/>
        <v>0.95</v>
      </c>
      <c r="G30" s="52">
        <f t="shared" si="2"/>
        <v>95</v>
      </c>
      <c r="H30" s="84">
        <f t="shared" si="3"/>
        <v>95</v>
      </c>
      <c r="I30" s="71" t="str">
        <f t="shared" si="0"/>
        <v/>
      </c>
      <c r="K30" s="20">
        <v>0.95</v>
      </c>
      <c r="L30" s="65" t="s">
        <v>853</v>
      </c>
      <c r="N30" s="20"/>
      <c r="O30" s="65"/>
      <c r="Q30" s="20"/>
      <c r="R30" s="65"/>
      <c r="T30" s="20"/>
      <c r="U30" s="65"/>
      <c r="W30" s="20"/>
      <c r="X30" s="65"/>
      <c r="Z30" s="177"/>
      <c r="AA30" s="65"/>
      <c r="AC30" s="152"/>
      <c r="AD30" s="65"/>
      <c r="AF30" s="20"/>
      <c r="AG30" s="65"/>
      <c r="AI30" s="41"/>
      <c r="AJ30" s="65"/>
      <c r="AL30" s="41"/>
      <c r="AM30" s="65"/>
      <c r="AO30" s="41"/>
      <c r="AP30" s="65"/>
      <c r="AR30" s="41"/>
      <c r="AS30" s="65"/>
      <c r="AU30" s="41"/>
      <c r="AV30" s="42"/>
      <c r="AX30" s="41"/>
      <c r="AY30" s="42"/>
      <c r="BA30" s="41"/>
      <c r="BB30" s="42"/>
    </row>
    <row r="31" spans="2:54" ht="31" thickBot="1" x14ac:dyDescent="0.2">
      <c r="B31" s="397"/>
      <c r="C31" s="430"/>
      <c r="D31" s="403"/>
      <c r="E31" s="184" t="s">
        <v>451</v>
      </c>
      <c r="F31" s="99">
        <f t="shared" si="1"/>
        <v>0.95</v>
      </c>
      <c r="G31" s="28">
        <f t="shared" si="2"/>
        <v>95</v>
      </c>
      <c r="H31" s="83">
        <f t="shared" si="3"/>
        <v>95</v>
      </c>
      <c r="I31" s="158" t="str">
        <f t="shared" si="0"/>
        <v/>
      </c>
      <c r="K31" s="20">
        <v>0.95</v>
      </c>
      <c r="L31" s="65" t="s">
        <v>853</v>
      </c>
      <c r="N31" s="20"/>
      <c r="O31" s="65"/>
      <c r="Q31" s="20"/>
      <c r="R31" s="65"/>
      <c r="T31" s="20"/>
      <c r="U31" s="65"/>
      <c r="W31" s="20"/>
      <c r="X31" s="65"/>
      <c r="Z31" s="20"/>
      <c r="AA31" s="65"/>
      <c r="AC31" s="152"/>
      <c r="AD31" s="65"/>
      <c r="AF31" s="20"/>
      <c r="AG31" s="65"/>
      <c r="AI31" s="41"/>
      <c r="AJ31" s="65"/>
      <c r="AL31" s="41"/>
      <c r="AM31" s="65"/>
      <c r="AO31" s="41"/>
      <c r="AP31" s="65"/>
      <c r="AR31" s="41"/>
      <c r="AS31" s="65"/>
      <c r="AU31" s="41"/>
      <c r="AV31" s="42"/>
      <c r="AX31" s="41"/>
      <c r="AY31" s="42"/>
      <c r="BA31" s="41"/>
      <c r="BB31" s="42"/>
    </row>
    <row r="32" spans="2:54" ht="46" thickBot="1" x14ac:dyDescent="0.2">
      <c r="B32" s="397"/>
      <c r="C32" s="430"/>
      <c r="D32" s="403"/>
      <c r="E32" s="184" t="s">
        <v>452</v>
      </c>
      <c r="F32" s="99">
        <f t="shared" si="1"/>
        <v>0.95</v>
      </c>
      <c r="G32" s="28">
        <f t="shared" si="2"/>
        <v>95</v>
      </c>
      <c r="H32" s="83">
        <f t="shared" si="3"/>
        <v>95</v>
      </c>
      <c r="I32" s="158" t="str">
        <f t="shared" si="0"/>
        <v/>
      </c>
      <c r="K32" s="20">
        <v>0.95</v>
      </c>
      <c r="L32" s="65" t="s">
        <v>852</v>
      </c>
      <c r="N32" s="20"/>
      <c r="O32" s="65"/>
      <c r="Q32" s="20"/>
      <c r="R32" s="65"/>
      <c r="T32" s="20"/>
      <c r="U32" s="65"/>
      <c r="W32" s="20"/>
      <c r="X32" s="65"/>
      <c r="Z32" s="20"/>
      <c r="AA32" s="65"/>
      <c r="AC32" s="152"/>
      <c r="AD32" s="65"/>
      <c r="AF32" s="20"/>
      <c r="AG32" s="65"/>
      <c r="AI32" s="41"/>
      <c r="AJ32" s="65"/>
      <c r="AL32" s="41"/>
      <c r="AM32" s="65"/>
      <c r="AO32" s="41"/>
      <c r="AP32" s="65"/>
      <c r="AR32" s="41"/>
      <c r="AS32" s="65"/>
      <c r="AU32" s="41"/>
      <c r="AV32" s="42"/>
      <c r="AX32" s="41"/>
      <c r="AY32" s="42"/>
      <c r="BA32" s="41"/>
      <c r="BB32" s="42"/>
    </row>
    <row r="33" spans="2:54" ht="46" thickBot="1" x14ac:dyDescent="0.2">
      <c r="B33" s="398"/>
      <c r="C33" s="435"/>
      <c r="D33" s="404"/>
      <c r="E33" s="186" t="s">
        <v>453</v>
      </c>
      <c r="F33" s="159">
        <f t="shared" si="1"/>
        <v>0.95</v>
      </c>
      <c r="G33" s="160">
        <f t="shared" si="2"/>
        <v>95</v>
      </c>
      <c r="H33" s="45">
        <f t="shared" si="3"/>
        <v>95</v>
      </c>
      <c r="I33" s="161" t="str">
        <f t="shared" si="0"/>
        <v/>
      </c>
      <c r="K33" s="20">
        <v>0.95</v>
      </c>
      <c r="L33" s="65" t="s">
        <v>855</v>
      </c>
      <c r="N33" s="20"/>
      <c r="O33" s="65"/>
      <c r="Q33" s="20"/>
      <c r="R33" s="65"/>
      <c r="T33" s="20"/>
      <c r="U33" s="65"/>
      <c r="W33" s="20"/>
      <c r="X33" s="65"/>
      <c r="Z33" s="20"/>
      <c r="AA33" s="65"/>
      <c r="AC33" s="152"/>
      <c r="AD33" s="65"/>
      <c r="AF33" s="20"/>
      <c r="AG33" s="65"/>
      <c r="AI33" s="41"/>
      <c r="AJ33" s="65"/>
      <c r="AL33" s="41"/>
      <c r="AM33" s="65"/>
      <c r="AO33" s="41"/>
      <c r="AP33" s="65"/>
      <c r="AR33" s="41"/>
      <c r="AS33" s="65"/>
      <c r="AU33" s="41"/>
      <c r="AV33" s="42"/>
      <c r="AX33" s="41"/>
      <c r="AY33" s="42"/>
      <c r="BA33" s="41"/>
      <c r="BB33" s="42"/>
    </row>
    <row r="34" spans="2:54" ht="268" thickBot="1" x14ac:dyDescent="0.2">
      <c r="B34" s="169" t="s">
        <v>165</v>
      </c>
      <c r="C34" s="296">
        <f>+AVERAGE(G34)</f>
        <v>70</v>
      </c>
      <c r="D34" s="176" t="s">
        <v>53</v>
      </c>
      <c r="E34" s="189" t="s">
        <v>454</v>
      </c>
      <c r="F34" s="162">
        <f t="shared" si="1"/>
        <v>0.7</v>
      </c>
      <c r="G34" s="163">
        <f t="shared" si="2"/>
        <v>70</v>
      </c>
      <c r="H34" s="49">
        <f t="shared" si="3"/>
        <v>70</v>
      </c>
      <c r="I34" s="164" t="str">
        <f t="shared" si="0"/>
        <v/>
      </c>
      <c r="K34" s="25">
        <v>0.7</v>
      </c>
      <c r="L34" s="66" t="s">
        <v>854</v>
      </c>
      <c r="N34" s="25"/>
      <c r="O34" s="66"/>
      <c r="Q34" s="25"/>
      <c r="R34" s="66"/>
      <c r="T34" s="25"/>
      <c r="U34" s="66"/>
      <c r="W34" s="25"/>
      <c r="X34" s="66"/>
      <c r="Z34" s="25"/>
      <c r="AA34" s="66"/>
      <c r="AC34" s="152"/>
      <c r="AD34" s="66"/>
      <c r="AF34" s="25"/>
      <c r="AG34" s="66"/>
      <c r="AI34" s="43"/>
      <c r="AJ34" s="66"/>
      <c r="AL34" s="43"/>
      <c r="AM34" s="66"/>
      <c r="AO34" s="43"/>
      <c r="AP34" s="66"/>
      <c r="AR34" s="43"/>
      <c r="AS34" s="66"/>
      <c r="AU34" s="43"/>
      <c r="AV34" s="44"/>
      <c r="AX34" s="43"/>
      <c r="AY34" s="44"/>
      <c r="BA34" s="43"/>
      <c r="BB34" s="44"/>
    </row>
  </sheetData>
  <sheetProtection algorithmName="SHA-512" hashValue="JrUhKYW8UIO5G0nYIF4PkACSHjIcA+N/HtbLqtxs1aK9SpbJymYJdJreqg3WtjKI4gz+idiEJGSEF39eqZmNZQ==" saltValue="ceDw/B1bgAM9faU4Z64Wgg==" spinCount="100000" sheet="1" objects="1" scenarios="1" autoFilter="0"/>
  <autoFilter ref="A10:BB34" xr:uid="{00000000-0009-0000-0000-000009000000}"/>
  <dataConsolidate/>
  <mergeCells count="27">
    <mergeCell ref="B24:B29"/>
    <mergeCell ref="C24:C29"/>
    <mergeCell ref="D24:D29"/>
    <mergeCell ref="B30:B33"/>
    <mergeCell ref="C30:C33"/>
    <mergeCell ref="D30:D33"/>
    <mergeCell ref="AC6:AD6"/>
    <mergeCell ref="AF6:AG6"/>
    <mergeCell ref="AI6:AJ6"/>
    <mergeCell ref="AL6:AM6"/>
    <mergeCell ref="K6:L6"/>
    <mergeCell ref="N6:O6"/>
    <mergeCell ref="Q6:R6"/>
    <mergeCell ref="T6:U6"/>
    <mergeCell ref="W6:X6"/>
    <mergeCell ref="Z6:AA6"/>
    <mergeCell ref="B11:B16"/>
    <mergeCell ref="C11:C16"/>
    <mergeCell ref="D11:D16"/>
    <mergeCell ref="B17:B23"/>
    <mergeCell ref="C17:C23"/>
    <mergeCell ref="D17:D23"/>
    <mergeCell ref="AO6:AP6"/>
    <mergeCell ref="AR6:AS6"/>
    <mergeCell ref="AU6:AV6"/>
    <mergeCell ref="AX6:AY6"/>
    <mergeCell ref="BA6:BB6"/>
  </mergeCells>
  <dataValidations count="2">
    <dataValidation type="list" allowBlank="1" showInputMessage="1" showErrorMessage="1" sqref="I6" xr:uid="{00000000-0002-0000-0900-000000000000}">
      <formula1>COMENTARIOS</formula1>
    </dataValidation>
    <dataValidation type="list" allowBlank="1" showInputMessage="1" showErrorMessage="1" sqref="K6:L6 N6:O6 Q6:R6 T6:U6 W6:X6 BA6:BB6 AF6:AG6 AI6:AJ6 AL6:AM6 AO6:AP6 AR6:AS6 AC6:AD6 AU6:AV6 AX6:AY6 Z6:AA6" xr:uid="{00000000-0002-0000-0900-000001000000}">
      <formula1>LUGAR</formula1>
    </dataValidation>
  </dataValidations>
  <pageMargins left="0.44" right="0.35" top="0.36" bottom="0.34" header="0.28999999999999998" footer="0.17"/>
  <pageSetup scale="21" fitToHeight="2" orientation="landscape" r:id="rId1"/>
  <headerFooter alignWithMargins="0">
    <oddFooter>&amp;RPág  &amp;P/&amp;N</oddFooter>
  </headerFooter>
  <extLst>
    <ext xmlns:x14="http://schemas.microsoft.com/office/spreadsheetml/2009/9/main" uri="{78C0D931-6437-407d-A8EE-F0AAD7539E65}">
      <x14:conditionalFormattings>
        <x14:conditionalFormatting xmlns:xm="http://schemas.microsoft.com/office/excel/2006/main">
          <x14:cfRule type="notContainsText" priority="6" operator="notContains" id="{678681F1-BF78-4396-A0BF-4B5DF36D6B38}">
            <xm:f>ISERROR(SEARCH(Listas!$B$2,K6))</xm:f>
            <xm:f>Listas!$B$2</xm:f>
            <x14:dxf>
              <fill>
                <patternFill>
                  <bgColor theme="3" tint="0.59996337778862885"/>
                </patternFill>
              </fill>
            </x14:dxf>
          </x14:cfRule>
          <x14:cfRule type="containsText" priority="7" operator="containsText" id="{FF0CB05A-6AE4-4053-B715-DD5F06C74316}">
            <xm:f>NOT(ISERROR(SEARCH(Listas!$B$2,K6)))</xm:f>
            <xm:f>Listas!$B$2</xm:f>
            <x14:dxf>
              <fill>
                <patternFill>
                  <bgColor rgb="FFFFFF00"/>
                </patternFill>
              </fill>
            </x14:dxf>
          </x14:cfRule>
          <x14:cfRule type="containsText" priority="223" operator="containsText" id="{81AB19BA-A009-4A22-B243-0173F65F1966}">
            <xm:f>NOT(ISERROR(SEARCH(Listas!$B$4,K6)))</xm:f>
            <xm:f>Listas!$B$4</xm:f>
            <x14:dxf>
              <fill>
                <patternFill>
                  <bgColor theme="7" tint="0.59996337778862885"/>
                </patternFill>
              </fill>
            </x14:dxf>
          </x14:cfRule>
          <xm:sqref>K6:L6 N6:O6 Q6:R6 T6:U6 W6:X6 Z6:AA6 AC6:AD6 AF6:AG6 AI6:AJ6 AL6:AM6 AO6:AP6 AR6:AS6 AU6:AV6 AX6:AY6 BA6:BB6</xm:sqref>
        </x14:conditionalFormatting>
        <x14:conditionalFormatting xmlns:xm="http://schemas.microsoft.com/office/excel/2006/main">
          <x14:cfRule type="containsText" priority="1" operator="containsText" id="{7AC539E4-F945-45A9-8B14-1860C2CBE039}">
            <xm:f>NOT(ISERROR(SEARCH($H$4,L9)))</xm:f>
            <xm:f>$H$4</xm:f>
            <x14:dxf>
              <fill>
                <patternFill>
                  <bgColor theme="5"/>
                </patternFill>
              </fill>
            </x14:dxf>
          </x14:cfRule>
          <x14:cfRule type="containsText" priority="2" operator="containsText" id="{45668289-43F5-43CB-A69B-68F47C268DC2}">
            <xm:f>NOT(ISERROR(SEARCH($H$3,L9)))</xm:f>
            <xm:f>$H$3</xm:f>
            <x14:dxf>
              <fill>
                <patternFill>
                  <bgColor rgb="FF92D050"/>
                </patternFill>
              </fill>
            </x14:dxf>
          </x14:cfRule>
          <xm:sqref>L9 AD9 AG9 AJ9 AM9 AP9 AS9 AV9 AY9 BB9 O9 R9 U9 X9 AA9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E86A8FB5-FEFD-134A-A15E-D65DDF190638}">
          <x14:formula1>
            <xm:f>Listas!$B$2</xm:f>
          </x14:formula1>
          <xm:sqref>F6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20</vt:i4>
      </vt:variant>
      <vt:variant>
        <vt:lpstr>Rangos con nombre</vt:lpstr>
      </vt:variant>
      <vt:variant>
        <vt:i4>24</vt:i4>
      </vt:variant>
    </vt:vector>
  </HeadingPairs>
  <TitlesOfParts>
    <vt:vector size="44" baseType="lpstr">
      <vt:lpstr>Asistencia</vt:lpstr>
      <vt:lpstr>Matriz</vt:lpstr>
      <vt:lpstr>Consolidado</vt:lpstr>
      <vt:lpstr>PRE Diagnostico</vt:lpstr>
      <vt:lpstr>GuiaCalificacion</vt:lpstr>
      <vt:lpstr>01 Estrategia</vt:lpstr>
      <vt:lpstr>02 Admin-Organz </vt:lpstr>
      <vt:lpstr>03 Plan-Progr</vt:lpstr>
      <vt:lpstr>04 Técnicas Manto</vt:lpstr>
      <vt:lpstr>05 KPIs</vt:lpstr>
      <vt:lpstr>06 IT</vt:lpstr>
      <vt:lpstr>07 Empleados</vt:lpstr>
      <vt:lpstr>08 Confiabilidad</vt:lpstr>
      <vt:lpstr>09 Analisis de Procesos</vt:lpstr>
      <vt:lpstr>10 Infr - Inst</vt:lpstr>
      <vt:lpstr>Aspectos</vt:lpstr>
      <vt:lpstr>Listas</vt:lpstr>
      <vt:lpstr>TORNADO</vt:lpstr>
      <vt:lpstr>Sheet1</vt:lpstr>
      <vt:lpstr>Sheet2</vt:lpstr>
      <vt:lpstr>'01 Estrategia'!Área_de_impresión</vt:lpstr>
      <vt:lpstr>'02 Admin-Organz '!Área_de_impresión</vt:lpstr>
      <vt:lpstr>'05 KPIs'!Área_de_impresión</vt:lpstr>
      <vt:lpstr>'06 IT'!Área_de_impresión</vt:lpstr>
      <vt:lpstr>'07 Empleados'!Área_de_impresión</vt:lpstr>
      <vt:lpstr>'08 Confiabilidad'!Área_de_impresión</vt:lpstr>
      <vt:lpstr>'09 Analisis de Procesos'!Área_de_impresión</vt:lpstr>
      <vt:lpstr>'10 Infr - Inst'!Área_de_impresión</vt:lpstr>
      <vt:lpstr>'PRE Diagnostico'!Área_de_impresión</vt:lpstr>
      <vt:lpstr>TORNADO!COMENTARIOS</vt:lpstr>
      <vt:lpstr>COMENTARIOS</vt:lpstr>
      <vt:lpstr>TORNADO!LUGAR</vt:lpstr>
      <vt:lpstr>LUGAR</vt:lpstr>
      <vt:lpstr>Matriz!NomCliente</vt:lpstr>
      <vt:lpstr>'01 Estrategia'!Títulos_a_imprimir</vt:lpstr>
      <vt:lpstr>'02 Admin-Organz '!Títulos_a_imprimir</vt:lpstr>
      <vt:lpstr>'03 Plan-Progr'!Títulos_a_imprimir</vt:lpstr>
      <vt:lpstr>'04 Técnicas Manto'!Títulos_a_imprimir</vt:lpstr>
      <vt:lpstr>'05 KPIs'!Títulos_a_imprimir</vt:lpstr>
      <vt:lpstr>'06 IT'!Títulos_a_imprimir</vt:lpstr>
      <vt:lpstr>'07 Empleados'!Títulos_a_imprimir</vt:lpstr>
      <vt:lpstr>'08 Confiabilidad'!Títulos_a_imprimir</vt:lpstr>
      <vt:lpstr>'09 Analisis de Procesos'!Títulos_a_imprimir</vt:lpstr>
      <vt:lpstr>'10 Infr - Inst'!Títulos_a_imprimir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Jairo Alberto Castellanos Lozano</cp:lastModifiedBy>
  <cp:lastPrinted>2013-06-19T19:12:13Z</cp:lastPrinted>
  <dcterms:created xsi:type="dcterms:W3CDTF">2001-11-29T21:32:19Z</dcterms:created>
  <dcterms:modified xsi:type="dcterms:W3CDTF">2025-06-04T22:06:44Z</dcterms:modified>
  <cp:category/>
</cp:coreProperties>
</file>