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5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6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7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8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9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10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4cd4f95b190817/Libro_Biblioteca_Final/Entrega_Biblioteca/"/>
    </mc:Choice>
  </mc:AlternateContent>
  <xr:revisionPtr revIDLastSave="37" documentId="13_ncr:1_{21192FFC-D9F8-42EE-84EB-B24C99B9E862}" xr6:coauthVersionLast="47" xr6:coauthVersionMax="47" xr10:uidLastSave="{42B666E1-77C2-4185-816B-9E7B513AAE02}"/>
  <bookViews>
    <workbookView xWindow="1170" yWindow="1170" windowWidth="10620" windowHeight="9645" xr2:uid="{6212AE38-4501-497F-9B68-86268F185054}"/>
  </bookViews>
  <sheets>
    <sheet name="APUS" sheetId="58" r:id="rId1"/>
    <sheet name="Rendimientos" sheetId="2" r:id="rId2"/>
    <sheet name="RESULTADOS" sheetId="67" r:id="rId3"/>
    <sheet name="Cost. Columnas" sheetId="35" r:id="rId4"/>
    <sheet name="Cost. Vigas" sheetId="63" r:id="rId5"/>
    <sheet name="Cost. Placa " sheetId="64" r:id="rId6"/>
    <sheet name="Cost. Excav" sheetId="65" r:id="rId7"/>
    <sheet name="Cost. Acero" sheetId="66" r:id="rId8"/>
    <sheet name="Duracion. Columnas" sheetId="48" r:id="rId9"/>
    <sheet name="Duracion. Vigas" sheetId="51" r:id="rId10"/>
    <sheet name="Duracion. Placa A" sheetId="52" r:id="rId11"/>
    <sheet name="Duracion. Excavacion" sheetId="53" r:id="rId12"/>
    <sheet name="Duracion. Acero" sheetId="5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9" i="67" l="1"/>
  <c r="R8" i="67"/>
  <c r="R9" i="67"/>
  <c r="R10" i="67"/>
  <c r="R11" i="67"/>
  <c r="R12" i="67"/>
  <c r="R13" i="67"/>
  <c r="R14" i="67"/>
  <c r="R7" i="67"/>
  <c r="Q8" i="67"/>
  <c r="Q9" i="67"/>
  <c r="Q10" i="67"/>
  <c r="Q11" i="67"/>
  <c r="Q12" i="67"/>
  <c r="Q13" i="67"/>
  <c r="Q14" i="67"/>
  <c r="Q7" i="67"/>
  <c r="AK8" i="58"/>
  <c r="AJ8" i="58"/>
  <c r="AI8" i="58"/>
  <c r="AK7" i="58"/>
  <c r="AJ7" i="58"/>
  <c r="AI7" i="58"/>
  <c r="AK6" i="58" l="1"/>
  <c r="AJ6" i="58"/>
  <c r="AI6" i="58"/>
  <c r="AK5" i="58"/>
  <c r="AJ5" i="58"/>
  <c r="AI5" i="58"/>
  <c r="AK4" i="58"/>
  <c r="AJ4" i="58"/>
  <c r="AI4" i="58"/>
  <c r="M28" i="54" l="1"/>
  <c r="G28" i="54"/>
  <c r="M28" i="53" l="1"/>
  <c r="J28" i="53"/>
  <c r="G28" i="53"/>
  <c r="M28" i="52"/>
  <c r="J28" i="52"/>
  <c r="G28" i="52"/>
  <c r="M28" i="51"/>
  <c r="J28" i="51"/>
  <c r="G28" i="51"/>
  <c r="M28" i="48"/>
  <c r="J28" i="48"/>
  <c r="G28" i="48"/>
  <c r="D13" i="2" l="1"/>
  <c r="E33" i="66" l="1"/>
  <c r="W55" i="66" s="1"/>
  <c r="AK22" i="66" a="1"/>
  <c r="AK22" i="66" s="1"/>
  <c r="P22" i="66" a="1"/>
  <c r="P22" i="66" s="1"/>
  <c r="E22" i="66"/>
  <c r="T22" i="66" s="1" a="1"/>
  <c r="T22" i="66" s="1"/>
  <c r="AE21" i="66" a="1"/>
  <c r="AE21" i="66" s="1"/>
  <c r="E21" i="66"/>
  <c r="AI21" i="66" s="1" a="1"/>
  <c r="AI21" i="66" s="1"/>
  <c r="AA20" i="66" a="1"/>
  <c r="AA20" i="66" s="1"/>
  <c r="P20" i="66" a="1"/>
  <c r="P20" i="66" s="1"/>
  <c r="E20" i="66"/>
  <c r="AH20" i="66" s="1" a="1"/>
  <c r="AH20" i="66" s="1"/>
  <c r="E19" i="66"/>
  <c r="AH18" i="66" a="1"/>
  <c r="AH18" i="66" s="1"/>
  <c r="AG18" i="66" a="1"/>
  <c r="AG18" i="66" s="1"/>
  <c r="Y18" i="66" a="1"/>
  <c r="Y18" i="66" s="1"/>
  <c r="R18" i="66" a="1"/>
  <c r="R18" i="66" s="1"/>
  <c r="Q18" i="66" a="1"/>
  <c r="Q18" i="66" s="1"/>
  <c r="E18" i="66"/>
  <c r="E31" i="66" s="1"/>
  <c r="G85" i="66" s="1"/>
  <c r="AE17" i="66"/>
  <c r="Y17" i="66" a="1"/>
  <c r="Y17" i="66" s="1"/>
  <c r="S17" i="66" a="1"/>
  <c r="S17" i="66" s="1"/>
  <c r="E17" i="66"/>
  <c r="AJ16" i="66" a="1"/>
  <c r="AJ16" i="66" s="1"/>
  <c r="AF16" i="66" a="1"/>
  <c r="AF16" i="66" s="1"/>
  <c r="AB16" i="66" a="1"/>
  <c r="AB16" i="66" s="1"/>
  <c r="X16" i="66" a="1"/>
  <c r="X16" i="66" s="1"/>
  <c r="L16" i="66" a="1"/>
  <c r="L16" i="66" s="1"/>
  <c r="E16" i="66"/>
  <c r="AI16" i="66" s="1" a="1"/>
  <c r="AI16" i="66" s="1"/>
  <c r="E15" i="66"/>
  <c r="AH14" i="66"/>
  <c r="AJ20" i="66" s="1" a="1"/>
  <c r="AJ20" i="66" s="1"/>
  <c r="AD14" i="66"/>
  <c r="AE17" i="66" s="1" a="1"/>
  <c r="Z14" i="66"/>
  <c r="AA16" i="66" s="1" a="1"/>
  <c r="AA16" i="66" s="1"/>
  <c r="V14" i="66"/>
  <c r="R14" i="66"/>
  <c r="N14" i="66"/>
  <c r="O20" i="66" s="1" a="1"/>
  <c r="O20" i="66" s="1"/>
  <c r="J14" i="66"/>
  <c r="K17" i="66" s="1" a="1"/>
  <c r="K17" i="66" s="1"/>
  <c r="F14" i="66"/>
  <c r="G12" i="66"/>
  <c r="AH11" i="66"/>
  <c r="AG11" i="66"/>
  <c r="M11" i="66"/>
  <c r="L11" i="66"/>
  <c r="K11" i="66"/>
  <c r="J11" i="66"/>
  <c r="I11" i="66"/>
  <c r="H11" i="66"/>
  <c r="G11" i="66"/>
  <c r="F11" i="66"/>
  <c r="AG10" i="66"/>
  <c r="M10" i="66"/>
  <c r="U10" i="66" s="1"/>
  <c r="L10" i="66"/>
  <c r="K10" i="66"/>
  <c r="J10" i="66"/>
  <c r="I10" i="66"/>
  <c r="H10" i="66"/>
  <c r="G10" i="66"/>
  <c r="F10" i="66"/>
  <c r="N10" i="66" s="1"/>
  <c r="AH9" i="66"/>
  <c r="AG9" i="66"/>
  <c r="M9" i="66"/>
  <c r="U9" i="66" s="1"/>
  <c r="L9" i="66"/>
  <c r="K9" i="66"/>
  <c r="AB20" i="66" s="1" a="1"/>
  <c r="AB20" i="66" s="1"/>
  <c r="J9" i="66"/>
  <c r="I9" i="66"/>
  <c r="H9" i="66"/>
  <c r="P9" i="66" s="1"/>
  <c r="G9" i="66"/>
  <c r="F9" i="66"/>
  <c r="AH8" i="66"/>
  <c r="AG8" i="66"/>
  <c r="M8" i="66"/>
  <c r="U8" i="66" s="1"/>
  <c r="L8" i="66"/>
  <c r="K8" i="66"/>
  <c r="J8" i="66"/>
  <c r="I8" i="66"/>
  <c r="H8" i="66"/>
  <c r="G8" i="66"/>
  <c r="F8" i="66"/>
  <c r="N8" i="66" s="1"/>
  <c r="AH7" i="66"/>
  <c r="AG7" i="66"/>
  <c r="M7" i="66"/>
  <c r="L7" i="66"/>
  <c r="K7" i="66"/>
  <c r="J7" i="66"/>
  <c r="I7" i="66"/>
  <c r="H7" i="66"/>
  <c r="P7" i="66" s="1"/>
  <c r="G7" i="66"/>
  <c r="F7" i="66"/>
  <c r="M6" i="66"/>
  <c r="L6" i="66"/>
  <c r="K6" i="66"/>
  <c r="J6" i="66"/>
  <c r="I6" i="66"/>
  <c r="H6" i="66"/>
  <c r="G6" i="66"/>
  <c r="O6" i="66" s="1"/>
  <c r="F6" i="66"/>
  <c r="N6" i="66" s="1"/>
  <c r="P5" i="66"/>
  <c r="M5" i="66"/>
  <c r="U5" i="66" s="1"/>
  <c r="L5" i="66"/>
  <c r="AD16" i="66" s="1" a="1"/>
  <c r="AD16" i="66" s="1"/>
  <c r="K5" i="66"/>
  <c r="Z16" i="66" s="1" a="1"/>
  <c r="Z16" i="66" s="1"/>
  <c r="J5" i="66"/>
  <c r="I5" i="66"/>
  <c r="H5" i="66"/>
  <c r="H12" i="66" s="1"/>
  <c r="G5" i="66"/>
  <c r="F5" i="66"/>
  <c r="U4" i="66"/>
  <c r="M4" i="66"/>
  <c r="M12" i="66" s="1"/>
  <c r="L4" i="66"/>
  <c r="K4" i="66"/>
  <c r="J4" i="66"/>
  <c r="I4" i="66"/>
  <c r="H4" i="66"/>
  <c r="P4" i="66" s="1"/>
  <c r="G4" i="66"/>
  <c r="F4" i="66"/>
  <c r="F12" i="66" s="1"/>
  <c r="E32" i="65"/>
  <c r="W40" i="65" s="1"/>
  <c r="E22" i="65"/>
  <c r="E35" i="65" s="1"/>
  <c r="W85" i="65" s="1"/>
  <c r="E21" i="65"/>
  <c r="E20" i="65"/>
  <c r="E19" i="65"/>
  <c r="AF18" i="65" a="1"/>
  <c r="AF18" i="65" s="1"/>
  <c r="Y18" i="65" a="1"/>
  <c r="Y18" i="65" s="1"/>
  <c r="F18" i="65" a="1"/>
  <c r="F18" i="65" s="1"/>
  <c r="E18" i="65"/>
  <c r="E31" i="65" s="1"/>
  <c r="G85" i="65" s="1"/>
  <c r="E17" i="65"/>
  <c r="AG17" i="65" s="1" a="1"/>
  <c r="AG17" i="65" s="1"/>
  <c r="E16" i="65"/>
  <c r="E29" i="65" s="1"/>
  <c r="G55" i="65" s="1"/>
  <c r="AJ15" i="65" a="1"/>
  <c r="AJ15" i="65" s="1"/>
  <c r="AF15" i="65" a="1"/>
  <c r="AF15" i="65" s="1"/>
  <c r="T15" i="65" a="1"/>
  <c r="T15" i="65" s="1"/>
  <c r="P15" i="65" a="1"/>
  <c r="P15" i="65" s="1"/>
  <c r="L15" i="65" a="1"/>
  <c r="L15" i="65" s="1"/>
  <c r="H15" i="65" a="1"/>
  <c r="H15" i="65" s="1"/>
  <c r="E15" i="65"/>
  <c r="E28" i="65" s="1"/>
  <c r="G40" i="65" s="1"/>
  <c r="AH14" i="65"/>
  <c r="AK20" i="65" s="1" a="1"/>
  <c r="AK20" i="65" s="1"/>
  <c r="AD14" i="65"/>
  <c r="AF22" i="65" s="1" a="1"/>
  <c r="AF22" i="65" s="1"/>
  <c r="Z14" i="65"/>
  <c r="AC18" i="65" s="1" a="1"/>
  <c r="AC18" i="65" s="1"/>
  <c r="V14" i="65"/>
  <c r="R14" i="65"/>
  <c r="N14" i="65"/>
  <c r="P18" i="65" s="1" a="1"/>
  <c r="P18" i="65" s="1"/>
  <c r="J14" i="65"/>
  <c r="M15" i="65" s="1" a="1"/>
  <c r="M15" i="65" s="1"/>
  <c r="F14" i="65"/>
  <c r="H18" i="65" s="1" a="1"/>
  <c r="H18" i="65" s="1"/>
  <c r="L12" i="65"/>
  <c r="AH11" i="65"/>
  <c r="AG11" i="65"/>
  <c r="G19" i="65" s="1" a="1"/>
  <c r="G19" i="65" s="1"/>
  <c r="M11" i="65"/>
  <c r="L11" i="65"/>
  <c r="T11" i="65" s="1"/>
  <c r="K11" i="65"/>
  <c r="J11" i="65"/>
  <c r="I11" i="65"/>
  <c r="Q11" i="65" s="1"/>
  <c r="H11" i="65"/>
  <c r="N22" i="65" s="1" a="1"/>
  <c r="N22" i="65" s="1"/>
  <c r="G11" i="65"/>
  <c r="O11" i="65" s="1"/>
  <c r="F11" i="65"/>
  <c r="AG10" i="65"/>
  <c r="M10" i="65"/>
  <c r="L10" i="65"/>
  <c r="T10" i="65" s="1"/>
  <c r="K10" i="65"/>
  <c r="J10" i="65"/>
  <c r="I10" i="65"/>
  <c r="Q10" i="65" s="1"/>
  <c r="H10" i="65"/>
  <c r="G10" i="65"/>
  <c r="O10" i="65" s="1"/>
  <c r="F10" i="65"/>
  <c r="AH9" i="65"/>
  <c r="AG9" i="65"/>
  <c r="M9" i="65"/>
  <c r="L9" i="65"/>
  <c r="T9" i="65" s="1"/>
  <c r="K9" i="65"/>
  <c r="J9" i="65"/>
  <c r="I9" i="65"/>
  <c r="Q9" i="65" s="1"/>
  <c r="H9" i="65"/>
  <c r="G9" i="65"/>
  <c r="F9" i="65"/>
  <c r="AH8" i="65"/>
  <c r="AG8" i="65"/>
  <c r="M8" i="65"/>
  <c r="L8" i="65"/>
  <c r="T8" i="65" s="1"/>
  <c r="K8" i="65"/>
  <c r="J8" i="65"/>
  <c r="I8" i="65"/>
  <c r="H8" i="65"/>
  <c r="G8" i="65"/>
  <c r="F8" i="65"/>
  <c r="AH7" i="65"/>
  <c r="AG7" i="65"/>
  <c r="M7" i="65"/>
  <c r="L7" i="65"/>
  <c r="T7" i="65" s="1"/>
  <c r="K7" i="65"/>
  <c r="J7" i="65"/>
  <c r="I7" i="65"/>
  <c r="H7" i="65"/>
  <c r="G7" i="65"/>
  <c r="F7" i="65"/>
  <c r="I18" i="65" s="1" a="1"/>
  <c r="I18" i="65" s="1"/>
  <c r="M6" i="65"/>
  <c r="L6" i="65"/>
  <c r="T6" i="65" s="1"/>
  <c r="K6" i="65"/>
  <c r="J6" i="65"/>
  <c r="I6" i="65"/>
  <c r="H6" i="65"/>
  <c r="G6" i="65"/>
  <c r="F6" i="65"/>
  <c r="M5" i="65"/>
  <c r="L5" i="65"/>
  <c r="T5" i="65" s="1"/>
  <c r="K5" i="65"/>
  <c r="J5" i="65"/>
  <c r="I5" i="65"/>
  <c r="H5" i="65"/>
  <c r="G5" i="65"/>
  <c r="F5" i="65"/>
  <c r="M4" i="65"/>
  <c r="L4" i="65"/>
  <c r="AD15" i="65" s="1" a="1"/>
  <c r="AD15" i="65" s="1"/>
  <c r="K4" i="65"/>
  <c r="J4" i="65"/>
  <c r="V15" i="65" s="1" a="1"/>
  <c r="V15" i="65" s="1"/>
  <c r="I4" i="65"/>
  <c r="I12" i="65" s="1"/>
  <c r="H4" i="65"/>
  <c r="N15" i="65" s="1" a="1"/>
  <c r="N15" i="65" s="1"/>
  <c r="G4" i="65"/>
  <c r="G12" i="65" s="1"/>
  <c r="F4" i="65"/>
  <c r="F15" i="65" s="1" a="1"/>
  <c r="F15" i="65" s="1"/>
  <c r="E32" i="64"/>
  <c r="W40" i="64" s="1"/>
  <c r="E22" i="64"/>
  <c r="E35" i="64" s="1"/>
  <c r="W85" i="64" s="1"/>
  <c r="E21" i="64"/>
  <c r="E20" i="64"/>
  <c r="E19" i="64"/>
  <c r="E18" i="64"/>
  <c r="E31" i="64" s="1"/>
  <c r="G85" i="64" s="1"/>
  <c r="K17" i="64" a="1"/>
  <c r="K17" i="64" s="1"/>
  <c r="F17" i="64" a="1"/>
  <c r="F17" i="64" s="1"/>
  <c r="E17" i="64"/>
  <c r="O17" i="64" s="1" a="1"/>
  <c r="O17" i="64" s="1"/>
  <c r="W16" i="64" a="1"/>
  <c r="W16" i="64" s="1"/>
  <c r="O16" i="64" a="1"/>
  <c r="O16" i="64" s="1"/>
  <c r="K16" i="64" a="1"/>
  <c r="K16" i="64" s="1"/>
  <c r="E16" i="64"/>
  <c r="E29" i="64" s="1"/>
  <c r="G55" i="64" s="1"/>
  <c r="E15" i="64"/>
  <c r="E28" i="64" s="1"/>
  <c r="G40" i="64" s="1"/>
  <c r="AH14" i="64"/>
  <c r="AK18" i="64" s="1" a="1"/>
  <c r="AK18" i="64" s="1"/>
  <c r="AD14" i="64"/>
  <c r="AF22" i="64" s="1" a="1"/>
  <c r="AF22" i="64" s="1"/>
  <c r="Z14" i="64"/>
  <c r="AB22" i="64" s="1" a="1"/>
  <c r="AB22" i="64" s="1"/>
  <c r="V14" i="64"/>
  <c r="V18" i="64" s="1" a="1"/>
  <c r="V18" i="64" s="1"/>
  <c r="R14" i="64"/>
  <c r="U18" i="64" s="1" a="1"/>
  <c r="U18" i="64" s="1"/>
  <c r="N14" i="64"/>
  <c r="P22" i="64" s="1" a="1"/>
  <c r="P22" i="64" s="1"/>
  <c r="J14" i="64"/>
  <c r="L22" i="64" s="1" a="1"/>
  <c r="L22" i="64" s="1"/>
  <c r="F14" i="64"/>
  <c r="G17" i="64" s="1" a="1"/>
  <c r="G17" i="64" s="1"/>
  <c r="AH11" i="64"/>
  <c r="L16" i="64" s="1" a="1"/>
  <c r="L16" i="64" s="1"/>
  <c r="AG11" i="64"/>
  <c r="M11" i="64"/>
  <c r="L11" i="64"/>
  <c r="T11" i="64" s="1"/>
  <c r="K11" i="64"/>
  <c r="J11" i="64"/>
  <c r="I11" i="64"/>
  <c r="H11" i="64"/>
  <c r="G11" i="64"/>
  <c r="F11" i="64"/>
  <c r="AG10" i="64"/>
  <c r="M10" i="64"/>
  <c r="L10" i="64"/>
  <c r="T10" i="64" s="1"/>
  <c r="K10" i="64"/>
  <c r="J10" i="64"/>
  <c r="I10" i="64"/>
  <c r="H10" i="64"/>
  <c r="G10" i="64"/>
  <c r="F10" i="64"/>
  <c r="AH9" i="64"/>
  <c r="AG9" i="64"/>
  <c r="M9" i="64"/>
  <c r="L9" i="64"/>
  <c r="K9" i="64"/>
  <c r="J9" i="64"/>
  <c r="I9" i="64"/>
  <c r="H9" i="64"/>
  <c r="G9" i="64"/>
  <c r="F9" i="64"/>
  <c r="AH8" i="64"/>
  <c r="AG8" i="64"/>
  <c r="M8" i="64"/>
  <c r="L8" i="64"/>
  <c r="K8" i="64"/>
  <c r="J8" i="64"/>
  <c r="I8" i="64"/>
  <c r="H8" i="64"/>
  <c r="G8" i="64"/>
  <c r="F8" i="64"/>
  <c r="AH7" i="64"/>
  <c r="AG7" i="64"/>
  <c r="S16" i="64" s="1" a="1"/>
  <c r="S16" i="64" s="1"/>
  <c r="M7" i="64"/>
  <c r="L7" i="64"/>
  <c r="K7" i="64"/>
  <c r="J7" i="64"/>
  <c r="Y18" i="64" s="1" a="1"/>
  <c r="Y18" i="64" s="1"/>
  <c r="I7" i="64"/>
  <c r="H7" i="64"/>
  <c r="G7" i="64"/>
  <c r="F7" i="64"/>
  <c r="M6" i="64"/>
  <c r="L6" i="64"/>
  <c r="K6" i="64"/>
  <c r="J6" i="64"/>
  <c r="I6" i="64"/>
  <c r="H6" i="64"/>
  <c r="G6" i="64"/>
  <c r="F6" i="64"/>
  <c r="M5" i="64"/>
  <c r="L5" i="64"/>
  <c r="K5" i="64"/>
  <c r="J5" i="64"/>
  <c r="I5" i="64"/>
  <c r="H5" i="64"/>
  <c r="G5" i="64"/>
  <c r="F5" i="64"/>
  <c r="G16" i="64" s="1" a="1"/>
  <c r="G16" i="64" s="1"/>
  <c r="M4" i="64"/>
  <c r="L4" i="64"/>
  <c r="L12" i="64" s="1"/>
  <c r="K4" i="64"/>
  <c r="J4" i="64"/>
  <c r="I4" i="64"/>
  <c r="H4" i="64"/>
  <c r="G4" i="64"/>
  <c r="F4" i="64"/>
  <c r="E34" i="63"/>
  <c r="W70" i="63" s="1"/>
  <c r="E22" i="63"/>
  <c r="AD21" i="63" a="1"/>
  <c r="AD21" i="63" s="1"/>
  <c r="Q21" i="63" a="1"/>
  <c r="Q21" i="63" s="1"/>
  <c r="E21" i="63"/>
  <c r="AD20" i="63" a="1"/>
  <c r="AD20" i="63" s="1"/>
  <c r="Q20" i="63" a="1"/>
  <c r="Q20" i="63" s="1"/>
  <c r="F20" i="63" a="1"/>
  <c r="F20" i="63" s="1"/>
  <c r="E20" i="63"/>
  <c r="E33" i="63" s="1"/>
  <c r="W55" i="63" s="1"/>
  <c r="Y19" i="63" a="1"/>
  <c r="Y19" i="63" s="1"/>
  <c r="E19" i="63"/>
  <c r="Z18" i="63" a="1"/>
  <c r="Z18" i="63" s="1"/>
  <c r="Q18" i="63" a="1"/>
  <c r="Q18" i="63" s="1"/>
  <c r="L18" i="63" a="1"/>
  <c r="L18" i="63" s="1"/>
  <c r="E18" i="63"/>
  <c r="E31" i="63" s="1"/>
  <c r="G85" i="63" s="1"/>
  <c r="AA17" i="63" a="1"/>
  <c r="AA17" i="63" s="1"/>
  <c r="E17" i="63"/>
  <c r="AF17" i="63" s="1" a="1"/>
  <c r="AF17" i="63" s="1"/>
  <c r="E16" i="63"/>
  <c r="E29" i="63" s="1"/>
  <c r="G55" i="63" s="1"/>
  <c r="AH15" i="63" a="1"/>
  <c r="AH15" i="63" s="1"/>
  <c r="Y15" i="63" a="1"/>
  <c r="Y15" i="63" s="1"/>
  <c r="W15" i="63" a="1"/>
  <c r="W15" i="63" s="1"/>
  <c r="V15" i="63" a="1"/>
  <c r="V15" i="63" s="1"/>
  <c r="M15" i="63" a="1"/>
  <c r="M15" i="63" s="1"/>
  <c r="E15" i="63"/>
  <c r="E28" i="63" s="1"/>
  <c r="G40" i="63" s="1"/>
  <c r="AH14" i="63"/>
  <c r="AD14" i="63"/>
  <c r="AG20" i="63" s="1" a="1"/>
  <c r="AG20" i="63" s="1"/>
  <c r="Z14" i="63"/>
  <c r="AC21" i="63" s="1" a="1"/>
  <c r="AC21" i="63" s="1"/>
  <c r="V14" i="63"/>
  <c r="W21" i="63" s="1" a="1"/>
  <c r="W21" i="63" s="1"/>
  <c r="R14" i="63"/>
  <c r="R15" i="63" s="1" a="1"/>
  <c r="R15" i="63" s="1"/>
  <c r="N14" i="63"/>
  <c r="J14" i="63"/>
  <c r="K21" i="63" s="1" a="1"/>
  <c r="K21" i="63" s="1"/>
  <c r="F14" i="63"/>
  <c r="I20" i="63" s="1" a="1"/>
  <c r="I20" i="63" s="1"/>
  <c r="J12" i="63"/>
  <c r="H12" i="63"/>
  <c r="P4" i="63" s="1"/>
  <c r="AH11" i="63"/>
  <c r="AG11" i="63"/>
  <c r="M11" i="63"/>
  <c r="L11" i="63"/>
  <c r="K11" i="63"/>
  <c r="J11" i="63"/>
  <c r="R11" i="63" s="1"/>
  <c r="I11" i="63"/>
  <c r="H11" i="63"/>
  <c r="G11" i="63"/>
  <c r="F11" i="63"/>
  <c r="N11" i="63" s="1"/>
  <c r="AG10" i="63"/>
  <c r="M10" i="63"/>
  <c r="L10" i="63"/>
  <c r="K10" i="63"/>
  <c r="J10" i="63"/>
  <c r="R10" i="63" s="1"/>
  <c r="I10" i="63"/>
  <c r="H10" i="63"/>
  <c r="G10" i="63"/>
  <c r="F10" i="63"/>
  <c r="AH9" i="63"/>
  <c r="AG9" i="63"/>
  <c r="M9" i="63"/>
  <c r="L9" i="63"/>
  <c r="K9" i="63"/>
  <c r="J9" i="63"/>
  <c r="I9" i="63"/>
  <c r="H9" i="63"/>
  <c r="G9" i="63"/>
  <c r="F9" i="63"/>
  <c r="H20" i="63" s="1" a="1"/>
  <c r="H20" i="63" s="1"/>
  <c r="AH8" i="63"/>
  <c r="AG8" i="63"/>
  <c r="M8" i="63"/>
  <c r="L8" i="63"/>
  <c r="K8" i="63"/>
  <c r="J8" i="63"/>
  <c r="I8" i="63"/>
  <c r="H8" i="63"/>
  <c r="G8" i="63"/>
  <c r="F8" i="63"/>
  <c r="AH7" i="63"/>
  <c r="P19" i="63" s="1" a="1"/>
  <c r="P19" i="63" s="1"/>
  <c r="AG7" i="63"/>
  <c r="M7" i="63"/>
  <c r="L7" i="63"/>
  <c r="K7" i="63"/>
  <c r="J7" i="63"/>
  <c r="Y18" i="63" s="1" a="1"/>
  <c r="Y18" i="63" s="1"/>
  <c r="I7" i="63"/>
  <c r="H7" i="63"/>
  <c r="G7" i="63"/>
  <c r="F7" i="63"/>
  <c r="I18" i="63" s="1" a="1"/>
  <c r="I18" i="63" s="1"/>
  <c r="M6" i="63"/>
  <c r="L6" i="63"/>
  <c r="K6" i="63"/>
  <c r="J6" i="63"/>
  <c r="I6" i="63"/>
  <c r="H6" i="63"/>
  <c r="G6" i="63"/>
  <c r="F6" i="63"/>
  <c r="M5" i="63"/>
  <c r="L5" i="63"/>
  <c r="K5" i="63"/>
  <c r="J5" i="63"/>
  <c r="I5" i="63"/>
  <c r="H5" i="63"/>
  <c r="G5" i="63"/>
  <c r="F5" i="63"/>
  <c r="M4" i="63"/>
  <c r="L4" i="63"/>
  <c r="K4" i="63"/>
  <c r="Z15" i="63" s="1" a="1"/>
  <c r="Z15" i="63" s="1"/>
  <c r="J4" i="63"/>
  <c r="R4" i="63" s="1"/>
  <c r="I4" i="63"/>
  <c r="H4" i="63"/>
  <c r="N15" i="63" s="1" a="1"/>
  <c r="N15" i="63" s="1"/>
  <c r="G4" i="63"/>
  <c r="F4" i="63"/>
  <c r="F12" i="63" s="1"/>
  <c r="E14" i="2"/>
  <c r="Q164" i="58" s="1"/>
  <c r="N4" i="66" l="1"/>
  <c r="Q6" i="66"/>
  <c r="O4" i="66"/>
  <c r="F20" i="66" a="1"/>
  <c r="F20" i="66" s="1"/>
  <c r="G18" i="66" a="1"/>
  <c r="G18" i="66" s="1"/>
  <c r="F17" i="66" a="1"/>
  <c r="F17" i="66" s="1"/>
  <c r="G16" i="66" a="1"/>
  <c r="G16" i="66" s="1"/>
  <c r="F18" i="66" a="1"/>
  <c r="F18" i="66" s="1"/>
  <c r="F16" i="66" a="1"/>
  <c r="F16" i="66" s="1"/>
  <c r="G20" i="66" a="1"/>
  <c r="G20" i="66" s="1"/>
  <c r="I17" i="66" a="1"/>
  <c r="I17" i="66" s="1"/>
  <c r="H20" i="66" a="1"/>
  <c r="H20" i="66" s="1"/>
  <c r="I16" i="66" a="1"/>
  <c r="I16" i="66" s="1"/>
  <c r="O10" i="66"/>
  <c r="O5" i="66"/>
  <c r="U6" i="66"/>
  <c r="O8" i="66"/>
  <c r="P10" i="66"/>
  <c r="U11" i="66"/>
  <c r="S16" i="66" a="1"/>
  <c r="S16" i="66" s="1"/>
  <c r="H16" i="66" a="1"/>
  <c r="H16" i="66" s="1"/>
  <c r="N5" i="66"/>
  <c r="I18" i="66" a="1"/>
  <c r="I18" i="66" s="1"/>
  <c r="Q9" i="66"/>
  <c r="X20" i="66" a="1"/>
  <c r="X20" i="66" s="1"/>
  <c r="P16" i="66" a="1"/>
  <c r="P16" i="66" s="1"/>
  <c r="G17" i="66" a="1"/>
  <c r="G17" i="66" s="1"/>
  <c r="O7" i="66"/>
  <c r="R11" i="66"/>
  <c r="AK15" i="66" a="1"/>
  <c r="AK15" i="66" s="1"/>
  <c r="AG15" i="66" a="1"/>
  <c r="AG15" i="66" s="1"/>
  <c r="AC15" i="66" a="1"/>
  <c r="AC15" i="66" s="1"/>
  <c r="Y15" i="66" a="1"/>
  <c r="Y15" i="66" s="1"/>
  <c r="U15" i="66" a="1"/>
  <c r="U15" i="66" s="1"/>
  <c r="Q15" i="66" a="1"/>
  <c r="Q15" i="66" s="1"/>
  <c r="M15" i="66" a="1"/>
  <c r="M15" i="66" s="1"/>
  <c r="I15" i="66" a="1"/>
  <c r="I15" i="66" s="1"/>
  <c r="E28" i="66"/>
  <c r="Z15" i="66" a="1"/>
  <c r="Z15" i="66" s="1"/>
  <c r="AJ15" i="66" a="1"/>
  <c r="AJ15" i="66" s="1"/>
  <c r="AF15" i="66" a="1"/>
  <c r="AF15" i="66" s="1"/>
  <c r="AB15" i="66" a="1"/>
  <c r="AB15" i="66" s="1"/>
  <c r="X15" i="66" a="1"/>
  <c r="X15" i="66" s="1"/>
  <c r="T15" i="66" a="1"/>
  <c r="T15" i="66" s="1"/>
  <c r="P15" i="66" a="1"/>
  <c r="P15" i="66" s="1"/>
  <c r="L15" i="66" a="1"/>
  <c r="L15" i="66" s="1"/>
  <c r="H15" i="66" a="1"/>
  <c r="H15" i="66" s="1"/>
  <c r="AD15" i="66" a="1"/>
  <c r="AD15" i="66" s="1"/>
  <c r="R15" i="66" a="1"/>
  <c r="R15" i="66" s="1"/>
  <c r="J15" i="66" a="1"/>
  <c r="J15" i="66" s="1"/>
  <c r="AI15" i="66" a="1"/>
  <c r="AI15" i="66" s="1"/>
  <c r="AE15" i="66" a="1"/>
  <c r="AE15" i="66" s="1"/>
  <c r="AA15" i="66" a="1"/>
  <c r="AA15" i="66" s="1"/>
  <c r="AA23" i="66" s="1"/>
  <c r="W15" i="66" a="1"/>
  <c r="W15" i="66" s="1"/>
  <c r="S15" i="66" a="1"/>
  <c r="S15" i="66" s="1"/>
  <c r="O15" i="66" a="1"/>
  <c r="O15" i="66" s="1"/>
  <c r="K15" i="66" a="1"/>
  <c r="K15" i="66" s="1"/>
  <c r="G15" i="66" a="1"/>
  <c r="G15" i="66" s="1"/>
  <c r="AH15" i="66" a="1"/>
  <c r="AH15" i="66" s="1"/>
  <c r="V15" i="66" a="1"/>
  <c r="V15" i="66" s="1"/>
  <c r="N15" i="66" a="1"/>
  <c r="N15" i="66" s="1"/>
  <c r="N23" i="66" s="1"/>
  <c r="F15" i="66" a="1"/>
  <c r="F15" i="66" s="1"/>
  <c r="Z18" i="66" a="1"/>
  <c r="Z18" i="66" s="1"/>
  <c r="AA18" i="66" a="1"/>
  <c r="AA18" i="66" s="1"/>
  <c r="P8" i="66"/>
  <c r="N11" i="66"/>
  <c r="R16" i="66" a="1"/>
  <c r="R16" i="66" s="1"/>
  <c r="U16" i="66" a="1"/>
  <c r="U16" i="66" s="1"/>
  <c r="O11" i="66"/>
  <c r="P6" i="66"/>
  <c r="U7" i="66"/>
  <c r="N9" i="66"/>
  <c r="P11" i="66"/>
  <c r="T16" i="66" a="1"/>
  <c r="T16" i="66" s="1"/>
  <c r="N7" i="66"/>
  <c r="O9" i="66"/>
  <c r="J18" i="66" a="1"/>
  <c r="J18" i="66" s="1"/>
  <c r="K21" i="66" a="1"/>
  <c r="K21" i="66" s="1"/>
  <c r="I12" i="66"/>
  <c r="Q5" i="66" s="1"/>
  <c r="M16" i="66" a="1"/>
  <c r="M16" i="66" s="1"/>
  <c r="Q16" i="66" a="1"/>
  <c r="Q16" i="66" s="1"/>
  <c r="Y16" i="66" a="1"/>
  <c r="Y16" i="66" s="1"/>
  <c r="AC16" i="66" a="1"/>
  <c r="AC16" i="66" s="1"/>
  <c r="AG16" i="66" a="1"/>
  <c r="AG16" i="66" s="1"/>
  <c r="AK16" i="66" a="1"/>
  <c r="AK16" i="66" s="1"/>
  <c r="AA17" i="66" a="1"/>
  <c r="AA17" i="66" s="1"/>
  <c r="AG17" i="66" a="1"/>
  <c r="AG17" i="66" s="1"/>
  <c r="K18" i="66" a="1"/>
  <c r="K18" i="66" s="1"/>
  <c r="S18" i="66" a="1"/>
  <c r="S18" i="66" s="1"/>
  <c r="AI18" i="66" a="1"/>
  <c r="AI18" i="66" s="1"/>
  <c r="AJ19" i="66" a="1"/>
  <c r="AJ19" i="66" s="1"/>
  <c r="AF19" i="66" a="1"/>
  <c r="AF19" i="66" s="1"/>
  <c r="AB19" i="66" a="1"/>
  <c r="AB19" i="66" s="1"/>
  <c r="X19" i="66" a="1"/>
  <c r="X19" i="66" s="1"/>
  <c r="T19" i="66" a="1"/>
  <c r="T19" i="66" s="1"/>
  <c r="P19" i="66" a="1"/>
  <c r="P19" i="66" s="1"/>
  <c r="L19" i="66" a="1"/>
  <c r="L19" i="66" s="1"/>
  <c r="H19" i="66" a="1"/>
  <c r="H19" i="66" s="1"/>
  <c r="AN19" i="66" s="1"/>
  <c r="AI19" i="66" a="1"/>
  <c r="AI19" i="66" s="1"/>
  <c r="AE19" i="66" a="1"/>
  <c r="AE19" i="66" s="1"/>
  <c r="AA19" i="66" a="1"/>
  <c r="AA19" i="66" s="1"/>
  <c r="W19" i="66" a="1"/>
  <c r="W19" i="66" s="1"/>
  <c r="S19" i="66" a="1"/>
  <c r="S19" i="66" s="1"/>
  <c r="O19" i="66" a="1"/>
  <c r="O19" i="66" s="1"/>
  <c r="K19" i="66" a="1"/>
  <c r="K19" i="66" s="1"/>
  <c r="G19" i="66" a="1"/>
  <c r="G19" i="66" s="1"/>
  <c r="AM19" i="66" s="1"/>
  <c r="AK19" i="66" a="1"/>
  <c r="AK19" i="66" s="1"/>
  <c r="AG19" i="66" a="1"/>
  <c r="AG19" i="66" s="1"/>
  <c r="AC19" i="66" a="1"/>
  <c r="AC19" i="66" s="1"/>
  <c r="Y19" i="66" a="1"/>
  <c r="Y19" i="66" s="1"/>
  <c r="U19" i="66" a="1"/>
  <c r="U19" i="66" s="1"/>
  <c r="Q19" i="66" a="1"/>
  <c r="Q19" i="66" s="1"/>
  <c r="M19" i="66" a="1"/>
  <c r="M19" i="66" s="1"/>
  <c r="I19" i="66" a="1"/>
  <c r="I19" i="66" s="1"/>
  <c r="AO19" i="66" s="1"/>
  <c r="S20" i="66" a="1"/>
  <c r="S20" i="66" s="1"/>
  <c r="W21" i="66" a="1"/>
  <c r="W21" i="66" s="1"/>
  <c r="H22" i="66" a="1"/>
  <c r="H22" i="66" s="1"/>
  <c r="AC22" i="66" a="1"/>
  <c r="AC22" i="66" s="1"/>
  <c r="S9" i="66"/>
  <c r="J12" i="66"/>
  <c r="R9" i="66" s="1"/>
  <c r="O17" i="66" a="1"/>
  <c r="O17" i="66" s="1"/>
  <c r="U17" i="66" a="1"/>
  <c r="U17" i="66" s="1"/>
  <c r="F19" i="66" a="1"/>
  <c r="F19" i="66" s="1"/>
  <c r="N19" i="66" a="1"/>
  <c r="N19" i="66" s="1"/>
  <c r="V19" i="66" a="1"/>
  <c r="V19" i="66" s="1"/>
  <c r="AD19" i="66" a="1"/>
  <c r="AD19" i="66" s="1"/>
  <c r="T20" i="66" a="1"/>
  <c r="T20" i="66" s="1"/>
  <c r="AE20" i="66" a="1"/>
  <c r="AE20" i="66" s="1"/>
  <c r="I22" i="66" a="1"/>
  <c r="I22" i="66" s="1"/>
  <c r="M17" i="66" a="1"/>
  <c r="M17" i="66" s="1"/>
  <c r="E35" i="66"/>
  <c r="W85" i="66" s="1"/>
  <c r="AI22" i="66" a="1"/>
  <c r="AI22" i="66" s="1"/>
  <c r="AE22" i="66" a="1"/>
  <c r="AE22" i="66" s="1"/>
  <c r="AA22" i="66" a="1"/>
  <c r="AA22" i="66" s="1"/>
  <c r="W22" i="66" a="1"/>
  <c r="W22" i="66" s="1"/>
  <c r="S22" i="66" a="1"/>
  <c r="S22" i="66" s="1"/>
  <c r="O22" i="66" a="1"/>
  <c r="O22" i="66" s="1"/>
  <c r="K22" i="66" a="1"/>
  <c r="K22" i="66" s="1"/>
  <c r="G22" i="66" a="1"/>
  <c r="G22" i="66" s="1"/>
  <c r="AM22" i="66" s="1"/>
  <c r="AH22" i="66" a="1"/>
  <c r="AH22" i="66" s="1"/>
  <c r="AD22" i="66" a="1"/>
  <c r="AD22" i="66" s="1"/>
  <c r="Z22" i="66" a="1"/>
  <c r="Z22" i="66" s="1"/>
  <c r="V22" i="66" a="1"/>
  <c r="V22" i="66" s="1"/>
  <c r="R22" i="66" a="1"/>
  <c r="R22" i="66" s="1"/>
  <c r="N22" i="66" a="1"/>
  <c r="N22" i="66" s="1"/>
  <c r="J22" i="66" a="1"/>
  <c r="J22" i="66" s="1"/>
  <c r="F22" i="66" a="1"/>
  <c r="F22" i="66" s="1"/>
  <c r="AL22" i="66" s="1"/>
  <c r="Q22" i="66" a="1"/>
  <c r="Q22" i="66" s="1"/>
  <c r="AB22" i="66" a="1"/>
  <c r="AB22" i="66" s="1"/>
  <c r="K12" i="66"/>
  <c r="S7" i="66" s="1"/>
  <c r="J16" i="66" a="1"/>
  <c r="J16" i="66" s="1"/>
  <c r="N16" i="66" a="1"/>
  <c r="N16" i="66" s="1"/>
  <c r="V16" i="66" a="1"/>
  <c r="V16" i="66" s="1"/>
  <c r="AH16" i="66" a="1"/>
  <c r="AH16" i="66" s="1"/>
  <c r="J17" i="66" a="1"/>
  <c r="J17" i="66" s="1"/>
  <c r="M18" i="66" a="1"/>
  <c r="M18" i="66" s="1"/>
  <c r="U18" i="66" a="1"/>
  <c r="U18" i="66" s="1"/>
  <c r="AC18" i="66" a="1"/>
  <c r="AC18" i="66" s="1"/>
  <c r="AK18" i="66" a="1"/>
  <c r="AK18" i="66" s="1"/>
  <c r="K20" i="66" a="1"/>
  <c r="K20" i="66" s="1"/>
  <c r="AF20" i="66" a="1"/>
  <c r="AF20" i="66" s="1"/>
  <c r="AK21" i="66" a="1"/>
  <c r="AK21" i="66" s="1"/>
  <c r="AG21" i="66" a="1"/>
  <c r="AG21" i="66" s="1"/>
  <c r="AC21" i="66" a="1"/>
  <c r="AC21" i="66" s="1"/>
  <c r="Y21" i="66" a="1"/>
  <c r="Y21" i="66" s="1"/>
  <c r="U21" i="66" a="1"/>
  <c r="U21" i="66" s="1"/>
  <c r="Q21" i="66" a="1"/>
  <c r="Q21" i="66" s="1"/>
  <c r="M21" i="66" a="1"/>
  <c r="M21" i="66" s="1"/>
  <c r="I21" i="66" a="1"/>
  <c r="I21" i="66" s="1"/>
  <c r="AJ21" i="66" a="1"/>
  <c r="AJ21" i="66" s="1"/>
  <c r="AF21" i="66" a="1"/>
  <c r="AF21" i="66" s="1"/>
  <c r="AB21" i="66" a="1"/>
  <c r="AB21" i="66" s="1"/>
  <c r="X21" i="66" a="1"/>
  <c r="X21" i="66" s="1"/>
  <c r="T21" i="66" a="1"/>
  <c r="T21" i="66" s="1"/>
  <c r="P21" i="66" a="1"/>
  <c r="P21" i="66" s="1"/>
  <c r="L21" i="66" a="1"/>
  <c r="L21" i="66" s="1"/>
  <c r="H21" i="66" a="1"/>
  <c r="H21" i="66" s="1"/>
  <c r="E34" i="66"/>
  <c r="W70" i="66" s="1"/>
  <c r="AH21" i="66" a="1"/>
  <c r="AH21" i="66" s="1"/>
  <c r="AD21" i="66" a="1"/>
  <c r="AD21" i="66" s="1"/>
  <c r="Z21" i="66" a="1"/>
  <c r="Z21" i="66" s="1"/>
  <c r="V21" i="66" a="1"/>
  <c r="V21" i="66" s="1"/>
  <c r="R21" i="66" a="1"/>
  <c r="R21" i="66" s="1"/>
  <c r="N21" i="66" a="1"/>
  <c r="N21" i="66" s="1"/>
  <c r="J21" i="66" a="1"/>
  <c r="J21" i="66" s="1"/>
  <c r="F21" i="66" a="1"/>
  <c r="F21" i="66" s="1"/>
  <c r="O21" i="66" a="1"/>
  <c r="O21" i="66" s="1"/>
  <c r="U22" i="66" a="1"/>
  <c r="U22" i="66" s="1"/>
  <c r="AF22" i="66" a="1"/>
  <c r="AF22" i="66" s="1"/>
  <c r="E32" i="66"/>
  <c r="W40" i="66" s="1"/>
  <c r="L12" i="66"/>
  <c r="T10" i="66" s="1"/>
  <c r="AI17" i="66" a="1"/>
  <c r="AI17" i="66" s="1"/>
  <c r="W17" i="66" a="1"/>
  <c r="W17" i="66" s="1"/>
  <c r="AC17" i="66" a="1"/>
  <c r="AC17" i="66" s="1"/>
  <c r="N18" i="66" a="1"/>
  <c r="N18" i="66" s="1"/>
  <c r="V18" i="66" a="1"/>
  <c r="V18" i="66" s="1"/>
  <c r="AD18" i="66" a="1"/>
  <c r="AD18" i="66" s="1"/>
  <c r="L20" i="66" a="1"/>
  <c r="L20" i="66" s="1"/>
  <c r="W20" i="66" a="1"/>
  <c r="W20" i="66" s="1"/>
  <c r="AA21" i="66" a="1"/>
  <c r="AA21" i="66" s="1"/>
  <c r="L22" i="66" a="1"/>
  <c r="L22" i="66" s="1"/>
  <c r="AG22" i="66" a="1"/>
  <c r="AG22" i="66" s="1"/>
  <c r="E29" i="66"/>
  <c r="G55" i="66" s="1"/>
  <c r="K16" i="66" a="1"/>
  <c r="K16" i="66" s="1"/>
  <c r="O16" i="66" a="1"/>
  <c r="O16" i="66" s="1"/>
  <c r="W16" i="66" a="1"/>
  <c r="W16" i="66" s="1"/>
  <c r="AE16" i="66" a="1"/>
  <c r="AE16" i="66" s="1"/>
  <c r="Q17" i="66" a="1"/>
  <c r="Q17" i="66" s="1"/>
  <c r="AK17" i="66" a="1"/>
  <c r="AK17" i="66" s="1"/>
  <c r="O18" i="66" a="1"/>
  <c r="O18" i="66" s="1"/>
  <c r="W18" i="66" a="1"/>
  <c r="W18" i="66" s="1"/>
  <c r="AE18" i="66" a="1"/>
  <c r="AE18" i="66" s="1"/>
  <c r="AI20" i="66" a="1"/>
  <c r="AI20" i="66" s="1"/>
  <c r="G21" i="66" a="1"/>
  <c r="G21" i="66" s="1"/>
  <c r="M22" i="66" a="1"/>
  <c r="M22" i="66" s="1"/>
  <c r="X22" i="66" a="1"/>
  <c r="X22" i="66" s="1"/>
  <c r="J19" i="66" a="1"/>
  <c r="J19" i="66" s="1"/>
  <c r="R19" i="66" a="1"/>
  <c r="R19" i="66" s="1"/>
  <c r="Z19" i="66" a="1"/>
  <c r="Z19" i="66" s="1"/>
  <c r="AH19" i="66" a="1"/>
  <c r="AH19" i="66" s="1"/>
  <c r="S21" i="66" a="1"/>
  <c r="S21" i="66" s="1"/>
  <c r="Y22" i="66" a="1"/>
  <c r="Y22" i="66" s="1"/>
  <c r="AJ22" i="66" a="1"/>
  <c r="AJ22" i="66" s="1"/>
  <c r="H17" i="66" a="1"/>
  <c r="H17" i="66" s="1"/>
  <c r="L17" i="66" a="1"/>
  <c r="L17" i="66" s="1"/>
  <c r="P17" i="66" a="1"/>
  <c r="P17" i="66" s="1"/>
  <c r="T17" i="66" a="1"/>
  <c r="T17" i="66" s="1"/>
  <c r="X17" i="66" a="1"/>
  <c r="X17" i="66" s="1"/>
  <c r="AB17" i="66" a="1"/>
  <c r="AB17" i="66" s="1"/>
  <c r="AF17" i="66" a="1"/>
  <c r="AF17" i="66" s="1"/>
  <c r="AJ17" i="66" a="1"/>
  <c r="AJ17" i="66" s="1"/>
  <c r="H18" i="66" a="1"/>
  <c r="H18" i="66" s="1"/>
  <c r="L18" i="66" a="1"/>
  <c r="L18" i="66" s="1"/>
  <c r="P18" i="66" a="1"/>
  <c r="P18" i="66" s="1"/>
  <c r="T18" i="66" a="1"/>
  <c r="T18" i="66" s="1"/>
  <c r="X18" i="66" a="1"/>
  <c r="X18" i="66" s="1"/>
  <c r="AB18" i="66" a="1"/>
  <c r="AB18" i="66" s="1"/>
  <c r="AF18" i="66" a="1"/>
  <c r="AF18" i="66" s="1"/>
  <c r="AJ18" i="66" a="1"/>
  <c r="AJ18" i="66" s="1"/>
  <c r="I20" i="66" a="1"/>
  <c r="I20" i="66" s="1"/>
  <c r="M20" i="66" a="1"/>
  <c r="M20" i="66" s="1"/>
  <c r="Q20" i="66" a="1"/>
  <c r="Q20" i="66" s="1"/>
  <c r="U20" i="66" a="1"/>
  <c r="U20" i="66" s="1"/>
  <c r="Y20" i="66" a="1"/>
  <c r="Y20" i="66" s="1"/>
  <c r="AC20" i="66" a="1"/>
  <c r="AC20" i="66" s="1"/>
  <c r="AG20" i="66" a="1"/>
  <c r="AG20" i="66" s="1"/>
  <c r="AK20" i="66" a="1"/>
  <c r="AK20" i="66" s="1"/>
  <c r="E30" i="66"/>
  <c r="G70" i="66" s="1"/>
  <c r="N17" i="66" a="1"/>
  <c r="N17" i="66" s="1"/>
  <c r="R17" i="66" a="1"/>
  <c r="R17" i="66" s="1"/>
  <c r="V17" i="66" a="1"/>
  <c r="V17" i="66" s="1"/>
  <c r="Z17" i="66" a="1"/>
  <c r="Z17" i="66" s="1"/>
  <c r="AD17" i="66" a="1"/>
  <c r="AD17" i="66" s="1"/>
  <c r="AH17" i="66" a="1"/>
  <c r="AH17" i="66" s="1"/>
  <c r="J20" i="66" a="1"/>
  <c r="J20" i="66" s="1"/>
  <c r="N20" i="66" a="1"/>
  <c r="N20" i="66" s="1"/>
  <c r="R20" i="66" a="1"/>
  <c r="R20" i="66" s="1"/>
  <c r="V20" i="66" a="1"/>
  <c r="V20" i="66" s="1"/>
  <c r="Z20" i="66" a="1"/>
  <c r="Z20" i="66" s="1"/>
  <c r="AD20" i="66" a="1"/>
  <c r="AD20" i="66" s="1"/>
  <c r="S8" i="65"/>
  <c r="O5" i="65"/>
  <c r="O6" i="65"/>
  <c r="O7" i="65"/>
  <c r="P7" i="65"/>
  <c r="R10" i="65"/>
  <c r="Q5" i="65"/>
  <c r="Q6" i="65"/>
  <c r="Q7" i="65"/>
  <c r="O8" i="65"/>
  <c r="R5" i="65"/>
  <c r="R6" i="65"/>
  <c r="S5" i="65"/>
  <c r="Q8" i="65"/>
  <c r="O9" i="65"/>
  <c r="R8" i="65"/>
  <c r="R4" i="65"/>
  <c r="X15" i="65" a="1"/>
  <c r="X15" i="65" s="1"/>
  <c r="AB15" i="65" a="1"/>
  <c r="AB15" i="65" s="1"/>
  <c r="AB23" i="65" s="1"/>
  <c r="J12" i="65"/>
  <c r="R7" i="65" s="1"/>
  <c r="S19" i="65" a="1"/>
  <c r="S19" i="65" s="1"/>
  <c r="R22" i="65" a="1"/>
  <c r="R22" i="65" s="1"/>
  <c r="G15" i="65" a="1"/>
  <c r="G15" i="65" s="1"/>
  <c r="K15" i="65" a="1"/>
  <c r="K15" i="65" s="1"/>
  <c r="O15" i="65" a="1"/>
  <c r="O15" i="65" s="1"/>
  <c r="S15" i="65" a="1"/>
  <c r="S15" i="65" s="1"/>
  <c r="W15" i="65" a="1"/>
  <c r="W15" i="65" s="1"/>
  <c r="AA15" i="65" a="1"/>
  <c r="AA15" i="65" s="1"/>
  <c r="AE15" i="65" a="1"/>
  <c r="AE15" i="65" s="1"/>
  <c r="AI15" i="65" a="1"/>
  <c r="AI15" i="65" s="1"/>
  <c r="AK17" i="65" a="1"/>
  <c r="AK17" i="65" s="1"/>
  <c r="Q18" i="65" a="1"/>
  <c r="Q18" i="65" s="1"/>
  <c r="X18" i="65" a="1"/>
  <c r="X18" i="65" s="1"/>
  <c r="AD18" i="65" a="1"/>
  <c r="AD18" i="65" s="1"/>
  <c r="AJ19" i="65" a="1"/>
  <c r="AJ19" i="65" s="1"/>
  <c r="G20" i="65" a="1"/>
  <c r="G20" i="65" s="1"/>
  <c r="W20" i="65" a="1"/>
  <c r="W20" i="65" s="1"/>
  <c r="J22" i="65" a="1"/>
  <c r="J22" i="65" s="1"/>
  <c r="AJ22" i="65" a="1"/>
  <c r="AJ22" i="65" s="1"/>
  <c r="O4" i="65"/>
  <c r="N7" i="65"/>
  <c r="Q4" i="65"/>
  <c r="K12" i="65"/>
  <c r="S10" i="65" s="1"/>
  <c r="V22" i="65" a="1"/>
  <c r="V22" i="65" s="1"/>
  <c r="F16" i="65" a="1"/>
  <c r="F16" i="65" s="1"/>
  <c r="J16" i="65" a="1"/>
  <c r="J16" i="65" s="1"/>
  <c r="N16" i="65" a="1"/>
  <c r="N16" i="65" s="1"/>
  <c r="N23" i="65" s="1"/>
  <c r="R16" i="65" a="1"/>
  <c r="R16" i="65" s="1"/>
  <c r="V16" i="65" a="1"/>
  <c r="V16" i="65" s="1"/>
  <c r="V23" i="65" s="1"/>
  <c r="Z16" i="65" a="1"/>
  <c r="Z16" i="65" s="1"/>
  <c r="AD16" i="65" a="1"/>
  <c r="AD16" i="65" s="1"/>
  <c r="AH16" i="65" a="1"/>
  <c r="AH16" i="65" s="1"/>
  <c r="J17" i="65" a="1"/>
  <c r="J17" i="65" s="1"/>
  <c r="O17" i="65" a="1"/>
  <c r="O17" i="65" s="1"/>
  <c r="U17" i="65" a="1"/>
  <c r="U17" i="65" s="1"/>
  <c r="Z17" i="65" a="1"/>
  <c r="Z17" i="65" s="1"/>
  <c r="AE17" i="65" a="1"/>
  <c r="AE17" i="65" s="1"/>
  <c r="L18" i="65" a="1"/>
  <c r="L18" i="65" s="1"/>
  <c r="AN18" i="65" s="1"/>
  <c r="R18" i="65" a="1"/>
  <c r="R18" i="65" s="1"/>
  <c r="AK18" i="65" a="1"/>
  <c r="AK18" i="65" s="1"/>
  <c r="I20" i="65" a="1"/>
  <c r="I20" i="65" s="1"/>
  <c r="Y20" i="65" a="1"/>
  <c r="Y20" i="65" s="1"/>
  <c r="L22" i="65" a="1"/>
  <c r="L22" i="65" s="1"/>
  <c r="AA20" i="65" a="1"/>
  <c r="AA20" i="65" s="1"/>
  <c r="AK21" i="65" a="1"/>
  <c r="AK21" i="65" s="1"/>
  <c r="AG21" i="65" a="1"/>
  <c r="AG21" i="65" s="1"/>
  <c r="AC21" i="65" a="1"/>
  <c r="AC21" i="65" s="1"/>
  <c r="Y21" i="65" a="1"/>
  <c r="Y21" i="65" s="1"/>
  <c r="U21" i="65" a="1"/>
  <c r="U21" i="65" s="1"/>
  <c r="Q21" i="65" a="1"/>
  <c r="Q21" i="65" s="1"/>
  <c r="M21" i="65" a="1"/>
  <c r="M21" i="65" s="1"/>
  <c r="I21" i="65" a="1"/>
  <c r="I21" i="65" s="1"/>
  <c r="AJ21" i="65" a="1"/>
  <c r="AJ21" i="65" s="1"/>
  <c r="AJ23" i="65" s="1"/>
  <c r="AF21" i="65" a="1"/>
  <c r="AF21" i="65" s="1"/>
  <c r="AB21" i="65" a="1"/>
  <c r="AB21" i="65" s="1"/>
  <c r="X21" i="65" a="1"/>
  <c r="X21" i="65" s="1"/>
  <c r="T21" i="65" a="1"/>
  <c r="T21" i="65" s="1"/>
  <c r="P21" i="65" a="1"/>
  <c r="P21" i="65" s="1"/>
  <c r="L21" i="65" a="1"/>
  <c r="L21" i="65" s="1"/>
  <c r="H21" i="65" a="1"/>
  <c r="H21" i="65" s="1"/>
  <c r="E34" i="65"/>
  <c r="W70" i="65" s="1"/>
  <c r="AI21" i="65" a="1"/>
  <c r="AI21" i="65" s="1"/>
  <c r="AE21" i="65" a="1"/>
  <c r="AE21" i="65" s="1"/>
  <c r="AA21" i="65" a="1"/>
  <c r="AA21" i="65" s="1"/>
  <c r="W21" i="65" a="1"/>
  <c r="W21" i="65" s="1"/>
  <c r="S21" i="65" a="1"/>
  <c r="S21" i="65" s="1"/>
  <c r="O21" i="65" a="1"/>
  <c r="O21" i="65" s="1"/>
  <c r="K21" i="65" a="1"/>
  <c r="K21" i="65" s="1"/>
  <c r="G21" i="65" a="1"/>
  <c r="G21" i="65" s="1"/>
  <c r="AM21" i="65" s="1"/>
  <c r="AH21" i="65" a="1"/>
  <c r="AH21" i="65" s="1"/>
  <c r="AD21" i="65" a="1"/>
  <c r="AD21" i="65" s="1"/>
  <c r="Z21" i="65" a="1"/>
  <c r="Z21" i="65" s="1"/>
  <c r="V21" i="65" a="1"/>
  <c r="V21" i="65" s="1"/>
  <c r="R21" i="65" a="1"/>
  <c r="R21" i="65" s="1"/>
  <c r="N21" i="65" a="1"/>
  <c r="N21" i="65" s="1"/>
  <c r="J21" i="65" a="1"/>
  <c r="J21" i="65" s="1"/>
  <c r="F21" i="65" a="1"/>
  <c r="F21" i="65" s="1"/>
  <c r="AL21" i="65" s="1"/>
  <c r="M12" i="65"/>
  <c r="U9" i="65" s="1"/>
  <c r="G16" i="65" a="1"/>
  <c r="G16" i="65" s="1"/>
  <c r="K16" i="65" a="1"/>
  <c r="K16" i="65" s="1"/>
  <c r="O16" i="65" a="1"/>
  <c r="O16" i="65" s="1"/>
  <c r="S16" i="65" a="1"/>
  <c r="S16" i="65" s="1"/>
  <c r="W16" i="65" a="1"/>
  <c r="W16" i="65" s="1"/>
  <c r="AA16" i="65" a="1"/>
  <c r="AA16" i="65" s="1"/>
  <c r="AE16" i="65" a="1"/>
  <c r="AE16" i="65" s="1"/>
  <c r="AI16" i="65" a="1"/>
  <c r="AI16" i="65" s="1"/>
  <c r="F17" i="65" a="1"/>
  <c r="F17" i="65" s="1"/>
  <c r="K17" i="65" a="1"/>
  <c r="K17" i="65" s="1"/>
  <c r="Q17" i="65" a="1"/>
  <c r="Q17" i="65" s="1"/>
  <c r="V17" i="65" a="1"/>
  <c r="V17" i="65" s="1"/>
  <c r="AA17" i="65" a="1"/>
  <c r="AA17" i="65" s="1"/>
  <c r="M18" i="65" a="1"/>
  <c r="M18" i="65" s="1"/>
  <c r="AO18" i="65" s="1"/>
  <c r="T18" i="65" a="1"/>
  <c r="T18" i="65" s="1"/>
  <c r="Z18" i="65" a="1"/>
  <c r="Z18" i="65" s="1"/>
  <c r="M20" i="65" a="1"/>
  <c r="M20" i="65" s="1"/>
  <c r="AC20" i="65" a="1"/>
  <c r="AC20" i="65" s="1"/>
  <c r="P22" i="65" a="1"/>
  <c r="P22" i="65" s="1"/>
  <c r="AI17" i="65" a="1"/>
  <c r="AI17" i="65" s="1"/>
  <c r="E30" i="65"/>
  <c r="G70" i="65" s="1"/>
  <c r="AJ17" i="65" a="1"/>
  <c r="AJ17" i="65" s="1"/>
  <c r="AF17" i="65" a="1"/>
  <c r="AF17" i="65" s="1"/>
  <c r="AB17" i="65" a="1"/>
  <c r="AB17" i="65" s="1"/>
  <c r="X17" i="65" a="1"/>
  <c r="X17" i="65" s="1"/>
  <c r="T17" i="65" a="1"/>
  <c r="T17" i="65" s="1"/>
  <c r="P17" i="65" a="1"/>
  <c r="P17" i="65" s="1"/>
  <c r="L17" i="65" a="1"/>
  <c r="L17" i="65" s="1"/>
  <c r="H17" i="65" a="1"/>
  <c r="H17" i="65" s="1"/>
  <c r="K20" i="65" a="1"/>
  <c r="K20" i="65" s="1"/>
  <c r="T4" i="65"/>
  <c r="F12" i="65"/>
  <c r="N6" i="65" s="1"/>
  <c r="I15" i="65" a="1"/>
  <c r="I15" i="65" s="1"/>
  <c r="Q15" i="65" a="1"/>
  <c r="Q15" i="65" s="1"/>
  <c r="U15" i="65" a="1"/>
  <c r="U15" i="65" s="1"/>
  <c r="Y15" i="65" a="1"/>
  <c r="Y15" i="65" s="1"/>
  <c r="Y23" i="65" s="1"/>
  <c r="AC15" i="65" a="1"/>
  <c r="AC15" i="65" s="1"/>
  <c r="AG15" i="65" a="1"/>
  <c r="AG15" i="65" s="1"/>
  <c r="AK15" i="65" a="1"/>
  <c r="AK15" i="65" s="1"/>
  <c r="N18" i="65" a="1"/>
  <c r="N18" i="65" s="1"/>
  <c r="AG18" i="65" a="1"/>
  <c r="AG18" i="65" s="1"/>
  <c r="O20" i="65" a="1"/>
  <c r="O20" i="65" s="1"/>
  <c r="AE20" i="65" a="1"/>
  <c r="AE20" i="65" s="1"/>
  <c r="T22" i="65" a="1"/>
  <c r="T22" i="65" s="1"/>
  <c r="F20" i="65" a="1"/>
  <c r="F20" i="65" s="1"/>
  <c r="F19" i="65" a="1"/>
  <c r="F19" i="65" s="1"/>
  <c r="H16" i="65" a="1"/>
  <c r="H16" i="65" s="1"/>
  <c r="H23" i="65" s="1"/>
  <c r="L16" i="65" a="1"/>
  <c r="L16" i="65" s="1"/>
  <c r="L23" i="65" s="1"/>
  <c r="P16" i="65" a="1"/>
  <c r="P16" i="65" s="1"/>
  <c r="P23" i="65" s="1"/>
  <c r="T16" i="65" a="1"/>
  <c r="T16" i="65" s="1"/>
  <c r="T23" i="65" s="1"/>
  <c r="X16" i="65" a="1"/>
  <c r="X16" i="65" s="1"/>
  <c r="AB16" i="65" a="1"/>
  <c r="AB16" i="65" s="1"/>
  <c r="AF16" i="65" a="1"/>
  <c r="AF16" i="65" s="1"/>
  <c r="AF23" i="65" s="1"/>
  <c r="AJ16" i="65" a="1"/>
  <c r="AJ16" i="65" s="1"/>
  <c r="G17" i="65" a="1"/>
  <c r="G17" i="65" s="1"/>
  <c r="M17" i="65" a="1"/>
  <c r="M17" i="65" s="1"/>
  <c r="R17" i="65" a="1"/>
  <c r="R17" i="65" s="1"/>
  <c r="W17" i="65" a="1"/>
  <c r="W17" i="65" s="1"/>
  <c r="AC17" i="65" a="1"/>
  <c r="AC17" i="65" s="1"/>
  <c r="AH17" i="65" a="1"/>
  <c r="AH17" i="65" s="1"/>
  <c r="U18" i="65" a="1"/>
  <c r="U18" i="65" s="1"/>
  <c r="AB18" i="65" a="1"/>
  <c r="AB18" i="65" s="1"/>
  <c r="AH18" i="65" a="1"/>
  <c r="AH18" i="65" s="1"/>
  <c r="Q20" i="65" a="1"/>
  <c r="Q20" i="65" s="1"/>
  <c r="AG20" i="65" a="1"/>
  <c r="AG20" i="65" s="1"/>
  <c r="X22" i="65" a="1"/>
  <c r="X22" i="65" s="1"/>
  <c r="H12" i="65"/>
  <c r="P8" i="65" s="1"/>
  <c r="J20" i="65" a="1"/>
  <c r="J20" i="65" s="1"/>
  <c r="J19" i="65" a="1"/>
  <c r="J19" i="65" s="1"/>
  <c r="J15" i="65" a="1"/>
  <c r="J15" i="65" s="1"/>
  <c r="R15" i="65" a="1"/>
  <c r="R15" i="65" s="1"/>
  <c r="Z15" i="65" a="1"/>
  <c r="Z15" i="65" s="1"/>
  <c r="AH15" i="65" a="1"/>
  <c r="AH15" i="65" s="1"/>
  <c r="V18" i="65" a="1"/>
  <c r="V18" i="65" s="1"/>
  <c r="K19" i="65" a="1"/>
  <c r="K19" i="65" s="1"/>
  <c r="AM19" i="65" s="1"/>
  <c r="S20" i="65" a="1"/>
  <c r="S20" i="65" s="1"/>
  <c r="AI20" i="65" a="1"/>
  <c r="AI20" i="65" s="1"/>
  <c r="F22" i="65" a="1"/>
  <c r="F22" i="65" s="1"/>
  <c r="AB22" i="65" a="1"/>
  <c r="AB22" i="65" s="1"/>
  <c r="O19" i="65" a="1"/>
  <c r="O19" i="65" s="1"/>
  <c r="I16" i="65" a="1"/>
  <c r="I16" i="65" s="1"/>
  <c r="M16" i="65" a="1"/>
  <c r="M16" i="65" s="1"/>
  <c r="M23" i="65" s="1"/>
  <c r="Q16" i="65" a="1"/>
  <c r="Q16" i="65" s="1"/>
  <c r="U16" i="65" a="1"/>
  <c r="U16" i="65" s="1"/>
  <c r="Y16" i="65" a="1"/>
  <c r="Y16" i="65" s="1"/>
  <c r="AC16" i="65" a="1"/>
  <c r="AC16" i="65" s="1"/>
  <c r="AG16" i="65" a="1"/>
  <c r="AG16" i="65" s="1"/>
  <c r="AK16" i="65" a="1"/>
  <c r="AK16" i="65" s="1"/>
  <c r="I17" i="65" a="1"/>
  <c r="I17" i="65" s="1"/>
  <c r="N17" i="65" a="1"/>
  <c r="N17" i="65" s="1"/>
  <c r="S17" i="65" a="1"/>
  <c r="S17" i="65" s="1"/>
  <c r="Y17" i="65" a="1"/>
  <c r="Y17" i="65" s="1"/>
  <c r="AD17" i="65" a="1"/>
  <c r="AD17" i="65" s="1"/>
  <c r="J18" i="65" a="1"/>
  <c r="J18" i="65" s="1"/>
  <c r="AL18" i="65" s="1"/>
  <c r="AJ18" i="65" a="1"/>
  <c r="AJ18" i="65" s="1"/>
  <c r="AH20" i="65" a="1"/>
  <c r="AH20" i="65" s="1"/>
  <c r="U20" i="65" a="1"/>
  <c r="U20" i="65" s="1"/>
  <c r="H22" i="65" a="1"/>
  <c r="H22" i="65" s="1"/>
  <c r="I19" i="65" a="1"/>
  <c r="I19" i="65" s="1"/>
  <c r="M19" i="65" a="1"/>
  <c r="M19" i="65" s="1"/>
  <c r="Q19" i="65" a="1"/>
  <c r="Q19" i="65" s="1"/>
  <c r="U19" i="65" a="1"/>
  <c r="U19" i="65" s="1"/>
  <c r="Y19" i="65" a="1"/>
  <c r="Y19" i="65" s="1"/>
  <c r="AC19" i="65" a="1"/>
  <c r="AC19" i="65" s="1"/>
  <c r="AG19" i="65" a="1"/>
  <c r="AG19" i="65" s="1"/>
  <c r="AK19" i="65" a="1"/>
  <c r="AK19" i="65" s="1"/>
  <c r="G18" i="65" a="1"/>
  <c r="G18" i="65" s="1"/>
  <c r="K18" i="65" a="1"/>
  <c r="K18" i="65" s="1"/>
  <c r="O18" i="65" a="1"/>
  <c r="O18" i="65" s="1"/>
  <c r="S18" i="65" a="1"/>
  <c r="S18" i="65" s="1"/>
  <c r="W18" i="65" a="1"/>
  <c r="W18" i="65" s="1"/>
  <c r="AA18" i="65" a="1"/>
  <c r="AA18" i="65" s="1"/>
  <c r="AE18" i="65" a="1"/>
  <c r="AE18" i="65" s="1"/>
  <c r="AI18" i="65" a="1"/>
  <c r="AI18" i="65" s="1"/>
  <c r="H20" i="65" a="1"/>
  <c r="H20" i="65" s="1"/>
  <c r="L20" i="65" a="1"/>
  <c r="L20" i="65" s="1"/>
  <c r="P20" i="65" a="1"/>
  <c r="P20" i="65" s="1"/>
  <c r="T20" i="65" a="1"/>
  <c r="T20" i="65" s="1"/>
  <c r="X20" i="65" a="1"/>
  <c r="X20" i="65" s="1"/>
  <c r="AB20" i="65" a="1"/>
  <c r="AB20" i="65" s="1"/>
  <c r="AF20" i="65" a="1"/>
  <c r="AF20" i="65" s="1"/>
  <c r="AJ20" i="65" a="1"/>
  <c r="AJ20" i="65" s="1"/>
  <c r="I22" i="65" a="1"/>
  <c r="I22" i="65" s="1"/>
  <c r="M22" i="65" a="1"/>
  <c r="M22" i="65" s="1"/>
  <c r="Q22" i="65" a="1"/>
  <c r="Q22" i="65" s="1"/>
  <c r="U22" i="65" a="1"/>
  <c r="U22" i="65" s="1"/>
  <c r="Y22" i="65" a="1"/>
  <c r="Y22" i="65" s="1"/>
  <c r="AC22" i="65" a="1"/>
  <c r="AC22" i="65" s="1"/>
  <c r="AG22" i="65" a="1"/>
  <c r="AG22" i="65" s="1"/>
  <c r="AK22" i="65" a="1"/>
  <c r="AK22" i="65" s="1"/>
  <c r="E33" i="65"/>
  <c r="W55" i="65" s="1"/>
  <c r="N19" i="65" a="1"/>
  <c r="N19" i="65" s="1"/>
  <c r="R19" i="65" a="1"/>
  <c r="R19" i="65" s="1"/>
  <c r="V19" i="65" a="1"/>
  <c r="V19" i="65" s="1"/>
  <c r="Z19" i="65" a="1"/>
  <c r="Z19" i="65" s="1"/>
  <c r="AD19" i="65" a="1"/>
  <c r="AD19" i="65" s="1"/>
  <c r="AD23" i="65" s="1"/>
  <c r="AH19" i="65" a="1"/>
  <c r="AH19" i="65" s="1"/>
  <c r="Z22" i="65" a="1"/>
  <c r="Z22" i="65" s="1"/>
  <c r="AD22" i="65" a="1"/>
  <c r="AD22" i="65" s="1"/>
  <c r="AH22" i="65" a="1"/>
  <c r="AH22" i="65" s="1"/>
  <c r="W19" i="65" a="1"/>
  <c r="W19" i="65" s="1"/>
  <c r="AA19" i="65" a="1"/>
  <c r="AA19" i="65" s="1"/>
  <c r="AE19" i="65" a="1"/>
  <c r="AE19" i="65" s="1"/>
  <c r="AI19" i="65" a="1"/>
  <c r="AI19" i="65" s="1"/>
  <c r="N20" i="65" a="1"/>
  <c r="N20" i="65" s="1"/>
  <c r="R20" i="65" a="1"/>
  <c r="R20" i="65" s="1"/>
  <c r="V20" i="65" a="1"/>
  <c r="V20" i="65" s="1"/>
  <c r="Z20" i="65" a="1"/>
  <c r="Z20" i="65" s="1"/>
  <c r="AD20" i="65" a="1"/>
  <c r="AD20" i="65" s="1"/>
  <c r="G22" i="65" a="1"/>
  <c r="G22" i="65" s="1"/>
  <c r="K22" i="65" a="1"/>
  <c r="K22" i="65" s="1"/>
  <c r="O22" i="65" a="1"/>
  <c r="O22" i="65" s="1"/>
  <c r="S22" i="65" a="1"/>
  <c r="S22" i="65" s="1"/>
  <c r="W22" i="65" a="1"/>
  <c r="W22" i="65" s="1"/>
  <c r="AA22" i="65" a="1"/>
  <c r="AA22" i="65" s="1"/>
  <c r="AE22" i="65" a="1"/>
  <c r="AE22" i="65" s="1"/>
  <c r="AI22" i="65" a="1"/>
  <c r="AI22" i="65" s="1"/>
  <c r="H19" i="65" a="1"/>
  <c r="H19" i="65" s="1"/>
  <c r="L19" i="65" a="1"/>
  <c r="L19" i="65" s="1"/>
  <c r="P19" i="65" a="1"/>
  <c r="P19" i="65" s="1"/>
  <c r="T19" i="65" a="1"/>
  <c r="T19" i="65" s="1"/>
  <c r="X19" i="65" a="1"/>
  <c r="X19" i="65" s="1"/>
  <c r="AB19" i="65" a="1"/>
  <c r="AB19" i="65" s="1"/>
  <c r="AF19" i="65" a="1"/>
  <c r="AF19" i="65" s="1"/>
  <c r="T8" i="64"/>
  <c r="P7" i="64"/>
  <c r="T9" i="64"/>
  <c r="R11" i="64"/>
  <c r="T5" i="64"/>
  <c r="T6" i="64"/>
  <c r="T7" i="64"/>
  <c r="P8" i="64"/>
  <c r="H18" i="64" a="1"/>
  <c r="H18" i="64" s="1"/>
  <c r="Q20" i="64" a="1"/>
  <c r="Q20" i="64" s="1"/>
  <c r="AG20" i="64" a="1"/>
  <c r="AG20" i="64" s="1"/>
  <c r="AJ22" i="64" a="1"/>
  <c r="AJ22" i="64" s="1"/>
  <c r="T4" i="64"/>
  <c r="F12" i="64"/>
  <c r="N8" i="64" s="1"/>
  <c r="I15" i="64" a="1"/>
  <c r="I15" i="64" s="1"/>
  <c r="M15" i="64" a="1"/>
  <c r="M15" i="64" s="1"/>
  <c r="Q15" i="64" a="1"/>
  <c r="Q15" i="64" s="1"/>
  <c r="U15" i="64" a="1"/>
  <c r="U15" i="64" s="1"/>
  <c r="Y15" i="64" a="1"/>
  <c r="Y15" i="64" s="1"/>
  <c r="AC15" i="64" a="1"/>
  <c r="AC15" i="64" s="1"/>
  <c r="AG15" i="64" a="1"/>
  <c r="AG15" i="64" s="1"/>
  <c r="AK15" i="64" a="1"/>
  <c r="AK15" i="64" s="1"/>
  <c r="Q17" i="64" a="1"/>
  <c r="Q17" i="64" s="1"/>
  <c r="I18" i="64" a="1"/>
  <c r="I18" i="64" s="1"/>
  <c r="P18" i="64" a="1"/>
  <c r="P18" i="64" s="1"/>
  <c r="X18" i="64" a="1"/>
  <c r="X18" i="64" s="1"/>
  <c r="AF18" i="64" a="1"/>
  <c r="AF18" i="64" s="1"/>
  <c r="S20" i="64" a="1"/>
  <c r="S20" i="64" s="1"/>
  <c r="AI20" i="64" a="1"/>
  <c r="AI20" i="64" s="1"/>
  <c r="H22" i="64" a="1"/>
  <c r="H22" i="64" s="1"/>
  <c r="G12" i="64"/>
  <c r="O11" i="64" s="1"/>
  <c r="P16" i="64" a="1"/>
  <c r="P16" i="64" s="1"/>
  <c r="T16" i="64" a="1"/>
  <c r="T16" i="64" s="1"/>
  <c r="X16" i="64" a="1"/>
  <c r="X16" i="64" s="1"/>
  <c r="AB16" i="64" a="1"/>
  <c r="AB16" i="64" s="1"/>
  <c r="AF16" i="64" a="1"/>
  <c r="AF16" i="64" s="1"/>
  <c r="AJ16" i="64" a="1"/>
  <c r="AJ16" i="64" s="1"/>
  <c r="W17" i="64" a="1"/>
  <c r="W17" i="64" s="1"/>
  <c r="AC17" i="64" a="1"/>
  <c r="AC17" i="64" s="1"/>
  <c r="J18" i="64" a="1"/>
  <c r="J18" i="64" s="1"/>
  <c r="Q18" i="64" a="1"/>
  <c r="Q18" i="64" s="1"/>
  <c r="AG18" i="64" a="1"/>
  <c r="AG18" i="64" s="1"/>
  <c r="AH20" i="64" a="1"/>
  <c r="AH20" i="64" s="1"/>
  <c r="U20" i="64" a="1"/>
  <c r="U20" i="64" s="1"/>
  <c r="AK20" i="64" a="1"/>
  <c r="AK20" i="64" s="1"/>
  <c r="AA16" i="64" a="1"/>
  <c r="AA16" i="64" s="1"/>
  <c r="AM16" i="64" s="1"/>
  <c r="F20" i="64" a="1"/>
  <c r="F20" i="64" s="1"/>
  <c r="F22" i="64" a="1"/>
  <c r="F22" i="64" s="1"/>
  <c r="H16" i="64" a="1"/>
  <c r="H16" i="64" s="1"/>
  <c r="H12" i="64"/>
  <c r="P10" i="64" s="1"/>
  <c r="J22" i="64" a="1"/>
  <c r="J22" i="64" s="1"/>
  <c r="J19" i="64" a="1"/>
  <c r="J19" i="64" s="1"/>
  <c r="F15" i="64" a="1"/>
  <c r="F15" i="64" s="1"/>
  <c r="J15" i="64" a="1"/>
  <c r="J15" i="64" s="1"/>
  <c r="N15" i="64" a="1"/>
  <c r="N15" i="64" s="1"/>
  <c r="R15" i="64" a="1"/>
  <c r="R15" i="64" s="1"/>
  <c r="V15" i="64" a="1"/>
  <c r="V15" i="64" s="1"/>
  <c r="Z15" i="64" a="1"/>
  <c r="Z15" i="64" s="1"/>
  <c r="AD15" i="64" a="1"/>
  <c r="AD15" i="64" s="1"/>
  <c r="AH15" i="64" a="1"/>
  <c r="AH15" i="64" s="1"/>
  <c r="M17" i="64" a="1"/>
  <c r="M17" i="64" s="1"/>
  <c r="K18" i="64" a="1"/>
  <c r="K18" i="64" s="1"/>
  <c r="R18" i="64" a="1"/>
  <c r="R18" i="64" s="1"/>
  <c r="Z18" i="64" a="1"/>
  <c r="Z18" i="64" s="1"/>
  <c r="AH18" i="64" a="1"/>
  <c r="AH18" i="64" s="1"/>
  <c r="G20" i="64" a="1"/>
  <c r="G20" i="64" s="1"/>
  <c r="W20" i="64" a="1"/>
  <c r="W20" i="64" s="1"/>
  <c r="AE16" i="64" a="1"/>
  <c r="AE16" i="64" s="1"/>
  <c r="I12" i="64"/>
  <c r="Q4" i="64" s="1"/>
  <c r="O18" i="64" a="1"/>
  <c r="O18" i="64" s="1"/>
  <c r="I16" i="64" a="1"/>
  <c r="I16" i="64" s="1"/>
  <c r="M16" i="64" a="1"/>
  <c r="M16" i="64" s="1"/>
  <c r="Q16" i="64" a="1"/>
  <c r="Q16" i="64" s="1"/>
  <c r="U16" i="64" a="1"/>
  <c r="U16" i="64" s="1"/>
  <c r="Y16" i="64" a="1"/>
  <c r="Y16" i="64" s="1"/>
  <c r="AC16" i="64" a="1"/>
  <c r="AC16" i="64" s="1"/>
  <c r="AG16" i="64" a="1"/>
  <c r="AG16" i="64" s="1"/>
  <c r="AK16" i="64" a="1"/>
  <c r="AK16" i="64" s="1"/>
  <c r="S17" i="64" a="1"/>
  <c r="S17" i="64" s="1"/>
  <c r="AM17" i="64" s="1"/>
  <c r="AK17" i="64" a="1"/>
  <c r="AK17" i="64" s="1"/>
  <c r="AJ19" i="64" a="1"/>
  <c r="AJ19" i="64" s="1"/>
  <c r="I20" i="64" a="1"/>
  <c r="I20" i="64" s="1"/>
  <c r="Y20" i="64" a="1"/>
  <c r="Y20" i="64" s="1"/>
  <c r="T22" i="64" a="1"/>
  <c r="T22" i="64" s="1"/>
  <c r="J12" i="64"/>
  <c r="R9" i="64" s="1"/>
  <c r="G15" i="64" a="1"/>
  <c r="G15" i="64" s="1"/>
  <c r="K15" i="64" a="1"/>
  <c r="K15" i="64" s="1"/>
  <c r="O15" i="64" a="1"/>
  <c r="O15" i="64" s="1"/>
  <c r="S15" i="64" a="1"/>
  <c r="S15" i="64" s="1"/>
  <c r="W15" i="64" a="1"/>
  <c r="W15" i="64" s="1"/>
  <c r="AA15" i="64" a="1"/>
  <c r="AA15" i="64" s="1"/>
  <c r="AE15" i="64" a="1"/>
  <c r="AE15" i="64" s="1"/>
  <c r="AI15" i="64" a="1"/>
  <c r="AI15" i="64" s="1"/>
  <c r="I17" i="64" a="1"/>
  <c r="I17" i="64" s="1"/>
  <c r="Y17" i="64" a="1"/>
  <c r="Y17" i="64" s="1"/>
  <c r="F18" i="64" a="1"/>
  <c r="F18" i="64" s="1"/>
  <c r="L18" i="64" a="1"/>
  <c r="L18" i="64" s="1"/>
  <c r="T18" i="64" a="1"/>
  <c r="T18" i="64" s="1"/>
  <c r="AB18" i="64" a="1"/>
  <c r="AB18" i="64" s="1"/>
  <c r="AJ18" i="64" a="1"/>
  <c r="AJ18" i="64" s="1"/>
  <c r="F19" i="64" a="1"/>
  <c r="F19" i="64" s="1"/>
  <c r="K20" i="64" a="1"/>
  <c r="K20" i="64" s="1"/>
  <c r="AA20" i="64" a="1"/>
  <c r="AA20" i="64" s="1"/>
  <c r="AK21" i="64" a="1"/>
  <c r="AK21" i="64" s="1"/>
  <c r="AG21" i="64" a="1"/>
  <c r="AG21" i="64" s="1"/>
  <c r="AC21" i="64" a="1"/>
  <c r="AC21" i="64" s="1"/>
  <c r="Y21" i="64" a="1"/>
  <c r="Y21" i="64" s="1"/>
  <c r="U21" i="64" a="1"/>
  <c r="U21" i="64" s="1"/>
  <c r="Q21" i="64" a="1"/>
  <c r="Q21" i="64" s="1"/>
  <c r="M21" i="64" a="1"/>
  <c r="M21" i="64" s="1"/>
  <c r="I21" i="64" a="1"/>
  <c r="I21" i="64" s="1"/>
  <c r="AJ21" i="64" a="1"/>
  <c r="AJ21" i="64" s="1"/>
  <c r="AF21" i="64" a="1"/>
  <c r="AF21" i="64" s="1"/>
  <c r="AB21" i="64" a="1"/>
  <c r="AB21" i="64" s="1"/>
  <c r="X21" i="64" a="1"/>
  <c r="X21" i="64" s="1"/>
  <c r="T21" i="64" a="1"/>
  <c r="T21" i="64" s="1"/>
  <c r="P21" i="64" a="1"/>
  <c r="P21" i="64" s="1"/>
  <c r="L21" i="64" a="1"/>
  <c r="L21" i="64" s="1"/>
  <c r="H21" i="64" a="1"/>
  <c r="H21" i="64" s="1"/>
  <c r="E34" i="64"/>
  <c r="W70" i="64" s="1"/>
  <c r="AI21" i="64" a="1"/>
  <c r="AI21" i="64" s="1"/>
  <c r="AE21" i="64" a="1"/>
  <c r="AE21" i="64" s="1"/>
  <c r="AA21" i="64" a="1"/>
  <c r="AA21" i="64" s="1"/>
  <c r="W21" i="64" a="1"/>
  <c r="W21" i="64" s="1"/>
  <c r="S21" i="64" a="1"/>
  <c r="S21" i="64" s="1"/>
  <c r="O21" i="64" a="1"/>
  <c r="O21" i="64" s="1"/>
  <c r="K21" i="64" a="1"/>
  <c r="K21" i="64" s="1"/>
  <c r="G21" i="64" a="1"/>
  <c r="G21" i="64" s="1"/>
  <c r="AH21" i="64" a="1"/>
  <c r="AH21" i="64" s="1"/>
  <c r="AD21" i="64" a="1"/>
  <c r="AD21" i="64" s="1"/>
  <c r="Z21" i="64" a="1"/>
  <c r="Z21" i="64" s="1"/>
  <c r="V21" i="64" a="1"/>
  <c r="V21" i="64" s="1"/>
  <c r="R21" i="64" a="1"/>
  <c r="R21" i="64" s="1"/>
  <c r="N21" i="64" a="1"/>
  <c r="N21" i="64" s="1"/>
  <c r="J21" i="64" a="1"/>
  <c r="J21" i="64" s="1"/>
  <c r="F21" i="64" a="1"/>
  <c r="F21" i="64" s="1"/>
  <c r="X22" i="64" a="1"/>
  <c r="X22" i="64" s="1"/>
  <c r="N5" i="64"/>
  <c r="M12" i="64"/>
  <c r="U8" i="64" s="1"/>
  <c r="AI16" i="64" a="1"/>
  <c r="AI16" i="64" s="1"/>
  <c r="K12" i="64"/>
  <c r="S4" i="64" s="1"/>
  <c r="F16" i="64" a="1"/>
  <c r="F16" i="64" s="1"/>
  <c r="J16" i="64" a="1"/>
  <c r="J16" i="64" s="1"/>
  <c r="N16" i="64" a="1"/>
  <c r="N16" i="64" s="1"/>
  <c r="R16" i="64" a="1"/>
  <c r="R16" i="64" s="1"/>
  <c r="V16" i="64" a="1"/>
  <c r="V16" i="64" s="1"/>
  <c r="Z16" i="64" a="1"/>
  <c r="Z16" i="64" s="1"/>
  <c r="AD16" i="64" a="1"/>
  <c r="AD16" i="64" s="1"/>
  <c r="AH16" i="64" a="1"/>
  <c r="AH16" i="64" s="1"/>
  <c r="G18" i="64" a="1"/>
  <c r="G18" i="64" s="1"/>
  <c r="M18" i="64" a="1"/>
  <c r="M18" i="64" s="1"/>
  <c r="AC18" i="64" a="1"/>
  <c r="AC18" i="64" s="1"/>
  <c r="M20" i="64" a="1"/>
  <c r="M20" i="64" s="1"/>
  <c r="AC20" i="64" a="1"/>
  <c r="AC20" i="64" s="1"/>
  <c r="H15" i="64" a="1"/>
  <c r="H15" i="64" s="1"/>
  <c r="L15" i="64" a="1"/>
  <c r="L15" i="64" s="1"/>
  <c r="P15" i="64" a="1"/>
  <c r="P15" i="64" s="1"/>
  <c r="T15" i="64" a="1"/>
  <c r="T15" i="64" s="1"/>
  <c r="X15" i="64" a="1"/>
  <c r="X15" i="64" s="1"/>
  <c r="AB15" i="64" a="1"/>
  <c r="AB15" i="64" s="1"/>
  <c r="AF15" i="64" a="1"/>
  <c r="AF15" i="64" s="1"/>
  <c r="AJ15" i="64" a="1"/>
  <c r="AJ15" i="64" s="1"/>
  <c r="AI17" i="64" a="1"/>
  <c r="AI17" i="64" s="1"/>
  <c r="AE17" i="64" a="1"/>
  <c r="AE17" i="64" s="1"/>
  <c r="AA17" i="64" a="1"/>
  <c r="AA17" i="64" s="1"/>
  <c r="AH17" i="64" a="1"/>
  <c r="AH17" i="64" s="1"/>
  <c r="AD17" i="64" a="1"/>
  <c r="AD17" i="64" s="1"/>
  <c r="Z17" i="64" a="1"/>
  <c r="Z17" i="64" s="1"/>
  <c r="V17" i="64" a="1"/>
  <c r="V17" i="64" s="1"/>
  <c r="R17" i="64" a="1"/>
  <c r="R17" i="64" s="1"/>
  <c r="N17" i="64" a="1"/>
  <c r="N17" i="64" s="1"/>
  <c r="J17" i="64" a="1"/>
  <c r="J17" i="64" s="1"/>
  <c r="AL17" i="64" s="1"/>
  <c r="E30" i="64"/>
  <c r="G70" i="64" s="1"/>
  <c r="AJ17" i="64" a="1"/>
  <c r="AJ17" i="64" s="1"/>
  <c r="AF17" i="64" a="1"/>
  <c r="AF17" i="64" s="1"/>
  <c r="AB17" i="64" a="1"/>
  <c r="AB17" i="64" s="1"/>
  <c r="X17" i="64" a="1"/>
  <c r="X17" i="64" s="1"/>
  <c r="T17" i="64" a="1"/>
  <c r="T17" i="64" s="1"/>
  <c r="P17" i="64" a="1"/>
  <c r="P17" i="64" s="1"/>
  <c r="L17" i="64" a="1"/>
  <c r="L17" i="64" s="1"/>
  <c r="H17" i="64" a="1"/>
  <c r="H17" i="64" s="1"/>
  <c r="U17" i="64" a="1"/>
  <c r="U17" i="64" s="1"/>
  <c r="AG17" i="64" a="1"/>
  <c r="AG17" i="64" s="1"/>
  <c r="N18" i="64" a="1"/>
  <c r="N18" i="64" s="1"/>
  <c r="AD18" i="64" a="1"/>
  <c r="AD18" i="64" s="1"/>
  <c r="O20" i="64" a="1"/>
  <c r="O20" i="64" s="1"/>
  <c r="AE20" i="64" a="1"/>
  <c r="AE20" i="64" s="1"/>
  <c r="I19" i="64" a="1"/>
  <c r="I19" i="64" s="1"/>
  <c r="M19" i="64" a="1"/>
  <c r="M19" i="64" s="1"/>
  <c r="Q19" i="64" a="1"/>
  <c r="Q19" i="64" s="1"/>
  <c r="U19" i="64" a="1"/>
  <c r="U19" i="64" s="1"/>
  <c r="Y19" i="64" a="1"/>
  <c r="Y19" i="64" s="1"/>
  <c r="AC19" i="64" a="1"/>
  <c r="AC19" i="64" s="1"/>
  <c r="AG19" i="64" a="1"/>
  <c r="AG19" i="64" s="1"/>
  <c r="AK19" i="64" a="1"/>
  <c r="AK19" i="64" s="1"/>
  <c r="S18" i="64" a="1"/>
  <c r="S18" i="64" s="1"/>
  <c r="W18" i="64" a="1"/>
  <c r="W18" i="64" s="1"/>
  <c r="AA18" i="64" a="1"/>
  <c r="AA18" i="64" s="1"/>
  <c r="AE18" i="64" a="1"/>
  <c r="AE18" i="64" s="1"/>
  <c r="AI18" i="64" a="1"/>
  <c r="AI18" i="64" s="1"/>
  <c r="H20" i="64" a="1"/>
  <c r="H20" i="64" s="1"/>
  <c r="L20" i="64" a="1"/>
  <c r="L20" i="64" s="1"/>
  <c r="P20" i="64" a="1"/>
  <c r="P20" i="64" s="1"/>
  <c r="T20" i="64" a="1"/>
  <c r="T20" i="64" s="1"/>
  <c r="X20" i="64" a="1"/>
  <c r="X20" i="64" s="1"/>
  <c r="AB20" i="64" a="1"/>
  <c r="AB20" i="64" s="1"/>
  <c r="AF20" i="64" a="1"/>
  <c r="AF20" i="64" s="1"/>
  <c r="AJ20" i="64" a="1"/>
  <c r="AJ20" i="64" s="1"/>
  <c r="I22" i="64" a="1"/>
  <c r="I22" i="64" s="1"/>
  <c r="M22" i="64" a="1"/>
  <c r="M22" i="64" s="1"/>
  <c r="Q22" i="64" a="1"/>
  <c r="Q22" i="64" s="1"/>
  <c r="U22" i="64" a="1"/>
  <c r="U22" i="64" s="1"/>
  <c r="Y22" i="64" a="1"/>
  <c r="Y22" i="64" s="1"/>
  <c r="AC22" i="64" a="1"/>
  <c r="AC22" i="64" s="1"/>
  <c r="AG22" i="64" a="1"/>
  <c r="AG22" i="64" s="1"/>
  <c r="AK22" i="64" a="1"/>
  <c r="AK22" i="64" s="1"/>
  <c r="E33" i="64"/>
  <c r="W55" i="64" s="1"/>
  <c r="N19" i="64" a="1"/>
  <c r="N19" i="64" s="1"/>
  <c r="R19" i="64" a="1"/>
  <c r="R19" i="64" s="1"/>
  <c r="V19" i="64" a="1"/>
  <c r="V19" i="64" s="1"/>
  <c r="Z19" i="64" a="1"/>
  <c r="Z19" i="64" s="1"/>
  <c r="AD19" i="64" a="1"/>
  <c r="AD19" i="64" s="1"/>
  <c r="AH19" i="64" a="1"/>
  <c r="AH19" i="64" s="1"/>
  <c r="N22" i="64" a="1"/>
  <c r="N22" i="64" s="1"/>
  <c r="R22" i="64" a="1"/>
  <c r="R22" i="64" s="1"/>
  <c r="V22" i="64" a="1"/>
  <c r="V22" i="64" s="1"/>
  <c r="Z22" i="64" a="1"/>
  <c r="Z22" i="64" s="1"/>
  <c r="AD22" i="64" a="1"/>
  <c r="AD22" i="64" s="1"/>
  <c r="AH22" i="64" a="1"/>
  <c r="AH22" i="64" s="1"/>
  <c r="G19" i="64" a="1"/>
  <c r="G19" i="64" s="1"/>
  <c r="K19" i="64" a="1"/>
  <c r="K19" i="64" s="1"/>
  <c r="O19" i="64" a="1"/>
  <c r="O19" i="64" s="1"/>
  <c r="S19" i="64" a="1"/>
  <c r="S19" i="64" s="1"/>
  <c r="W19" i="64" a="1"/>
  <c r="W19" i="64" s="1"/>
  <c r="AA19" i="64" a="1"/>
  <c r="AA19" i="64" s="1"/>
  <c r="AE19" i="64" a="1"/>
  <c r="AE19" i="64" s="1"/>
  <c r="AI19" i="64" a="1"/>
  <c r="AI19" i="64" s="1"/>
  <c r="J20" i="64" a="1"/>
  <c r="J20" i="64" s="1"/>
  <c r="N20" i="64" a="1"/>
  <c r="N20" i="64" s="1"/>
  <c r="R20" i="64" a="1"/>
  <c r="R20" i="64" s="1"/>
  <c r="V20" i="64" a="1"/>
  <c r="V20" i="64" s="1"/>
  <c r="Z20" i="64" a="1"/>
  <c r="Z20" i="64" s="1"/>
  <c r="AD20" i="64" a="1"/>
  <c r="AD20" i="64" s="1"/>
  <c r="G22" i="64" a="1"/>
  <c r="G22" i="64" s="1"/>
  <c r="K22" i="64" a="1"/>
  <c r="K22" i="64" s="1"/>
  <c r="O22" i="64" a="1"/>
  <c r="O22" i="64" s="1"/>
  <c r="S22" i="64" a="1"/>
  <c r="S22" i="64" s="1"/>
  <c r="W22" i="64" a="1"/>
  <c r="W22" i="64" s="1"/>
  <c r="AA22" i="64" a="1"/>
  <c r="AA22" i="64" s="1"/>
  <c r="AE22" i="64" a="1"/>
  <c r="AE22" i="64" s="1"/>
  <c r="AI22" i="64" a="1"/>
  <c r="AI22" i="64" s="1"/>
  <c r="H19" i="64" a="1"/>
  <c r="H19" i="64" s="1"/>
  <c r="L19" i="64" a="1"/>
  <c r="L19" i="64" s="1"/>
  <c r="P19" i="64" a="1"/>
  <c r="P19" i="64" s="1"/>
  <c r="T19" i="64" a="1"/>
  <c r="T19" i="64" s="1"/>
  <c r="X19" i="64" a="1"/>
  <c r="X19" i="64" s="1"/>
  <c r="AB19" i="64" a="1"/>
  <c r="AB19" i="64" s="1"/>
  <c r="AF19" i="64" a="1"/>
  <c r="AF19" i="64" s="1"/>
  <c r="N5" i="63"/>
  <c r="Q10" i="63"/>
  <c r="U11" i="63"/>
  <c r="U4" i="63"/>
  <c r="AK21" i="63" a="1"/>
  <c r="AK21" i="63" s="1"/>
  <c r="AH18" i="63" a="1"/>
  <c r="AH18" i="63" s="1"/>
  <c r="AI17" i="63" a="1"/>
  <c r="AI17" i="63" s="1"/>
  <c r="AJ16" i="63" a="1"/>
  <c r="AJ16" i="63" s="1"/>
  <c r="AK15" i="63" a="1"/>
  <c r="AK15" i="63" s="1"/>
  <c r="AK23" i="63" s="1"/>
  <c r="AI21" i="63" a="1"/>
  <c r="AI21" i="63" s="1"/>
  <c r="AH20" i="63" a="1"/>
  <c r="AH20" i="63" s="1"/>
  <c r="AH21" i="63" a="1"/>
  <c r="AH21" i="63" s="1"/>
  <c r="AI22" i="63" a="1"/>
  <c r="AI22" i="63" s="1"/>
  <c r="AK18" i="63" a="1"/>
  <c r="AK18" i="63" s="1"/>
  <c r="AH22" i="63" a="1"/>
  <c r="AH22" i="63" s="1"/>
  <c r="AJ18" i="63" a="1"/>
  <c r="AJ18" i="63" s="1"/>
  <c r="AK17" i="63" a="1"/>
  <c r="AK17" i="63" s="1"/>
  <c r="AI15" i="63" a="1"/>
  <c r="AI15" i="63" s="1"/>
  <c r="AK20" i="63" a="1"/>
  <c r="AK20" i="63" s="1"/>
  <c r="N4" i="63"/>
  <c r="P5" i="63"/>
  <c r="R6" i="63"/>
  <c r="P11" i="63"/>
  <c r="G12" i="63"/>
  <c r="O9" i="63" s="1"/>
  <c r="K20" i="63" a="1"/>
  <c r="K20" i="63" s="1"/>
  <c r="J21" i="63" a="1"/>
  <c r="J21" i="63" s="1"/>
  <c r="J20" i="63" a="1"/>
  <c r="J20" i="63" s="1"/>
  <c r="AL20" i="63" s="1"/>
  <c r="K18" i="63" a="1"/>
  <c r="K18" i="63" s="1"/>
  <c r="L17" i="63" a="1"/>
  <c r="L17" i="63" s="1"/>
  <c r="K22" i="63" a="1"/>
  <c r="K22" i="63" s="1"/>
  <c r="M21" i="63" a="1"/>
  <c r="M21" i="63" s="1"/>
  <c r="M20" i="63" a="1"/>
  <c r="M20" i="63" s="1"/>
  <c r="AO20" i="63" s="1"/>
  <c r="J22" i="63" a="1"/>
  <c r="J22" i="63" s="1"/>
  <c r="L20" i="63" a="1"/>
  <c r="L20" i="63" s="1"/>
  <c r="AN20" i="63" s="1"/>
  <c r="AK16" i="63" a="1"/>
  <c r="AK16" i="63" s="1"/>
  <c r="N6" i="63"/>
  <c r="N8" i="63"/>
  <c r="P9" i="63"/>
  <c r="N7" i="63"/>
  <c r="P8" i="63"/>
  <c r="R9" i="63"/>
  <c r="O7" i="63"/>
  <c r="R7" i="63"/>
  <c r="N10" i="63"/>
  <c r="F15" i="63" a="1"/>
  <c r="F15" i="63" s="1"/>
  <c r="Q15" i="63" a="1"/>
  <c r="Q15" i="63" s="1"/>
  <c r="O15" i="63" a="1"/>
  <c r="O15" i="63" s="1"/>
  <c r="R5" i="63"/>
  <c r="P7" i="63"/>
  <c r="R8" i="63"/>
  <c r="T9" i="63"/>
  <c r="G15" i="63" a="1"/>
  <c r="G15" i="63" s="1"/>
  <c r="AJ17" i="63" a="1"/>
  <c r="AJ17" i="63" s="1"/>
  <c r="AG15" i="63" a="1"/>
  <c r="AG15" i="63" s="1"/>
  <c r="L12" i="63"/>
  <c r="T11" i="63" s="1"/>
  <c r="AE15" i="63" a="1"/>
  <c r="AE15" i="63" s="1"/>
  <c r="P6" i="63"/>
  <c r="Q4" i="63"/>
  <c r="T4" i="63"/>
  <c r="Q7" i="63"/>
  <c r="P10" i="63"/>
  <c r="T20" i="63" a="1"/>
  <c r="T20" i="63" s="1"/>
  <c r="T18" i="63" a="1"/>
  <c r="T18" i="63" s="1"/>
  <c r="U17" i="63" a="1"/>
  <c r="U17" i="63" s="1"/>
  <c r="U15" i="63" a="1"/>
  <c r="U15" i="63" s="1"/>
  <c r="U21" i="63" a="1"/>
  <c r="U21" i="63" s="1"/>
  <c r="U20" i="63" a="1"/>
  <c r="U20" i="63" s="1"/>
  <c r="S15" i="63" a="1"/>
  <c r="S15" i="63" s="1"/>
  <c r="S22" i="63" a="1"/>
  <c r="S22" i="63" s="1"/>
  <c r="R22" i="63" a="1"/>
  <c r="R22" i="63" s="1"/>
  <c r="S21" i="63" a="1"/>
  <c r="S21" i="63" s="1"/>
  <c r="R18" i="63" a="1"/>
  <c r="R18" i="63" s="1"/>
  <c r="S17" i="63" a="1"/>
  <c r="S17" i="63" s="1"/>
  <c r="R21" i="63" a="1"/>
  <c r="R21" i="63" s="1"/>
  <c r="R20" i="63" a="1"/>
  <c r="R20" i="63" s="1"/>
  <c r="I15" i="63" a="1"/>
  <c r="I15" i="63" s="1"/>
  <c r="AI18" i="63" a="1"/>
  <c r="AI18" i="63" s="1"/>
  <c r="T8" i="63"/>
  <c r="J15" i="63" a="1"/>
  <c r="J15" i="63" s="1"/>
  <c r="AH19" i="63" a="1"/>
  <c r="AH19" i="63" s="1"/>
  <c r="AC15" i="63" a="1"/>
  <c r="AC15" i="63" s="1"/>
  <c r="K12" i="63"/>
  <c r="S9" i="63" s="1"/>
  <c r="AA15" i="63" a="1"/>
  <c r="AA15" i="63" s="1"/>
  <c r="K15" i="63" a="1"/>
  <c r="K15" i="63" s="1"/>
  <c r="K23" i="63" s="1"/>
  <c r="AD15" i="63" a="1"/>
  <c r="AD15" i="63" s="1"/>
  <c r="M17" i="63" a="1"/>
  <c r="M17" i="63" s="1"/>
  <c r="AK19" i="63" a="1"/>
  <c r="AK19" i="63" s="1"/>
  <c r="O4" i="63"/>
  <c r="I12" i="63"/>
  <c r="Q11" i="63" s="1"/>
  <c r="P20" i="63" a="1"/>
  <c r="P20" i="63" s="1"/>
  <c r="I16" i="63" a="1"/>
  <c r="I16" i="63" s="1"/>
  <c r="M16" i="63" a="1"/>
  <c r="M16" i="63" s="1"/>
  <c r="M23" i="63" s="1"/>
  <c r="Q16" i="63" a="1"/>
  <c r="Q16" i="63" s="1"/>
  <c r="U16" i="63" a="1"/>
  <c r="U16" i="63" s="1"/>
  <c r="Y16" i="63" a="1"/>
  <c r="Y16" i="63" s="1"/>
  <c r="Y23" i="63" s="1"/>
  <c r="AC16" i="63" a="1"/>
  <c r="AC16" i="63" s="1"/>
  <c r="AG16" i="63" a="1"/>
  <c r="AG16" i="63" s="1"/>
  <c r="I17" i="63" a="1"/>
  <c r="I17" i="63" s="1"/>
  <c r="W17" i="63" a="1"/>
  <c r="W17" i="63" s="1"/>
  <c r="H18" i="63" a="1"/>
  <c r="H18" i="63" s="1"/>
  <c r="AN18" i="63" s="1"/>
  <c r="M18" i="63" a="1"/>
  <c r="M18" i="63" s="1"/>
  <c r="AO18" i="63" s="1"/>
  <c r="V18" i="63" a="1"/>
  <c r="V18" i="63" s="1"/>
  <c r="AE18" i="63" a="1"/>
  <c r="AE18" i="63" s="1"/>
  <c r="L19" i="63" a="1"/>
  <c r="L19" i="63" s="1"/>
  <c r="U19" i="63" a="1"/>
  <c r="U19" i="63" s="1"/>
  <c r="AD19" i="63" a="1"/>
  <c r="AD19" i="63" s="1"/>
  <c r="AJ21" i="63" a="1"/>
  <c r="AJ21" i="63" s="1"/>
  <c r="AE21" i="63" a="1"/>
  <c r="AE21" i="63" s="1"/>
  <c r="AB17" i="63" a="1"/>
  <c r="AB17" i="63" s="1"/>
  <c r="AA18" i="63" a="1"/>
  <c r="AA18" i="63" s="1"/>
  <c r="H19" i="63" a="1"/>
  <c r="H19" i="63" s="1"/>
  <c r="Q19" i="63" a="1"/>
  <c r="Q19" i="63" s="1"/>
  <c r="Z19" i="63" a="1"/>
  <c r="Z19" i="63" s="1"/>
  <c r="Y20" i="63" a="1"/>
  <c r="Y20" i="63" s="1"/>
  <c r="F21" i="63" a="1"/>
  <c r="F21" i="63" s="1"/>
  <c r="Y21" i="63" a="1"/>
  <c r="Y21" i="63" s="1"/>
  <c r="Z22" i="63" a="1"/>
  <c r="Z22" i="63" s="1"/>
  <c r="N9" i="63"/>
  <c r="F16" i="63" a="1"/>
  <c r="F16" i="63" s="1"/>
  <c r="J16" i="63" a="1"/>
  <c r="J16" i="63" s="1"/>
  <c r="N16" i="63" a="1"/>
  <c r="N16" i="63" s="1"/>
  <c r="N23" i="63" s="1"/>
  <c r="R16" i="63" a="1"/>
  <c r="R16" i="63" s="1"/>
  <c r="R23" i="63" s="1"/>
  <c r="V16" i="63" a="1"/>
  <c r="V16" i="63" s="1"/>
  <c r="V23" i="63" s="1"/>
  <c r="Z16" i="63" a="1"/>
  <c r="Z16" i="63" s="1"/>
  <c r="Z23" i="63" s="1"/>
  <c r="AD16" i="63" a="1"/>
  <c r="AD16" i="63" s="1"/>
  <c r="AH16" i="63" a="1"/>
  <c r="AH16" i="63" s="1"/>
  <c r="AH23" i="63" s="1"/>
  <c r="AH17" i="63" a="1"/>
  <c r="AH17" i="63" s="1"/>
  <c r="AD17" i="63" a="1"/>
  <c r="AD17" i="63" s="1"/>
  <c r="Z17" i="63" a="1"/>
  <c r="Z17" i="63" s="1"/>
  <c r="V17" i="63" a="1"/>
  <c r="V17" i="63" s="1"/>
  <c r="R17" i="63" a="1"/>
  <c r="R17" i="63" s="1"/>
  <c r="N17" i="63" a="1"/>
  <c r="N17" i="63" s="1"/>
  <c r="J17" i="63" a="1"/>
  <c r="J17" i="63" s="1"/>
  <c r="F17" i="63" a="1"/>
  <c r="F17" i="63" s="1"/>
  <c r="O17" i="63" a="1"/>
  <c r="O17" i="63" s="1"/>
  <c r="X17" i="63" a="1"/>
  <c r="X17" i="63" s="1"/>
  <c r="AG17" i="63" a="1"/>
  <c r="AG17" i="63" s="1"/>
  <c r="N18" i="63" a="1"/>
  <c r="N18" i="63" s="1"/>
  <c r="W18" i="63" a="1"/>
  <c r="W18" i="63" s="1"/>
  <c r="AF18" i="63" a="1"/>
  <c r="AF18" i="63" s="1"/>
  <c r="M19" i="63" a="1"/>
  <c r="M19" i="63" s="1"/>
  <c r="V19" i="63" a="1"/>
  <c r="V19" i="63" s="1"/>
  <c r="AJ19" i="63" a="1"/>
  <c r="AJ19" i="63" s="1"/>
  <c r="Z20" i="63" a="1"/>
  <c r="Z20" i="63" s="1"/>
  <c r="G21" i="63" a="1"/>
  <c r="G21" i="63" s="1"/>
  <c r="Z21" i="63" a="1"/>
  <c r="Z21" i="63" s="1"/>
  <c r="AA22" i="63" a="1"/>
  <c r="AA22" i="63" s="1"/>
  <c r="E30" i="63"/>
  <c r="G70" i="63" s="1"/>
  <c r="H15" i="63" a="1"/>
  <c r="H15" i="63" s="1"/>
  <c r="L15" i="63" a="1"/>
  <c r="L15" i="63" s="1"/>
  <c r="P15" i="63" a="1"/>
  <c r="P15" i="63" s="1"/>
  <c r="T15" i="63" a="1"/>
  <c r="T15" i="63" s="1"/>
  <c r="X15" i="63" a="1"/>
  <c r="X15" i="63" s="1"/>
  <c r="AB15" i="63" a="1"/>
  <c r="AB15" i="63" s="1"/>
  <c r="AF15" i="63" a="1"/>
  <c r="AF15" i="63" s="1"/>
  <c r="AJ15" i="63" a="1"/>
  <c r="AJ15" i="63" s="1"/>
  <c r="K17" i="63" a="1"/>
  <c r="K17" i="63" s="1"/>
  <c r="T17" i="63" a="1"/>
  <c r="T17" i="63" s="1"/>
  <c r="AC17" i="63" a="1"/>
  <c r="AC17" i="63" s="1"/>
  <c r="J18" i="63" a="1"/>
  <c r="J18" i="63" s="1"/>
  <c r="S18" i="63" a="1"/>
  <c r="S18" i="63" s="1"/>
  <c r="AB18" i="63" a="1"/>
  <c r="AB18" i="63" s="1"/>
  <c r="AG18" i="63" a="1"/>
  <c r="AG18" i="63" s="1"/>
  <c r="I19" i="63" a="1"/>
  <c r="I19" i="63" s="1"/>
  <c r="R19" i="63" a="1"/>
  <c r="R19" i="63" s="1"/>
  <c r="AF19" i="63" a="1"/>
  <c r="AF19" i="63" s="1"/>
  <c r="N20" i="63" a="1"/>
  <c r="N20" i="63" s="1"/>
  <c r="N21" i="63" a="1"/>
  <c r="N21" i="63" s="1"/>
  <c r="AA21" i="63" a="1"/>
  <c r="AA21" i="63" s="1"/>
  <c r="M12" i="63"/>
  <c r="U8" i="63" s="1"/>
  <c r="AG21" i="63" a="1"/>
  <c r="AG21" i="63" s="1"/>
  <c r="G16" i="63" a="1"/>
  <c r="G16" i="63" s="1"/>
  <c r="AM16" i="63" s="1"/>
  <c r="K16" i="63" a="1"/>
  <c r="K16" i="63" s="1"/>
  <c r="O16" i="63" a="1"/>
  <c r="O16" i="63" s="1"/>
  <c r="S16" i="63" a="1"/>
  <c r="S16" i="63" s="1"/>
  <c r="W16" i="63" a="1"/>
  <c r="W16" i="63" s="1"/>
  <c r="W23" i="63" s="1"/>
  <c r="AA16" i="63" a="1"/>
  <c r="AA16" i="63" s="1"/>
  <c r="AE16" i="63" a="1"/>
  <c r="AE16" i="63" s="1"/>
  <c r="AI16" i="63" a="1"/>
  <c r="AI16" i="63" s="1"/>
  <c r="G17" i="63" a="1"/>
  <c r="G17" i="63" s="1"/>
  <c r="P17" i="63" a="1"/>
  <c r="P17" i="63" s="1"/>
  <c r="Y17" i="63" a="1"/>
  <c r="Y17" i="63" s="1"/>
  <c r="F18" i="63" a="1"/>
  <c r="F18" i="63" s="1"/>
  <c r="O18" i="63" a="1"/>
  <c r="O18" i="63" s="1"/>
  <c r="X18" i="63" a="1"/>
  <c r="X18" i="63" s="1"/>
  <c r="AC18" i="63" a="1"/>
  <c r="AC18" i="63" s="1"/>
  <c r="N19" i="63" a="1"/>
  <c r="N19" i="63" s="1"/>
  <c r="AB19" i="63" a="1"/>
  <c r="AB19" i="63" s="1"/>
  <c r="O21" i="63" a="1"/>
  <c r="O21" i="63" s="1"/>
  <c r="E35" i="63"/>
  <c r="W85" i="63" s="1"/>
  <c r="AK22" i="63" a="1"/>
  <c r="AK22" i="63" s="1"/>
  <c r="AG22" i="63" a="1"/>
  <c r="AG22" i="63" s="1"/>
  <c r="AC22" i="63" a="1"/>
  <c r="AC22" i="63" s="1"/>
  <c r="Y22" i="63" a="1"/>
  <c r="Y22" i="63" s="1"/>
  <c r="U22" i="63" a="1"/>
  <c r="U22" i="63" s="1"/>
  <c r="Q22" i="63" a="1"/>
  <c r="Q22" i="63" s="1"/>
  <c r="M22" i="63" a="1"/>
  <c r="M22" i="63" s="1"/>
  <c r="I22" i="63" a="1"/>
  <c r="I22" i="63" s="1"/>
  <c r="AJ22" i="63" a="1"/>
  <c r="AJ22" i="63" s="1"/>
  <c r="AF22" i="63" a="1"/>
  <c r="AF22" i="63" s="1"/>
  <c r="AB22" i="63" a="1"/>
  <c r="AB22" i="63" s="1"/>
  <c r="X22" i="63" a="1"/>
  <c r="X22" i="63" s="1"/>
  <c r="T22" i="63" a="1"/>
  <c r="T22" i="63" s="1"/>
  <c r="P22" i="63" a="1"/>
  <c r="P22" i="63" s="1"/>
  <c r="L22" i="63" a="1"/>
  <c r="L22" i="63" s="1"/>
  <c r="H22" i="63" a="1"/>
  <c r="H22" i="63" s="1"/>
  <c r="AI19" i="63" a="1"/>
  <c r="AI19" i="63" s="1"/>
  <c r="AE19" i="63" a="1"/>
  <c r="AE19" i="63" s="1"/>
  <c r="AA19" i="63" a="1"/>
  <c r="AA19" i="63" s="1"/>
  <c r="W19" i="63" a="1"/>
  <c r="W19" i="63" s="1"/>
  <c r="S19" i="63" a="1"/>
  <c r="S19" i="63" s="1"/>
  <c r="O19" i="63" a="1"/>
  <c r="O19" i="63" s="1"/>
  <c r="K19" i="63" a="1"/>
  <c r="K19" i="63" s="1"/>
  <c r="G19" i="63" a="1"/>
  <c r="G19" i="63" s="1"/>
  <c r="E32" i="63"/>
  <c r="W40" i="63" s="1"/>
  <c r="J19" i="63" a="1"/>
  <c r="J19" i="63" s="1"/>
  <c r="X19" i="63" a="1"/>
  <c r="X19" i="63" s="1"/>
  <c r="AG19" i="63" a="1"/>
  <c r="AG19" i="63" s="1"/>
  <c r="V20" i="63" a="1"/>
  <c r="V20" i="63" s="1"/>
  <c r="I21" i="63" a="1"/>
  <c r="I21" i="63" s="1"/>
  <c r="AO21" i="63" s="1"/>
  <c r="V21" i="63" a="1"/>
  <c r="V21" i="63" s="1"/>
  <c r="F22" i="63" a="1"/>
  <c r="F22" i="63" s="1"/>
  <c r="N22" i="63" a="1"/>
  <c r="N22" i="63" s="1"/>
  <c r="V22" i="63" a="1"/>
  <c r="V22" i="63" s="1"/>
  <c r="AD22" i="63" a="1"/>
  <c r="AD22" i="63" s="1"/>
  <c r="G20" i="63" a="1"/>
  <c r="G20" i="63" s="1"/>
  <c r="H16" i="63" a="1"/>
  <c r="H16" i="63" s="1"/>
  <c r="L16" i="63" a="1"/>
  <c r="L16" i="63" s="1"/>
  <c r="P16" i="63" a="1"/>
  <c r="P16" i="63" s="1"/>
  <c r="T16" i="63" a="1"/>
  <c r="T16" i="63" s="1"/>
  <c r="X16" i="63" a="1"/>
  <c r="X16" i="63" s="1"/>
  <c r="AB16" i="63" a="1"/>
  <c r="AB16" i="63" s="1"/>
  <c r="AF16" i="63" a="1"/>
  <c r="AF16" i="63" s="1"/>
  <c r="H17" i="63" a="1"/>
  <c r="H17" i="63" s="1"/>
  <c r="AN17" i="63" s="1"/>
  <c r="Q17" i="63" a="1"/>
  <c r="Q17" i="63" s="1"/>
  <c r="AE17" i="63" a="1"/>
  <c r="AE17" i="63" s="1"/>
  <c r="G18" i="63" a="1"/>
  <c r="G18" i="63" s="1"/>
  <c r="P18" i="63" a="1"/>
  <c r="P18" i="63" s="1"/>
  <c r="U18" i="63" a="1"/>
  <c r="U18" i="63" s="1"/>
  <c r="AD18" i="63" a="1"/>
  <c r="AD18" i="63" s="1"/>
  <c r="F19" i="63" a="1"/>
  <c r="F19" i="63" s="1"/>
  <c r="T19" i="63" a="1"/>
  <c r="T19" i="63" s="1"/>
  <c r="AC19" i="63" a="1"/>
  <c r="AC19" i="63" s="1"/>
  <c r="AC20" i="63" a="1"/>
  <c r="AC20" i="63" s="1"/>
  <c r="G22" i="63" a="1"/>
  <c r="G22" i="63" s="1"/>
  <c r="O22" i="63" a="1"/>
  <c r="O22" i="63" s="1"/>
  <c r="W22" i="63" a="1"/>
  <c r="W22" i="63" s="1"/>
  <c r="AE22" i="63" a="1"/>
  <c r="AE22" i="63" s="1"/>
  <c r="O20" i="63" a="1"/>
  <c r="O20" i="63" s="1"/>
  <c r="S20" i="63" a="1"/>
  <c r="S20" i="63" s="1"/>
  <c r="W20" i="63" a="1"/>
  <c r="W20" i="63" s="1"/>
  <c r="AA20" i="63" a="1"/>
  <c r="AA20" i="63" s="1"/>
  <c r="AE20" i="63" a="1"/>
  <c r="AE20" i="63" s="1"/>
  <c r="AI20" i="63" a="1"/>
  <c r="AI20" i="63" s="1"/>
  <c r="X20" i="63" a="1"/>
  <c r="X20" i="63" s="1"/>
  <c r="AB20" i="63" a="1"/>
  <c r="AB20" i="63" s="1"/>
  <c r="AF20" i="63" a="1"/>
  <c r="AF20" i="63" s="1"/>
  <c r="AJ20" i="63" a="1"/>
  <c r="AJ20" i="63" s="1"/>
  <c r="H21" i="63" a="1"/>
  <c r="H21" i="63" s="1"/>
  <c r="L21" i="63" a="1"/>
  <c r="L21" i="63" s="1"/>
  <c r="P21" i="63" a="1"/>
  <c r="P21" i="63" s="1"/>
  <c r="T21" i="63" a="1"/>
  <c r="T21" i="63" s="1"/>
  <c r="X21" i="63" a="1"/>
  <c r="X21" i="63" s="1"/>
  <c r="AB21" i="63" a="1"/>
  <c r="AB21" i="63" s="1"/>
  <c r="AF21" i="63" a="1"/>
  <c r="AF21" i="63" s="1"/>
  <c r="F12" i="2"/>
  <c r="AE255" i="58"/>
  <c r="AE254" i="58"/>
  <c r="AE253" i="58"/>
  <c r="AE261" i="58" s="1"/>
  <c r="AE203" i="58"/>
  <c r="AE184" i="58"/>
  <c r="AE140" i="58"/>
  <c r="AE145" i="58" s="1"/>
  <c r="AE139" i="58"/>
  <c r="AE138" i="58"/>
  <c r="AE137" i="58"/>
  <c r="AE129" i="58"/>
  <c r="AE128" i="58"/>
  <c r="AE82" i="58"/>
  <c r="AE81" i="58"/>
  <c r="AE87" i="58" s="1"/>
  <c r="AE80" i="58"/>
  <c r="AE79" i="58"/>
  <c r="AE71" i="58"/>
  <c r="AE70" i="58"/>
  <c r="AE24" i="58"/>
  <c r="AE23" i="58"/>
  <c r="AE22" i="58"/>
  <c r="AE29" i="58" s="1"/>
  <c r="AE21" i="58"/>
  <c r="AE13" i="58"/>
  <c r="AE12" i="58"/>
  <c r="T255" i="58"/>
  <c r="T254" i="58"/>
  <c r="T253" i="58"/>
  <c r="T261" i="58" s="1"/>
  <c r="T203" i="58"/>
  <c r="R127" i="58"/>
  <c r="T127" i="58" s="1"/>
  <c r="T145" i="58"/>
  <c r="T146" i="58" s="1"/>
  <c r="T140" i="58"/>
  <c r="T139" i="58"/>
  <c r="T138" i="58"/>
  <c r="T137" i="58"/>
  <c r="T129" i="58"/>
  <c r="T128" i="58"/>
  <c r="R126" i="58"/>
  <c r="T126" i="58" s="1"/>
  <c r="T82" i="58"/>
  <c r="T87" i="58" s="1"/>
  <c r="T81" i="58"/>
  <c r="T80" i="58"/>
  <c r="T79" i="58"/>
  <c r="T71" i="58"/>
  <c r="T70" i="58"/>
  <c r="T48" i="58"/>
  <c r="T24" i="58"/>
  <c r="T23" i="58"/>
  <c r="T22" i="58"/>
  <c r="T21" i="58"/>
  <c r="T29" i="58" s="1"/>
  <c r="T13" i="58"/>
  <c r="T12" i="58"/>
  <c r="I253" i="58"/>
  <c r="I255" i="58"/>
  <c r="I254" i="58"/>
  <c r="F280" i="58"/>
  <c r="I280" i="58" s="1"/>
  <c r="F11" i="2"/>
  <c r="AB280" i="58" s="1"/>
  <c r="AC242" i="58" s="1"/>
  <c r="AE242" i="58" s="1"/>
  <c r="D11" i="2"/>
  <c r="G242" i="58" s="1"/>
  <c r="I242" i="58" s="1"/>
  <c r="I146" i="58"/>
  <c r="I88" i="58"/>
  <c r="I30" i="58"/>
  <c r="I145" i="58"/>
  <c r="I147" i="58" s="1"/>
  <c r="I148" i="58" s="1"/>
  <c r="I140" i="58"/>
  <c r="I139" i="58"/>
  <c r="I138" i="58"/>
  <c r="I137" i="58"/>
  <c r="I129" i="58"/>
  <c r="I128" i="58"/>
  <c r="F106" i="58"/>
  <c r="G69" i="58" s="1"/>
  <c r="I69" i="58" s="1"/>
  <c r="G11" i="58"/>
  <c r="I11" i="58" s="1"/>
  <c r="I87" i="58"/>
  <c r="I89" i="58" s="1"/>
  <c r="I90" i="58" s="1"/>
  <c r="I82" i="58"/>
  <c r="I81" i="58"/>
  <c r="I80" i="58"/>
  <c r="I79" i="58"/>
  <c r="I71" i="58"/>
  <c r="I70" i="58"/>
  <c r="I31" i="58"/>
  <c r="I32" i="58" s="1"/>
  <c r="I29" i="58"/>
  <c r="I22" i="58"/>
  <c r="I23" i="58"/>
  <c r="I24" i="58"/>
  <c r="I21" i="58"/>
  <c r="I12" i="58"/>
  <c r="I13" i="58"/>
  <c r="F14" i="2"/>
  <c r="AB164" i="58" s="1"/>
  <c r="AC126" i="58" s="1"/>
  <c r="AE126" i="58" s="1"/>
  <c r="E13" i="2"/>
  <c r="Q106" i="58" s="1"/>
  <c r="T106" i="58" s="1"/>
  <c r="S67" i="58" s="1"/>
  <c r="T67" i="58" s="1"/>
  <c r="F13" i="2"/>
  <c r="AB106" i="58" s="1"/>
  <c r="AC68" i="58" s="1"/>
  <c r="AE68" i="58" s="1"/>
  <c r="E12" i="2"/>
  <c r="Q48" i="58" s="1"/>
  <c r="R11" i="58" s="1"/>
  <c r="T11" i="58" s="1"/>
  <c r="E15" i="2"/>
  <c r="Q222" i="58" s="1"/>
  <c r="R184" i="58" s="1"/>
  <c r="T184" i="58" s="1"/>
  <c r="F15" i="2"/>
  <c r="AB222" i="58" s="1"/>
  <c r="AC184" i="58" s="1"/>
  <c r="D14" i="2"/>
  <c r="F164" i="58" s="1"/>
  <c r="G127" i="58" s="1"/>
  <c r="I127" i="58" s="1"/>
  <c r="D15" i="2"/>
  <c r="G184" i="58" s="1"/>
  <c r="I184" i="58" s="1"/>
  <c r="D12" i="2"/>
  <c r="F48" i="58" s="1"/>
  <c r="I48" i="58" s="1"/>
  <c r="H9" i="58" s="1"/>
  <c r="I9" i="58" s="1"/>
  <c r="AC69" i="58" l="1"/>
  <c r="AE69" i="58" s="1"/>
  <c r="R69" i="58"/>
  <c r="T69" i="58" s="1"/>
  <c r="AE222" i="58"/>
  <c r="R68" i="58"/>
  <c r="T68" i="58" s="1"/>
  <c r="AE106" i="58"/>
  <c r="G10" i="58"/>
  <c r="I10" i="58" s="1"/>
  <c r="AE280" i="58"/>
  <c r="T222" i="58"/>
  <c r="R10" i="58"/>
  <c r="T10" i="58" s="1"/>
  <c r="I23" i="66"/>
  <c r="AO15" i="66"/>
  <c r="S8" i="66"/>
  <c r="V23" i="66"/>
  <c r="AE23" i="66"/>
  <c r="T23" i="66"/>
  <c r="M23" i="66"/>
  <c r="T8" i="66"/>
  <c r="S6" i="66"/>
  <c r="AN16" i="66"/>
  <c r="R4" i="66"/>
  <c r="AL18" i="66"/>
  <c r="AL16" i="66"/>
  <c r="R5" i="66"/>
  <c r="Q10" i="66"/>
  <c r="V10" i="66" s="1"/>
  <c r="AH23" i="66"/>
  <c r="AI23" i="66"/>
  <c r="X23" i="66"/>
  <c r="Q23" i="66"/>
  <c r="AO18" i="66"/>
  <c r="T11" i="66"/>
  <c r="AM16" i="66"/>
  <c r="AL19" i="66"/>
  <c r="T9" i="66"/>
  <c r="G23" i="66"/>
  <c r="AM15" i="66"/>
  <c r="J23" i="66"/>
  <c r="AB23" i="66"/>
  <c r="U23" i="66"/>
  <c r="AM17" i="66"/>
  <c r="Q7" i="66"/>
  <c r="V7" i="66" s="1"/>
  <c r="AL17" i="66"/>
  <c r="P23" i="66"/>
  <c r="R10" i="66"/>
  <c r="K23" i="66"/>
  <c r="R23" i="66"/>
  <c r="AF23" i="66"/>
  <c r="Y23" i="66"/>
  <c r="T6" i="66"/>
  <c r="AO16" i="66"/>
  <c r="AM18" i="66"/>
  <c r="S11" i="66"/>
  <c r="AL21" i="66"/>
  <c r="T5" i="66"/>
  <c r="AO22" i="66"/>
  <c r="AN22" i="66"/>
  <c r="S10" i="66"/>
  <c r="Q8" i="66"/>
  <c r="V8" i="66" s="1"/>
  <c r="O23" i="66"/>
  <c r="AD23" i="66"/>
  <c r="AJ23" i="66"/>
  <c r="AC23" i="66"/>
  <c r="T4" i="66"/>
  <c r="AN20" i="66"/>
  <c r="AL20" i="66"/>
  <c r="AO20" i="66"/>
  <c r="AN18" i="66"/>
  <c r="AN17" i="66"/>
  <c r="AN21" i="66"/>
  <c r="AO21" i="66"/>
  <c r="Q11" i="66"/>
  <c r="V11" i="66" s="1"/>
  <c r="V9" i="66"/>
  <c r="T7" i="66"/>
  <c r="S23" i="66"/>
  <c r="H23" i="66"/>
  <c r="AN15" i="66"/>
  <c r="Z23" i="66"/>
  <c r="AG23" i="66"/>
  <c r="Q4" i="66"/>
  <c r="V4" i="66" s="1"/>
  <c r="R7" i="66"/>
  <c r="AO17" i="66"/>
  <c r="R6" i="66"/>
  <c r="V6" i="66" s="1"/>
  <c r="AM21" i="66"/>
  <c r="S5" i="66"/>
  <c r="V5" i="66" s="1"/>
  <c r="R8" i="66"/>
  <c r="F23" i="66"/>
  <c r="AL15" i="66"/>
  <c r="W23" i="66"/>
  <c r="L23" i="66"/>
  <c r="G40" i="66"/>
  <c r="AK23" i="66"/>
  <c r="S4" i="66"/>
  <c r="AM20" i="66"/>
  <c r="AM22" i="65"/>
  <c r="AL22" i="65"/>
  <c r="J23" i="65"/>
  <c r="AL20" i="65"/>
  <c r="AG23" i="65"/>
  <c r="W23" i="65"/>
  <c r="P4" i="65"/>
  <c r="P9" i="65"/>
  <c r="S7" i="65"/>
  <c r="R9" i="65"/>
  <c r="P11" i="65"/>
  <c r="AC23" i="65"/>
  <c r="AN17" i="65"/>
  <c r="AO20" i="65"/>
  <c r="S23" i="65"/>
  <c r="N4" i="65"/>
  <c r="S6" i="65"/>
  <c r="N11" i="65"/>
  <c r="U23" i="65"/>
  <c r="AN21" i="65"/>
  <c r="AO21" i="65"/>
  <c r="K23" i="65"/>
  <c r="X23" i="65"/>
  <c r="S4" i="65"/>
  <c r="N8" i="65"/>
  <c r="S9" i="65"/>
  <c r="P10" i="65"/>
  <c r="U7" i="65"/>
  <c r="V7" i="65" s="1"/>
  <c r="AO22" i="65"/>
  <c r="AN20" i="65"/>
  <c r="AM18" i="65"/>
  <c r="Q23" i="65"/>
  <c r="G23" i="65"/>
  <c r="AM15" i="65"/>
  <c r="S11" i="65"/>
  <c r="P6" i="65"/>
  <c r="V6" i="65" s="1"/>
  <c r="U8" i="65"/>
  <c r="N5" i="65"/>
  <c r="U6" i="65"/>
  <c r="AM20" i="65"/>
  <c r="AH23" i="65"/>
  <c r="I23" i="65"/>
  <c r="AO15" i="65"/>
  <c r="AL17" i="65"/>
  <c r="AM16" i="65"/>
  <c r="AI23" i="65"/>
  <c r="U10" i="65"/>
  <c r="N9" i="65"/>
  <c r="V9" i="65" s="1"/>
  <c r="R11" i="65"/>
  <c r="P5" i="65"/>
  <c r="AL15" i="65"/>
  <c r="U5" i="65"/>
  <c r="O23" i="65"/>
  <c r="AO19" i="65"/>
  <c r="AN19" i="65"/>
  <c r="AN22" i="65"/>
  <c r="Z23" i="65"/>
  <c r="AM17" i="65"/>
  <c r="AN16" i="65"/>
  <c r="AL16" i="65"/>
  <c r="AE23" i="65"/>
  <c r="U11" i="65"/>
  <c r="F23" i="65"/>
  <c r="U4" i="65"/>
  <c r="AO17" i="65"/>
  <c r="AO16" i="65"/>
  <c r="R23" i="65"/>
  <c r="AL19" i="65"/>
  <c r="AK23" i="65"/>
  <c r="AA23" i="65"/>
  <c r="N10" i="65"/>
  <c r="V10" i="65" s="1"/>
  <c r="AN15" i="65"/>
  <c r="AO22" i="64"/>
  <c r="AJ23" i="64"/>
  <c r="G23" i="64"/>
  <c r="AM15" i="64"/>
  <c r="AH23" i="64"/>
  <c r="Q23" i="64"/>
  <c r="U5" i="64"/>
  <c r="O7" i="64"/>
  <c r="AN20" i="64"/>
  <c r="AM19" i="64"/>
  <c r="AF23" i="64"/>
  <c r="AL21" i="64"/>
  <c r="AM21" i="64"/>
  <c r="AL18" i="64"/>
  <c r="AI23" i="64"/>
  <c r="AD23" i="64"/>
  <c r="AO18" i="64"/>
  <c r="M23" i="64"/>
  <c r="U4" i="64"/>
  <c r="U10" i="64"/>
  <c r="S10" i="64"/>
  <c r="R6" i="64"/>
  <c r="P6" i="64"/>
  <c r="O6" i="64"/>
  <c r="AN19" i="64"/>
  <c r="AB23" i="64"/>
  <c r="AM18" i="64"/>
  <c r="AL16" i="64"/>
  <c r="AN21" i="64"/>
  <c r="AO21" i="64"/>
  <c r="AE23" i="64"/>
  <c r="AM20" i="64"/>
  <c r="Z23" i="64"/>
  <c r="I23" i="64"/>
  <c r="AO15" i="64"/>
  <c r="AN18" i="64"/>
  <c r="N7" i="64"/>
  <c r="N11" i="64"/>
  <c r="U11" i="64"/>
  <c r="O9" i="64"/>
  <c r="U9" i="64"/>
  <c r="R5" i="64"/>
  <c r="P5" i="64"/>
  <c r="V5" i="64" s="1"/>
  <c r="O5" i="64"/>
  <c r="AM22" i="64"/>
  <c r="X23" i="64"/>
  <c r="AO17" i="64"/>
  <c r="AA23" i="64"/>
  <c r="V23" i="64"/>
  <c r="AN16" i="64"/>
  <c r="AN22" i="64"/>
  <c r="AK23" i="64"/>
  <c r="O10" i="64"/>
  <c r="N10" i="64"/>
  <c r="Q8" i="64"/>
  <c r="O8" i="64"/>
  <c r="V8" i="64" s="1"/>
  <c r="R4" i="64"/>
  <c r="P4" i="64"/>
  <c r="O4" i="64"/>
  <c r="T23" i="64"/>
  <c r="AL19" i="64"/>
  <c r="W23" i="64"/>
  <c r="AO20" i="64"/>
  <c r="AO16" i="64"/>
  <c r="R23" i="64"/>
  <c r="AL22" i="64"/>
  <c r="AG23" i="64"/>
  <c r="R7" i="64"/>
  <c r="N6" i="64"/>
  <c r="Q9" i="64"/>
  <c r="P9" i="64"/>
  <c r="S7" i="64"/>
  <c r="Q7" i="64"/>
  <c r="Q11" i="64"/>
  <c r="P11" i="64"/>
  <c r="AN17" i="64"/>
  <c r="P23" i="64"/>
  <c r="S23" i="64"/>
  <c r="N23" i="64"/>
  <c r="AL20" i="64"/>
  <c r="AC23" i="64"/>
  <c r="N4" i="64"/>
  <c r="S8" i="64"/>
  <c r="R8" i="64"/>
  <c r="S6" i="64"/>
  <c r="Q6" i="64"/>
  <c r="R10" i="64"/>
  <c r="Q10" i="64"/>
  <c r="AO19" i="64"/>
  <c r="L23" i="64"/>
  <c r="O23" i="64"/>
  <c r="J23" i="64"/>
  <c r="Y23" i="64"/>
  <c r="S11" i="64"/>
  <c r="U7" i="64"/>
  <c r="S5" i="64"/>
  <c r="Q5" i="64"/>
  <c r="S9" i="64"/>
  <c r="AN15" i="64"/>
  <c r="H23" i="64"/>
  <c r="K23" i="64"/>
  <c r="F23" i="64"/>
  <c r="AL15" i="64"/>
  <c r="U23" i="64"/>
  <c r="N9" i="64"/>
  <c r="U6" i="64"/>
  <c r="AN16" i="63"/>
  <c r="AB23" i="63"/>
  <c r="AO16" i="63"/>
  <c r="S7" i="63"/>
  <c r="V7" i="63" s="1"/>
  <c r="S10" i="63"/>
  <c r="F23" i="63"/>
  <c r="AL15" i="63"/>
  <c r="U9" i="63"/>
  <c r="U6" i="63"/>
  <c r="V6" i="63" s="1"/>
  <c r="X23" i="63"/>
  <c r="AM21" i="63"/>
  <c r="AO17" i="63"/>
  <c r="U5" i="63"/>
  <c r="AE23" i="63"/>
  <c r="O8" i="63"/>
  <c r="O10" i="63"/>
  <c r="V10" i="63" s="1"/>
  <c r="O6" i="63"/>
  <c r="AL19" i="63"/>
  <c r="T23" i="63"/>
  <c r="AL21" i="63"/>
  <c r="Q9" i="63"/>
  <c r="Q5" i="63"/>
  <c r="Q6" i="63"/>
  <c r="AA23" i="63"/>
  <c r="S11" i="63"/>
  <c r="T6" i="63"/>
  <c r="U10" i="63"/>
  <c r="O5" i="63"/>
  <c r="V5" i="63" s="1"/>
  <c r="AL22" i="63"/>
  <c r="AM19" i="63"/>
  <c r="AO19" i="63"/>
  <c r="P23" i="63"/>
  <c r="AL16" i="63"/>
  <c r="I23" i="63"/>
  <c r="AO15" i="63"/>
  <c r="S23" i="63"/>
  <c r="AG23" i="63"/>
  <c r="Q8" i="63"/>
  <c r="V8" i="63" s="1"/>
  <c r="AN21" i="63"/>
  <c r="AM20" i="63"/>
  <c r="AL18" i="63"/>
  <c r="L23" i="63"/>
  <c r="AL17" i="63"/>
  <c r="V9" i="63"/>
  <c r="AC23" i="63"/>
  <c r="S8" i="63"/>
  <c r="S4" i="63"/>
  <c r="S6" i="63"/>
  <c r="T5" i="63"/>
  <c r="O11" i="63"/>
  <c r="V11" i="63" s="1"/>
  <c r="S5" i="63"/>
  <c r="AF23" i="63"/>
  <c r="AN22" i="63"/>
  <c r="AO22" i="63"/>
  <c r="H23" i="63"/>
  <c r="AN15" i="63"/>
  <c r="O23" i="63"/>
  <c r="V4" i="63"/>
  <c r="T10" i="63"/>
  <c r="AM17" i="63"/>
  <c r="AM22" i="63"/>
  <c r="AM18" i="63"/>
  <c r="AJ23" i="63"/>
  <c r="AN19" i="63"/>
  <c r="AD23" i="63"/>
  <c r="J23" i="63"/>
  <c r="U23" i="63"/>
  <c r="G23" i="63"/>
  <c r="AM15" i="63"/>
  <c r="Q23" i="63"/>
  <c r="AI23" i="63"/>
  <c r="U7" i="63"/>
  <c r="T7" i="63"/>
  <c r="I106" i="58"/>
  <c r="F222" i="58"/>
  <c r="H67" i="58"/>
  <c r="G68" i="58"/>
  <c r="I68" i="58" s="1"/>
  <c r="AC127" i="58"/>
  <c r="AE127" i="58" s="1"/>
  <c r="AB48" i="58"/>
  <c r="T74" i="58"/>
  <c r="T75" i="58" s="1"/>
  <c r="AD183" i="58"/>
  <c r="AE183" i="58" s="1"/>
  <c r="AE190" i="58" s="1"/>
  <c r="AE191" i="58" s="1"/>
  <c r="AE224" i="58"/>
  <c r="AE225" i="58" s="1"/>
  <c r="AE88" i="58"/>
  <c r="AE89" i="58" s="1"/>
  <c r="AE90" i="58" s="1"/>
  <c r="AE262" i="58"/>
  <c r="AE263" i="58"/>
  <c r="AE264" i="58" s="1"/>
  <c r="AE146" i="58"/>
  <c r="AE147" i="58" s="1"/>
  <c r="AE148" i="58" s="1"/>
  <c r="AE31" i="58"/>
  <c r="AE32" i="58" s="1"/>
  <c r="AE30" i="58"/>
  <c r="AE108" i="58"/>
  <c r="AE109" i="58" s="1"/>
  <c r="AD67" i="58"/>
  <c r="AE67" i="58" s="1"/>
  <c r="AE74" i="58" s="1"/>
  <c r="AE75" i="58" s="1"/>
  <c r="AD241" i="58"/>
  <c r="AE241" i="58" s="1"/>
  <c r="AE248" i="58" s="1"/>
  <c r="AE249" i="58" s="1"/>
  <c r="AE282" i="58"/>
  <c r="AE283" i="58" s="1"/>
  <c r="AE164" i="58"/>
  <c r="T224" i="58"/>
  <c r="T225" i="58" s="1"/>
  <c r="S183" i="58"/>
  <c r="T183" i="58" s="1"/>
  <c r="T190" i="58" s="1"/>
  <c r="T191" i="58" s="1"/>
  <c r="T227" i="58" s="1"/>
  <c r="J28" i="65" s="1"/>
  <c r="J29" i="65" s="1"/>
  <c r="J30" i="65" s="1"/>
  <c r="J31" i="65" s="1"/>
  <c r="S9" i="58"/>
  <c r="T9" i="58" s="1"/>
  <c r="T50" i="58"/>
  <c r="T51" i="58" s="1"/>
  <c r="T88" i="58"/>
  <c r="T89" i="58" s="1"/>
  <c r="T90" i="58" s="1"/>
  <c r="T262" i="58"/>
  <c r="T263" i="58" s="1"/>
  <c r="T264" i="58" s="1"/>
  <c r="T30" i="58"/>
  <c r="T31" i="58" s="1"/>
  <c r="T32" i="58" s="1"/>
  <c r="T108" i="58"/>
  <c r="T109" i="58" s="1"/>
  <c r="T147" i="58"/>
  <c r="T148" i="58" s="1"/>
  <c r="T164" i="58"/>
  <c r="I261" i="58"/>
  <c r="H241" i="58"/>
  <c r="I241" i="58" s="1"/>
  <c r="I248" i="58" s="1"/>
  <c r="I249" i="58" s="1"/>
  <c r="I282" i="58"/>
  <c r="I283" i="58" s="1"/>
  <c r="I203" i="58"/>
  <c r="I222" i="58"/>
  <c r="G126" i="58"/>
  <c r="I126" i="58" s="1"/>
  <c r="I164" i="58"/>
  <c r="I16" i="58"/>
  <c r="I17" i="58" s="1"/>
  <c r="I50" i="58"/>
  <c r="I51" i="58" s="1"/>
  <c r="I108" i="58"/>
  <c r="I109" i="58" s="1"/>
  <c r="I67" i="58"/>
  <c r="I74" i="58" s="1"/>
  <c r="I75" i="58" s="1"/>
  <c r="I111" i="58" s="1"/>
  <c r="G28" i="63" s="1"/>
  <c r="G29" i="63" s="1"/>
  <c r="G30" i="63" s="1"/>
  <c r="G31" i="63" s="1"/>
  <c r="T16" i="58" l="1"/>
  <c r="T17" i="58" s="1"/>
  <c r="V12" i="66"/>
  <c r="X4" i="66" a="1"/>
  <c r="AN23" i="66"/>
  <c r="AN24" i="66" s="1"/>
  <c r="AR21" i="66"/>
  <c r="AO23" i="66"/>
  <c r="AO24" i="66" s="1"/>
  <c r="AP22" i="66" s="1"/>
  <c r="AR17" i="66"/>
  <c r="AR18" i="66"/>
  <c r="AS18" i="66"/>
  <c r="AP16" i="66"/>
  <c r="AM23" i="66"/>
  <c r="AM24" i="66" s="1"/>
  <c r="AR19" i="66" s="1"/>
  <c r="AQ15" i="66"/>
  <c r="AR16" i="66"/>
  <c r="AR22" i="66"/>
  <c r="AL23" i="66"/>
  <c r="AL24" i="66" s="1"/>
  <c r="AS19" i="66" s="1"/>
  <c r="AP15" i="66"/>
  <c r="AS22" i="66"/>
  <c r="AP17" i="66"/>
  <c r="AL23" i="65"/>
  <c r="AL24" i="65" s="1"/>
  <c r="AS18" i="65" s="1"/>
  <c r="AS20" i="65"/>
  <c r="J32" i="65"/>
  <c r="V5" i="65"/>
  <c r="AS16" i="65"/>
  <c r="AS22" i="65"/>
  <c r="AR21" i="65"/>
  <c r="AN23" i="65"/>
  <c r="AN24" i="65" s="1"/>
  <c r="AS17" i="65"/>
  <c r="AO23" i="65"/>
  <c r="AO24" i="65" s="1"/>
  <c r="AP16" i="65" s="1"/>
  <c r="AS15" i="65"/>
  <c r="V11" i="65"/>
  <c r="AS19" i="65"/>
  <c r="AM23" i="65"/>
  <c r="AM24" i="65" s="1"/>
  <c r="AR18" i="65" s="1"/>
  <c r="V8" i="65"/>
  <c r="V4" i="65"/>
  <c r="V9" i="64"/>
  <c r="AN23" i="64"/>
  <c r="AN24" i="64" s="1"/>
  <c r="AQ15" i="64" s="1"/>
  <c r="AP21" i="64"/>
  <c r="AS22" i="64"/>
  <c r="AP22" i="64"/>
  <c r="AT22" i="64" s="1"/>
  <c r="AR21" i="64"/>
  <c r="AM23" i="64"/>
  <c r="AM24" i="64" s="1"/>
  <c r="AR15" i="64" s="1"/>
  <c r="AQ20" i="64"/>
  <c r="AR19" i="64"/>
  <c r="AS18" i="64"/>
  <c r="AR16" i="64"/>
  <c r="AO23" i="64"/>
  <c r="AO24" i="64" s="1"/>
  <c r="AP17" i="64" s="1"/>
  <c r="AQ21" i="64"/>
  <c r="AR17" i="64"/>
  <c r="AP19" i="64"/>
  <c r="V11" i="64"/>
  <c r="AS19" i="64"/>
  <c r="AP16" i="64"/>
  <c r="AQ18" i="64"/>
  <c r="V10" i="64"/>
  <c r="AL23" i="64"/>
  <c r="AL24" i="64" s="1"/>
  <c r="AS15" i="64" s="1"/>
  <c r="AP15" i="64"/>
  <c r="AQ22" i="64"/>
  <c r="V7" i="64"/>
  <c r="AQ19" i="64"/>
  <c r="AR22" i="64"/>
  <c r="V6" i="64"/>
  <c r="V4" i="64"/>
  <c r="AR18" i="64"/>
  <c r="AR20" i="64"/>
  <c r="AM23" i="63"/>
  <c r="AM24" i="63" s="1"/>
  <c r="X4" i="63" a="1"/>
  <c r="V12" i="63"/>
  <c r="AL23" i="63"/>
  <c r="AL24" i="63" s="1"/>
  <c r="AS16" i="63" s="1"/>
  <c r="AN23" i="63"/>
  <c r="AN24" i="63" s="1"/>
  <c r="AQ16" i="63" s="1"/>
  <c r="AS22" i="63"/>
  <c r="AQ20" i="63"/>
  <c r="AO23" i="63"/>
  <c r="AO24" i="63" s="1"/>
  <c r="AP20" i="63" s="1"/>
  <c r="G32" i="63"/>
  <c r="AS17" i="63"/>
  <c r="AP16" i="63"/>
  <c r="AP22" i="63"/>
  <c r="AC10" i="58"/>
  <c r="AE10" i="58" s="1"/>
  <c r="AC11" i="58"/>
  <c r="AE11" i="58" s="1"/>
  <c r="AE48" i="58"/>
  <c r="AE285" i="58"/>
  <c r="M28" i="66" s="1"/>
  <c r="M29" i="66" s="1"/>
  <c r="M30" i="66" s="1"/>
  <c r="M31" i="66" s="1"/>
  <c r="AE166" i="58"/>
  <c r="AE167" i="58" s="1"/>
  <c r="AD125" i="58"/>
  <c r="AE125" i="58" s="1"/>
  <c r="AE132" i="58" s="1"/>
  <c r="AE133" i="58" s="1"/>
  <c r="AE111" i="58"/>
  <c r="M28" i="63" s="1"/>
  <c r="M29" i="63" s="1"/>
  <c r="M30" i="63" s="1"/>
  <c r="M31" i="63" s="1"/>
  <c r="AE227" i="58"/>
  <c r="M28" i="65" s="1"/>
  <c r="M29" i="65" s="1"/>
  <c r="M30" i="65" s="1"/>
  <c r="M31" i="65" s="1"/>
  <c r="T166" i="58"/>
  <c r="T167" i="58" s="1"/>
  <c r="S125" i="58"/>
  <c r="T125" i="58" s="1"/>
  <c r="T132" i="58" s="1"/>
  <c r="T133" i="58" s="1"/>
  <c r="T53" i="58"/>
  <c r="J28" i="35" s="1"/>
  <c r="T111" i="58"/>
  <c r="J28" i="63" s="1"/>
  <c r="J29" i="63" s="1"/>
  <c r="J30" i="63" s="1"/>
  <c r="J31" i="63" s="1"/>
  <c r="J32" i="63" s="1"/>
  <c r="I262" i="58"/>
  <c r="I263" i="58" s="1"/>
  <c r="I264" i="58" s="1"/>
  <c r="I285" i="58" s="1"/>
  <c r="G28" i="66" s="1"/>
  <c r="G29" i="66" s="1"/>
  <c r="G30" i="66" s="1"/>
  <c r="G31" i="66" s="1"/>
  <c r="I224" i="58"/>
  <c r="I225" i="58" s="1"/>
  <c r="H183" i="58"/>
  <c r="I183" i="58" s="1"/>
  <c r="I190" i="58" s="1"/>
  <c r="I191" i="58" s="1"/>
  <c r="I166" i="58"/>
  <c r="I167" i="58" s="1"/>
  <c r="H125" i="58"/>
  <c r="I125" i="58" s="1"/>
  <c r="I132" i="58" s="1"/>
  <c r="I133" i="58" s="1"/>
  <c r="I53" i="58"/>
  <c r="G28" i="35" s="1"/>
  <c r="AQ22" i="66" l="1"/>
  <c r="AT22" i="66" s="1"/>
  <c r="AQ19" i="66"/>
  <c r="AQ16" i="66"/>
  <c r="AQ17" i="66"/>
  <c r="AT17" i="66" s="1"/>
  <c r="G32" i="66"/>
  <c r="AQ18" i="66"/>
  <c r="AS21" i="66"/>
  <c r="AQ20" i="66"/>
  <c r="AQ21" i="66"/>
  <c r="M32" i="66"/>
  <c r="AP18" i="66"/>
  <c r="AT18" i="66" s="1"/>
  <c r="AR20" i="66"/>
  <c r="AP20" i="66"/>
  <c r="AP19" i="66"/>
  <c r="AT19" i="66" s="1"/>
  <c r="AS16" i="66"/>
  <c r="AT16" i="66" s="1"/>
  <c r="AP21" i="66"/>
  <c r="AT21" i="66" s="1"/>
  <c r="Y5" i="66"/>
  <c r="Y8" i="66"/>
  <c r="Y9" i="66"/>
  <c r="Y11" i="66"/>
  <c r="Y7" i="66"/>
  <c r="Y10" i="66"/>
  <c r="Y6" i="66"/>
  <c r="X4" i="66"/>
  <c r="Y4" i="66" s="1"/>
  <c r="AS20" i="66"/>
  <c r="AS17" i="66"/>
  <c r="AS15" i="66"/>
  <c r="AR15" i="66"/>
  <c r="AT15" i="66" s="1"/>
  <c r="X4" i="65" a="1"/>
  <c r="V12" i="65"/>
  <c r="AQ19" i="65"/>
  <c r="AQ21" i="65"/>
  <c r="AP22" i="65"/>
  <c r="AQ15" i="65"/>
  <c r="AQ18" i="65"/>
  <c r="AP17" i="65"/>
  <c r="AR17" i="65"/>
  <c r="M32" i="65"/>
  <c r="AR19" i="65"/>
  <c r="AP15" i="65"/>
  <c r="AQ16" i="65"/>
  <c r="AT16" i="65" s="1"/>
  <c r="AQ22" i="65"/>
  <c r="AP18" i="65"/>
  <c r="AP21" i="65"/>
  <c r="AT21" i="65" s="1"/>
  <c r="AR16" i="65"/>
  <c r="AR22" i="65"/>
  <c r="AS21" i="65"/>
  <c r="AQ17" i="65"/>
  <c r="AQ20" i="65"/>
  <c r="AP20" i="65"/>
  <c r="AR15" i="65"/>
  <c r="AR20" i="65"/>
  <c r="J33" i="65"/>
  <c r="AP19" i="65"/>
  <c r="AT19" i="65" s="1"/>
  <c r="AT19" i="64"/>
  <c r="J33" i="64"/>
  <c r="AP18" i="64"/>
  <c r="AT18" i="64" s="1"/>
  <c r="AS21" i="64"/>
  <c r="AT21" i="64" s="1"/>
  <c r="AS17" i="64"/>
  <c r="AS20" i="64"/>
  <c r="AT15" i="64"/>
  <c r="AP20" i="64"/>
  <c r="AT20" i="64" s="1"/>
  <c r="X4" i="64" a="1"/>
  <c r="V12" i="64"/>
  <c r="AS16" i="64"/>
  <c r="AQ17" i="64"/>
  <c r="AT17" i="64" s="1"/>
  <c r="AQ16" i="64"/>
  <c r="AT16" i="64"/>
  <c r="M32" i="63"/>
  <c r="AQ15" i="63"/>
  <c r="AT22" i="63"/>
  <c r="AR20" i="63"/>
  <c r="AT20" i="63" s="1"/>
  <c r="AR17" i="63"/>
  <c r="AR18" i="63"/>
  <c r="AR15" i="63"/>
  <c r="Y9" i="63"/>
  <c r="Y11" i="63"/>
  <c r="Y7" i="63"/>
  <c r="X4" i="63"/>
  <c r="Y4" i="63" s="1"/>
  <c r="Y10" i="63"/>
  <c r="Y5" i="63"/>
  <c r="Y8" i="63"/>
  <c r="Y6" i="63"/>
  <c r="G33" i="63"/>
  <c r="AQ17" i="63"/>
  <c r="AP19" i="63"/>
  <c r="AS18" i="63"/>
  <c r="AS20" i="63"/>
  <c r="AS21" i="63"/>
  <c r="AS19" i="63"/>
  <c r="AP21" i="63"/>
  <c r="AS15" i="63"/>
  <c r="AQ21" i="63"/>
  <c r="AR21" i="63"/>
  <c r="AP15" i="63"/>
  <c r="AP17" i="63"/>
  <c r="AR19" i="63"/>
  <c r="AR16" i="63"/>
  <c r="AT16" i="63" s="1"/>
  <c r="J33" i="63"/>
  <c r="AQ19" i="63"/>
  <c r="AQ22" i="63"/>
  <c r="AR22" i="63"/>
  <c r="AP18" i="63"/>
  <c r="AQ18" i="63"/>
  <c r="I227" i="58"/>
  <c r="G28" i="65" s="1"/>
  <c r="G29" i="65" s="1"/>
  <c r="G30" i="65" s="1"/>
  <c r="G31" i="65" s="1"/>
  <c r="G32" i="65" s="1"/>
  <c r="G33" i="65" s="1"/>
  <c r="AD9" i="58"/>
  <c r="AE9" i="58" s="1"/>
  <c r="AE16" i="58" s="1"/>
  <c r="AE17" i="58" s="1"/>
  <c r="AE50" i="58"/>
  <c r="AE51" i="58" s="1"/>
  <c r="AE169" i="58"/>
  <c r="M28" i="64" s="1"/>
  <c r="M29" i="64" s="1"/>
  <c r="M30" i="64" s="1"/>
  <c r="M31" i="64" s="1"/>
  <c r="M32" i="64" s="1"/>
  <c r="T169" i="58"/>
  <c r="J28" i="64" s="1"/>
  <c r="J29" i="64" s="1"/>
  <c r="J30" i="64" s="1"/>
  <c r="J31" i="64" s="1"/>
  <c r="J32" i="64" s="1"/>
  <c r="I169" i="58"/>
  <c r="G28" i="64" s="1"/>
  <c r="G29" i="64" s="1"/>
  <c r="G30" i="64" s="1"/>
  <c r="G31" i="64" s="1"/>
  <c r="G32" i="64" s="1"/>
  <c r="G33" i="64" s="1"/>
  <c r="AT20" i="66" l="1"/>
  <c r="AB4" i="66"/>
  <c r="AB6" i="66" s="1"/>
  <c r="AC7" i="66" s="1"/>
  <c r="M33" i="66"/>
  <c r="G33" i="66"/>
  <c r="J34" i="65"/>
  <c r="AT22" i="65"/>
  <c r="M33" i="65"/>
  <c r="AT18" i="65"/>
  <c r="AT20" i="65"/>
  <c r="Y10" i="65"/>
  <c r="Y8" i="65"/>
  <c r="Y6" i="65"/>
  <c r="Y5" i="65"/>
  <c r="Y9" i="65"/>
  <c r="Y11" i="65"/>
  <c r="Y7" i="65"/>
  <c r="X4" i="65"/>
  <c r="Y4" i="65" s="1"/>
  <c r="AT15" i="65"/>
  <c r="G34" i="65"/>
  <c r="AT17" i="65"/>
  <c r="AU16" i="64"/>
  <c r="G34" i="64"/>
  <c r="H33" i="64"/>
  <c r="W60" i="64" s="1"/>
  <c r="F33" i="64"/>
  <c r="M33" i="64"/>
  <c r="AT23" i="64"/>
  <c r="AU22" i="64" s="1"/>
  <c r="AU15" i="64"/>
  <c r="AU20" i="64"/>
  <c r="I33" i="64"/>
  <c r="Y57" i="64" s="1"/>
  <c r="J34" i="64"/>
  <c r="K33" i="64"/>
  <c r="Y60" i="64" s="1"/>
  <c r="Y9" i="64"/>
  <c r="Y11" i="64"/>
  <c r="Y7" i="64"/>
  <c r="X4" i="64"/>
  <c r="Y4" i="64" s="1"/>
  <c r="Y10" i="64"/>
  <c r="Y8" i="64"/>
  <c r="Y6" i="64"/>
  <c r="Y5" i="64"/>
  <c r="AT19" i="63"/>
  <c r="AB4" i="63"/>
  <c r="AB6" i="63" s="1"/>
  <c r="AC7" i="63" s="1"/>
  <c r="AT18" i="63"/>
  <c r="G34" i="63"/>
  <c r="M33" i="63"/>
  <c r="AT21" i="63"/>
  <c r="AT17" i="63"/>
  <c r="J34" i="63"/>
  <c r="AT15" i="63"/>
  <c r="AE53" i="58"/>
  <c r="M28" i="35" s="1"/>
  <c r="G29" i="54"/>
  <c r="G30" i="54" s="1"/>
  <c r="M29" i="54"/>
  <c r="M30" i="54" s="1"/>
  <c r="M31" i="54" s="1"/>
  <c r="E22" i="54"/>
  <c r="E35" i="54" s="1"/>
  <c r="W85" i="54" s="1"/>
  <c r="E21" i="54"/>
  <c r="E20" i="54"/>
  <c r="E33" i="54" s="1"/>
  <c r="W55" i="54" s="1"/>
  <c r="E19" i="54"/>
  <c r="X19" i="54" s="1" a="1"/>
  <c r="X19" i="54" s="1"/>
  <c r="E18" i="54"/>
  <c r="E31" i="54" s="1"/>
  <c r="G85" i="54" s="1"/>
  <c r="E17" i="54"/>
  <c r="W17" i="54" s="1" a="1"/>
  <c r="W17" i="54" s="1"/>
  <c r="E16" i="54"/>
  <c r="E29" i="54" s="1"/>
  <c r="G55" i="54" s="1"/>
  <c r="E15" i="54"/>
  <c r="E28" i="54" s="1"/>
  <c r="G40" i="54" s="1"/>
  <c r="AH14" i="54"/>
  <c r="AJ20" i="54" s="1" a="1"/>
  <c r="AJ20" i="54" s="1"/>
  <c r="AD14" i="54"/>
  <c r="AE22" i="54" s="1" a="1"/>
  <c r="AE22" i="54" s="1"/>
  <c r="Z14" i="54"/>
  <c r="AA20" i="54" s="1" a="1"/>
  <c r="AA20" i="54" s="1"/>
  <c r="V14" i="54"/>
  <c r="W22" i="54" s="1" a="1"/>
  <c r="W22" i="54" s="1"/>
  <c r="R14" i="54"/>
  <c r="S20" i="54" s="1" a="1"/>
  <c r="S20" i="54" s="1"/>
  <c r="N14" i="54"/>
  <c r="O22" i="54" s="1" a="1"/>
  <c r="O22" i="54" s="1"/>
  <c r="J14" i="54"/>
  <c r="J20" i="54" s="1" a="1"/>
  <c r="J20" i="54" s="1"/>
  <c r="F14" i="54"/>
  <c r="G22" i="54" s="1" a="1"/>
  <c r="G22" i="54" s="1"/>
  <c r="AH11" i="54"/>
  <c r="AG11" i="54"/>
  <c r="M11" i="54"/>
  <c r="L11" i="54"/>
  <c r="K11" i="54"/>
  <c r="J11" i="54"/>
  <c r="I11" i="54"/>
  <c r="H11" i="54"/>
  <c r="G11" i="54"/>
  <c r="F11" i="54"/>
  <c r="AG10" i="54"/>
  <c r="M10" i="54"/>
  <c r="L10" i="54"/>
  <c r="K10" i="54"/>
  <c r="S10" i="54" s="1"/>
  <c r="J10" i="54"/>
  <c r="I10" i="54"/>
  <c r="H10" i="54"/>
  <c r="G10" i="54"/>
  <c r="F10" i="54"/>
  <c r="AH9" i="54"/>
  <c r="AG9" i="54"/>
  <c r="M9" i="54"/>
  <c r="L9" i="54"/>
  <c r="K9" i="54"/>
  <c r="J9" i="54"/>
  <c r="I9" i="54"/>
  <c r="H9" i="54"/>
  <c r="Q20" i="54" s="1" a="1"/>
  <c r="Q20" i="54" s="1"/>
  <c r="G9" i="54"/>
  <c r="K20" i="54" s="1" a="1"/>
  <c r="K20" i="54" s="1"/>
  <c r="F9" i="54"/>
  <c r="AH8" i="54"/>
  <c r="AG8" i="54"/>
  <c r="M8" i="54"/>
  <c r="L8" i="54"/>
  <c r="AF19" i="54" s="1" a="1"/>
  <c r="AF19" i="54" s="1"/>
  <c r="K8" i="54"/>
  <c r="J8" i="54"/>
  <c r="I8" i="54"/>
  <c r="H8" i="54"/>
  <c r="G8" i="54"/>
  <c r="F8" i="54"/>
  <c r="H19" i="54" s="1" a="1"/>
  <c r="H19" i="54" s="1"/>
  <c r="AH7" i="54"/>
  <c r="AG7" i="54"/>
  <c r="M7" i="54"/>
  <c r="L7" i="54"/>
  <c r="AG18" i="54" s="1" a="1"/>
  <c r="AG18" i="54" s="1"/>
  <c r="K7" i="54"/>
  <c r="J7" i="54"/>
  <c r="V18" i="54" s="1" a="1"/>
  <c r="V18" i="54" s="1"/>
  <c r="I7" i="54"/>
  <c r="H7" i="54"/>
  <c r="Q18" i="54" s="1" a="1"/>
  <c r="Q18" i="54" s="1"/>
  <c r="G7" i="54"/>
  <c r="F7" i="54"/>
  <c r="F18" i="54" s="1" a="1"/>
  <c r="F18" i="54" s="1"/>
  <c r="M6" i="54"/>
  <c r="L6" i="54"/>
  <c r="K6" i="54"/>
  <c r="J6" i="54"/>
  <c r="I6" i="54"/>
  <c r="H6" i="54"/>
  <c r="G6" i="54"/>
  <c r="F6" i="54"/>
  <c r="M5" i="54"/>
  <c r="L5" i="54"/>
  <c r="K5" i="54"/>
  <c r="J5" i="54"/>
  <c r="I5" i="54"/>
  <c r="H5" i="54"/>
  <c r="G5" i="54"/>
  <c r="F5" i="54"/>
  <c r="M4" i="54"/>
  <c r="L4" i="54"/>
  <c r="AF15" i="54" s="1" a="1"/>
  <c r="AF15" i="54" s="1"/>
  <c r="K4" i="54"/>
  <c r="K12" i="54" s="1"/>
  <c r="J4" i="54"/>
  <c r="X15" i="54" s="1" a="1"/>
  <c r="X15" i="54" s="1"/>
  <c r="I4" i="54"/>
  <c r="H4" i="54"/>
  <c r="P15" i="54" s="1" a="1"/>
  <c r="P15" i="54" s="1"/>
  <c r="G4" i="54"/>
  <c r="L15" i="54" s="1" a="1"/>
  <c r="L15" i="54" s="1"/>
  <c r="F4" i="54"/>
  <c r="H15" i="54" s="1" a="1"/>
  <c r="H15" i="54" s="1"/>
  <c r="W57" i="64" l="1"/>
  <c r="W59" i="64" s="1"/>
  <c r="M34" i="66"/>
  <c r="AT23" i="66"/>
  <c r="G34" i="66"/>
  <c r="M34" i="65"/>
  <c r="G35" i="65"/>
  <c r="AT23" i="65"/>
  <c r="AU15" i="65" s="1"/>
  <c r="J35" i="65"/>
  <c r="AB4" i="65"/>
  <c r="AB6" i="65" s="1"/>
  <c r="AC7" i="65" s="1"/>
  <c r="AU17" i="65"/>
  <c r="W58" i="64"/>
  <c r="G35" i="64"/>
  <c r="J35" i="64"/>
  <c r="I34" i="64"/>
  <c r="Y72" i="64" s="1"/>
  <c r="H29" i="64"/>
  <c r="G60" i="64" s="1"/>
  <c r="F29" i="64"/>
  <c r="I29" i="64"/>
  <c r="I57" i="64" s="1"/>
  <c r="K29" i="64"/>
  <c r="I60" i="64" s="1"/>
  <c r="N29" i="64"/>
  <c r="K60" i="64" s="1"/>
  <c r="L29" i="64"/>
  <c r="K57" i="64" s="1"/>
  <c r="AU18" i="64"/>
  <c r="AU23" i="64"/>
  <c r="N28" i="64"/>
  <c r="K45" i="64" s="1"/>
  <c r="F28" i="64"/>
  <c r="K28" i="64"/>
  <c r="I45" i="64" s="1"/>
  <c r="I28" i="64"/>
  <c r="I42" i="64" s="1"/>
  <c r="L28" i="64"/>
  <c r="K42" i="64" s="1"/>
  <c r="H28" i="64"/>
  <c r="G45" i="64" s="1"/>
  <c r="AU21" i="64"/>
  <c r="H34" i="64" s="1"/>
  <c r="W75" i="64" s="1"/>
  <c r="Y58" i="64"/>
  <c r="Y59" i="64"/>
  <c r="AB4" i="64"/>
  <c r="AB6" i="64" s="1"/>
  <c r="AC7" i="64" s="1"/>
  <c r="AU19" i="64"/>
  <c r="M34" i="64"/>
  <c r="N33" i="64"/>
  <c r="AA60" i="64" s="1"/>
  <c r="L33" i="64"/>
  <c r="AA57" i="64" s="1"/>
  <c r="AU17" i="64"/>
  <c r="G35" i="63"/>
  <c r="AU18" i="63"/>
  <c r="AU21" i="63"/>
  <c r="H34" i="63" s="1"/>
  <c r="W75" i="63" s="1"/>
  <c r="M34" i="63"/>
  <c r="AT23" i="63"/>
  <c r="AU17" i="63" s="1"/>
  <c r="AU15" i="63"/>
  <c r="I34" i="63"/>
  <c r="Y72" i="63" s="1"/>
  <c r="J35" i="63"/>
  <c r="U5" i="54"/>
  <c r="S8" i="54"/>
  <c r="R9" i="54"/>
  <c r="O5" i="54"/>
  <c r="S9" i="54"/>
  <c r="N9" i="54"/>
  <c r="S11" i="54"/>
  <c r="Q6" i="54"/>
  <c r="S5" i="54"/>
  <c r="S6" i="54"/>
  <c r="S7" i="54"/>
  <c r="Q8" i="54"/>
  <c r="M12" i="54"/>
  <c r="U8" i="54" s="1"/>
  <c r="G16" i="54" a="1"/>
  <c r="G16" i="54" s="1"/>
  <c r="AM16" i="54" s="1"/>
  <c r="K16" i="54" a="1"/>
  <c r="K16" i="54" s="1"/>
  <c r="O16" i="54" a="1"/>
  <c r="O16" i="54" s="1"/>
  <c r="S16" i="54" a="1"/>
  <c r="S16" i="54" s="1"/>
  <c r="W16" i="54" a="1"/>
  <c r="W16" i="54" s="1"/>
  <c r="AA16" i="54" a="1"/>
  <c r="AA16" i="54" s="1"/>
  <c r="AE16" i="54" a="1"/>
  <c r="AE16" i="54" s="1"/>
  <c r="AI16" i="54" a="1"/>
  <c r="AI16" i="54" s="1"/>
  <c r="F17" i="54" a="1"/>
  <c r="F17" i="54" s="1"/>
  <c r="O17" i="54" a="1"/>
  <c r="O17" i="54" s="1"/>
  <c r="AC17" i="54" a="1"/>
  <c r="AC17" i="54" s="1"/>
  <c r="G18" i="54" a="1"/>
  <c r="G18" i="54" s="1"/>
  <c r="L18" i="54" a="1"/>
  <c r="L18" i="54" s="1"/>
  <c r="W18" i="54" a="1"/>
  <c r="W18" i="54" s="1"/>
  <c r="AB18" i="54" a="1"/>
  <c r="AB18" i="54" s="1"/>
  <c r="AB19" i="54" a="1"/>
  <c r="AB19" i="54" s="1"/>
  <c r="L20" i="54" a="1"/>
  <c r="L20" i="54" s="1"/>
  <c r="T20" i="54" a="1"/>
  <c r="T20" i="54" s="1"/>
  <c r="AB20" i="54" a="1"/>
  <c r="AB20" i="54" s="1"/>
  <c r="H22" i="54" a="1"/>
  <c r="H22" i="54" s="1"/>
  <c r="P22" i="54" a="1"/>
  <c r="P22" i="54" s="1"/>
  <c r="X22" i="54" a="1"/>
  <c r="X22" i="54" s="1"/>
  <c r="AF22" i="54" a="1"/>
  <c r="AF22" i="54" s="1"/>
  <c r="S4" i="54"/>
  <c r="T4" i="54"/>
  <c r="F12" i="54"/>
  <c r="N10" i="54" s="1"/>
  <c r="AI22" i="54" a="1"/>
  <c r="AI22" i="54" s="1"/>
  <c r="AH22" i="54" a="1"/>
  <c r="AH22" i="54" s="1"/>
  <c r="AK22" i="54" a="1"/>
  <c r="AK22" i="54" s="1"/>
  <c r="AJ22" i="54" a="1"/>
  <c r="AJ22" i="54" s="1"/>
  <c r="I15" i="54" a="1"/>
  <c r="I15" i="54" s="1"/>
  <c r="M15" i="54" a="1"/>
  <c r="M15" i="54" s="1"/>
  <c r="Q15" i="54" a="1"/>
  <c r="Q15" i="54" s="1"/>
  <c r="U15" i="54" a="1"/>
  <c r="U15" i="54" s="1"/>
  <c r="Y15" i="54" a="1"/>
  <c r="Y15" i="54" s="1"/>
  <c r="AC15" i="54" a="1"/>
  <c r="AC15" i="54" s="1"/>
  <c r="AG15" i="54" a="1"/>
  <c r="AG15" i="54" s="1"/>
  <c r="AK15" i="54" a="1"/>
  <c r="AK15" i="54" s="1"/>
  <c r="K17" i="54" a="1"/>
  <c r="K17" i="54" s="1"/>
  <c r="Y17" i="54" a="1"/>
  <c r="Y17" i="54" s="1"/>
  <c r="M18" i="54" a="1"/>
  <c r="M18" i="54" s="1"/>
  <c r="R18" i="54" a="1"/>
  <c r="R18" i="54" s="1"/>
  <c r="AC18" i="54" a="1"/>
  <c r="AC18" i="54" s="1"/>
  <c r="AH18" i="54" a="1"/>
  <c r="AH18" i="54" s="1"/>
  <c r="P19" i="54" a="1"/>
  <c r="P19" i="54" s="1"/>
  <c r="M20" i="54" a="1"/>
  <c r="M20" i="54" s="1"/>
  <c r="U20" i="54" a="1"/>
  <c r="U20" i="54" s="1"/>
  <c r="AC20" i="54" a="1"/>
  <c r="AC20" i="54" s="1"/>
  <c r="AK20" i="54" a="1"/>
  <c r="AK20" i="54" s="1"/>
  <c r="I22" i="54" a="1"/>
  <c r="I22" i="54" s="1"/>
  <c r="AO22" i="54" s="1"/>
  <c r="Q22" i="54" a="1"/>
  <c r="Q22" i="54" s="1"/>
  <c r="Y22" i="54" a="1"/>
  <c r="Y22" i="54" s="1"/>
  <c r="AG22" i="54" a="1"/>
  <c r="AG22" i="54" s="1"/>
  <c r="N8" i="54"/>
  <c r="G12" i="54"/>
  <c r="O10" i="54" s="1"/>
  <c r="H16" i="54" a="1"/>
  <c r="H16" i="54" s="1"/>
  <c r="L16" i="54" a="1"/>
  <c r="L16" i="54" s="1"/>
  <c r="L23" i="54" s="1"/>
  <c r="P16" i="54" a="1"/>
  <c r="P16" i="54" s="1"/>
  <c r="P23" i="54" s="1"/>
  <c r="T16" i="54" a="1"/>
  <c r="T16" i="54" s="1"/>
  <c r="X16" i="54" a="1"/>
  <c r="X16" i="54" s="1"/>
  <c r="X23" i="54" s="1"/>
  <c r="AB16" i="54" a="1"/>
  <c r="AB16" i="54" s="1"/>
  <c r="AF16" i="54" a="1"/>
  <c r="AF16" i="54" s="1"/>
  <c r="AF23" i="54" s="1"/>
  <c r="AJ16" i="54" a="1"/>
  <c r="AJ16" i="54" s="1"/>
  <c r="G17" i="54" a="1"/>
  <c r="G17" i="54" s="1"/>
  <c r="U17" i="54" a="1"/>
  <c r="U17" i="54" s="1"/>
  <c r="AD17" i="54" a="1"/>
  <c r="AD17" i="54" s="1"/>
  <c r="AI17" i="54" a="1"/>
  <c r="AI17" i="54" s="1"/>
  <c r="H18" i="54" a="1"/>
  <c r="H18" i="54" s="1"/>
  <c r="AN18" i="54" s="1"/>
  <c r="S18" i="54" a="1"/>
  <c r="S18" i="54" s="1"/>
  <c r="X18" i="54" a="1"/>
  <c r="X18" i="54" s="1"/>
  <c r="AI18" i="54" a="1"/>
  <c r="AI18" i="54" s="1"/>
  <c r="F20" i="54" a="1"/>
  <c r="F20" i="54" s="1"/>
  <c r="N20" i="54" a="1"/>
  <c r="N20" i="54" s="1"/>
  <c r="V20" i="54" a="1"/>
  <c r="V20" i="54" s="1"/>
  <c r="AD20" i="54" a="1"/>
  <c r="AD20" i="54" s="1"/>
  <c r="J22" i="54" a="1"/>
  <c r="J22" i="54" s="1"/>
  <c r="R22" i="54" a="1"/>
  <c r="R22" i="54" s="1"/>
  <c r="Z22" i="54" a="1"/>
  <c r="Z22" i="54" s="1"/>
  <c r="N4" i="54"/>
  <c r="H12" i="54"/>
  <c r="P5" i="54" s="1"/>
  <c r="F15" i="54" a="1"/>
  <c r="F15" i="54" s="1"/>
  <c r="J15" i="54" a="1"/>
  <c r="J15" i="54" s="1"/>
  <c r="N15" i="54" a="1"/>
  <c r="N15" i="54" s="1"/>
  <c r="R15" i="54" a="1"/>
  <c r="R15" i="54" s="1"/>
  <c r="V15" i="54" a="1"/>
  <c r="V15" i="54" s="1"/>
  <c r="Z15" i="54" a="1"/>
  <c r="Z15" i="54" s="1"/>
  <c r="AD15" i="54" a="1"/>
  <c r="AD15" i="54" s="1"/>
  <c r="AH15" i="54" a="1"/>
  <c r="AH15" i="54" s="1"/>
  <c r="Q17" i="54" a="1"/>
  <c r="Q17" i="54" s="1"/>
  <c r="Z17" i="54" a="1"/>
  <c r="Z17" i="54" s="1"/>
  <c r="I18" i="54" a="1"/>
  <c r="I18" i="54" s="1"/>
  <c r="N18" i="54" a="1"/>
  <c r="N18" i="54" s="1"/>
  <c r="Y18" i="54" a="1"/>
  <c r="Y18" i="54" s="1"/>
  <c r="AD18" i="54" a="1"/>
  <c r="AD18" i="54" s="1"/>
  <c r="AJ18" i="54" a="1"/>
  <c r="AJ18" i="54" s="1"/>
  <c r="G20" i="54" a="1"/>
  <c r="G20" i="54" s="1"/>
  <c r="O20" i="54" a="1"/>
  <c r="O20" i="54" s="1"/>
  <c r="W20" i="54" a="1"/>
  <c r="W20" i="54" s="1"/>
  <c r="AE20" i="54" a="1"/>
  <c r="AE20" i="54" s="1"/>
  <c r="K22" i="54" a="1"/>
  <c r="K22" i="54" s="1"/>
  <c r="AM22" i="54" s="1"/>
  <c r="S22" i="54" a="1"/>
  <c r="S22" i="54" s="1"/>
  <c r="AA22" i="54" a="1"/>
  <c r="AA22" i="54" s="1"/>
  <c r="O4" i="54"/>
  <c r="I12" i="54"/>
  <c r="Q11" i="54" s="1"/>
  <c r="I16" i="54" a="1"/>
  <c r="I16" i="54" s="1"/>
  <c r="M16" i="54" a="1"/>
  <c r="M16" i="54" s="1"/>
  <c r="Q16" i="54" a="1"/>
  <c r="Q16" i="54" s="1"/>
  <c r="U16" i="54" a="1"/>
  <c r="U16" i="54" s="1"/>
  <c r="Y16" i="54" a="1"/>
  <c r="Y16" i="54" s="1"/>
  <c r="AC16" i="54" a="1"/>
  <c r="AC16" i="54" s="1"/>
  <c r="AG16" i="54" a="1"/>
  <c r="AG16" i="54" s="1"/>
  <c r="AK16" i="54" a="1"/>
  <c r="AK16" i="54" s="1"/>
  <c r="M17" i="54" a="1"/>
  <c r="M17" i="54" s="1"/>
  <c r="V17" i="54" a="1"/>
  <c r="V17" i="54" s="1"/>
  <c r="AE17" i="54" a="1"/>
  <c r="AE17" i="54" s="1"/>
  <c r="O18" i="54" a="1"/>
  <c r="O18" i="54" s="1"/>
  <c r="T18" i="54" a="1"/>
  <c r="T18" i="54" s="1"/>
  <c r="AE18" i="54" a="1"/>
  <c r="AE18" i="54" s="1"/>
  <c r="AK18" i="54" a="1"/>
  <c r="AK18" i="54" s="1"/>
  <c r="AJ19" i="54" a="1"/>
  <c r="AJ19" i="54" s="1"/>
  <c r="AI19" i="54" a="1"/>
  <c r="AI19" i="54" s="1"/>
  <c r="AE19" i="54" a="1"/>
  <c r="AE19" i="54" s="1"/>
  <c r="AA19" i="54" a="1"/>
  <c r="AA19" i="54" s="1"/>
  <c r="W19" i="54" a="1"/>
  <c r="W19" i="54" s="1"/>
  <c r="S19" i="54" a="1"/>
  <c r="S19" i="54" s="1"/>
  <c r="O19" i="54" a="1"/>
  <c r="O19" i="54" s="1"/>
  <c r="K19" i="54" a="1"/>
  <c r="K19" i="54" s="1"/>
  <c r="G19" i="54" a="1"/>
  <c r="G19" i="54" s="1"/>
  <c r="AH19" i="54" a="1"/>
  <c r="AH19" i="54" s="1"/>
  <c r="AD19" i="54" a="1"/>
  <c r="AD19" i="54" s="1"/>
  <c r="Z19" i="54" a="1"/>
  <c r="Z19" i="54" s="1"/>
  <c r="V19" i="54" a="1"/>
  <c r="V19" i="54" s="1"/>
  <c r="R19" i="54" a="1"/>
  <c r="R19" i="54" s="1"/>
  <c r="N19" i="54" a="1"/>
  <c r="N19" i="54" s="1"/>
  <c r="J19" i="54" a="1"/>
  <c r="J19" i="54" s="1"/>
  <c r="F19" i="54" a="1"/>
  <c r="F19" i="54" s="1"/>
  <c r="AK19" i="54" a="1"/>
  <c r="AK19" i="54" s="1"/>
  <c r="AG19" i="54" a="1"/>
  <c r="AG19" i="54" s="1"/>
  <c r="AC19" i="54" a="1"/>
  <c r="AC19" i="54" s="1"/>
  <c r="Y19" i="54" a="1"/>
  <c r="Y19" i="54" s="1"/>
  <c r="U19" i="54" a="1"/>
  <c r="U19" i="54" s="1"/>
  <c r="Q19" i="54" a="1"/>
  <c r="Q19" i="54" s="1"/>
  <c r="M19" i="54" a="1"/>
  <c r="M19" i="54" s="1"/>
  <c r="I19" i="54" a="1"/>
  <c r="I19" i="54" s="1"/>
  <c r="E32" i="54"/>
  <c r="W40" i="54" s="1"/>
  <c r="L19" i="54" a="1"/>
  <c r="L19" i="54" s="1"/>
  <c r="H20" i="54" a="1"/>
  <c r="H20" i="54" s="1"/>
  <c r="P20" i="54" a="1"/>
  <c r="P20" i="54" s="1"/>
  <c r="X20" i="54" a="1"/>
  <c r="X20" i="54" s="1"/>
  <c r="AF20" i="54" a="1"/>
  <c r="AF20" i="54" s="1"/>
  <c r="L22" i="54" a="1"/>
  <c r="L22" i="54" s="1"/>
  <c r="T22" i="54" a="1"/>
  <c r="T22" i="54" s="1"/>
  <c r="AB22" i="54" a="1"/>
  <c r="AB22" i="54" s="1"/>
  <c r="J12" i="54"/>
  <c r="R11" i="54" s="1"/>
  <c r="G15" i="54" a="1"/>
  <c r="G15" i="54" s="1"/>
  <c r="K15" i="54" a="1"/>
  <c r="K15" i="54" s="1"/>
  <c r="O15" i="54" a="1"/>
  <c r="O15" i="54" s="1"/>
  <c r="S15" i="54" a="1"/>
  <c r="S15" i="54" s="1"/>
  <c r="W15" i="54" a="1"/>
  <c r="W15" i="54" s="1"/>
  <c r="AA15" i="54" a="1"/>
  <c r="AA15" i="54" s="1"/>
  <c r="AE15" i="54" a="1"/>
  <c r="AE15" i="54" s="1"/>
  <c r="AI15" i="54" a="1"/>
  <c r="AI15" i="54" s="1"/>
  <c r="I17" i="54" a="1"/>
  <c r="I17" i="54" s="1"/>
  <c r="R17" i="54" a="1"/>
  <c r="R17" i="54" s="1"/>
  <c r="AA17" i="54" a="1"/>
  <c r="AA17" i="54" s="1"/>
  <c r="AK17" i="54" a="1"/>
  <c r="AK17" i="54" s="1"/>
  <c r="J18" i="54" a="1"/>
  <c r="J18" i="54" s="1"/>
  <c r="AL18" i="54" s="1"/>
  <c r="U18" i="54" a="1"/>
  <c r="U18" i="54" s="1"/>
  <c r="Z18" i="54" a="1"/>
  <c r="Z18" i="54" s="1"/>
  <c r="I20" i="54" a="1"/>
  <c r="I20" i="54" s="1"/>
  <c r="Y20" i="54" a="1"/>
  <c r="Y20" i="54" s="1"/>
  <c r="AG20" i="54" a="1"/>
  <c r="AG20" i="54" s="1"/>
  <c r="M22" i="54" a="1"/>
  <c r="M22" i="54" s="1"/>
  <c r="U22" i="54" a="1"/>
  <c r="U22" i="54" s="1"/>
  <c r="AC22" i="54" a="1"/>
  <c r="AC22" i="54" s="1"/>
  <c r="G31" i="54"/>
  <c r="F16" i="54" a="1"/>
  <c r="F16" i="54" s="1"/>
  <c r="J16" i="54" a="1"/>
  <c r="J16" i="54" s="1"/>
  <c r="N16" i="54" a="1"/>
  <c r="N16" i="54" s="1"/>
  <c r="R16" i="54" a="1"/>
  <c r="R16" i="54" s="1"/>
  <c r="V16" i="54" a="1"/>
  <c r="V16" i="54" s="1"/>
  <c r="Z16" i="54" a="1"/>
  <c r="Z16" i="54" s="1"/>
  <c r="AD16" i="54" a="1"/>
  <c r="AD16" i="54" s="1"/>
  <c r="AH16" i="54" a="1"/>
  <c r="AH16" i="54" s="1"/>
  <c r="N17" i="54" a="1"/>
  <c r="N17" i="54" s="1"/>
  <c r="K18" i="54" a="1"/>
  <c r="K18" i="54" s="1"/>
  <c r="P18" i="54" a="1"/>
  <c r="P18" i="54" s="1"/>
  <c r="AA18" i="54" a="1"/>
  <c r="AA18" i="54" s="1"/>
  <c r="AF18" i="54" a="1"/>
  <c r="AF18" i="54" s="1"/>
  <c r="T19" i="54" a="1"/>
  <c r="T19" i="54" s="1"/>
  <c r="AN19" i="54" s="1"/>
  <c r="R20" i="54" a="1"/>
  <c r="R20" i="54" s="1"/>
  <c r="Z20" i="54" a="1"/>
  <c r="Z20" i="54" s="1"/>
  <c r="AH20" i="54" a="1"/>
  <c r="AH20" i="54" s="1"/>
  <c r="F22" i="54" a="1"/>
  <c r="F22" i="54" s="1"/>
  <c r="AL22" i="54" s="1"/>
  <c r="N22" i="54" a="1"/>
  <c r="N22" i="54" s="1"/>
  <c r="V22" i="54" a="1"/>
  <c r="V22" i="54" s="1"/>
  <c r="AD22" i="54" a="1"/>
  <c r="AD22" i="54" s="1"/>
  <c r="P4" i="54"/>
  <c r="N7" i="54"/>
  <c r="R4" i="54"/>
  <c r="P7" i="54"/>
  <c r="O9" i="54"/>
  <c r="L12" i="54"/>
  <c r="T5" i="54" s="1"/>
  <c r="T15" i="54" a="1"/>
  <c r="T15" i="54" s="1"/>
  <c r="AN15" i="54" s="1"/>
  <c r="AB15" i="54" a="1"/>
  <c r="AB15" i="54" s="1"/>
  <c r="AB23" i="54" s="1"/>
  <c r="AJ15" i="54" a="1"/>
  <c r="AJ15" i="54" s="1"/>
  <c r="AH17" i="54" a="1"/>
  <c r="AH17" i="54" s="1"/>
  <c r="E30" i="54"/>
  <c r="G70" i="54" s="1"/>
  <c r="AJ17" i="54" a="1"/>
  <c r="AJ17" i="54" s="1"/>
  <c r="AF17" i="54" a="1"/>
  <c r="AF17" i="54" s="1"/>
  <c r="AB17" i="54" a="1"/>
  <c r="AB17" i="54" s="1"/>
  <c r="X17" i="54" a="1"/>
  <c r="X17" i="54" s="1"/>
  <c r="T17" i="54" a="1"/>
  <c r="T17" i="54" s="1"/>
  <c r="P17" i="54" a="1"/>
  <c r="P17" i="54" s="1"/>
  <c r="L17" i="54" a="1"/>
  <c r="L17" i="54" s="1"/>
  <c r="H17" i="54" a="1"/>
  <c r="H17" i="54" s="1"/>
  <c r="J17" i="54" a="1"/>
  <c r="J17" i="54" s="1"/>
  <c r="S17" i="54" a="1"/>
  <c r="S17" i="54" s="1"/>
  <c r="AG17" i="54" a="1"/>
  <c r="AG17" i="54" s="1"/>
  <c r="AI20" i="54" a="1"/>
  <c r="AI20" i="54" s="1"/>
  <c r="AK21" i="54" a="1"/>
  <c r="AK21" i="54" s="1"/>
  <c r="AG21" i="54" a="1"/>
  <c r="AG21" i="54" s="1"/>
  <c r="AC21" i="54" a="1"/>
  <c r="AC21" i="54" s="1"/>
  <c r="Y21" i="54" a="1"/>
  <c r="Y21" i="54" s="1"/>
  <c r="U21" i="54" a="1"/>
  <c r="U21" i="54" s="1"/>
  <c r="Q21" i="54" a="1"/>
  <c r="Q21" i="54" s="1"/>
  <c r="M21" i="54" a="1"/>
  <c r="M21" i="54" s="1"/>
  <c r="I21" i="54" a="1"/>
  <c r="I21" i="54" s="1"/>
  <c r="AJ21" i="54" a="1"/>
  <c r="AJ21" i="54" s="1"/>
  <c r="AF21" i="54" a="1"/>
  <c r="AF21" i="54" s="1"/>
  <c r="AB21" i="54" a="1"/>
  <c r="AB21" i="54" s="1"/>
  <c r="X21" i="54" a="1"/>
  <c r="X21" i="54" s="1"/>
  <c r="T21" i="54" a="1"/>
  <c r="T21" i="54" s="1"/>
  <c r="P21" i="54" a="1"/>
  <c r="P21" i="54" s="1"/>
  <c r="L21" i="54" a="1"/>
  <c r="L21" i="54" s="1"/>
  <c r="H21" i="54" a="1"/>
  <c r="H21" i="54" s="1"/>
  <c r="E34" i="54"/>
  <c r="W70" i="54" s="1"/>
  <c r="AI21" i="54" a="1"/>
  <c r="AI21" i="54" s="1"/>
  <c r="AE21" i="54" a="1"/>
  <c r="AE21" i="54" s="1"/>
  <c r="AA21" i="54" a="1"/>
  <c r="AA21" i="54" s="1"/>
  <c r="W21" i="54" a="1"/>
  <c r="W21" i="54" s="1"/>
  <c r="S21" i="54" a="1"/>
  <c r="S21" i="54" s="1"/>
  <c r="O21" i="54" a="1"/>
  <c r="O21" i="54" s="1"/>
  <c r="K21" i="54" a="1"/>
  <c r="K21" i="54" s="1"/>
  <c r="G21" i="54" a="1"/>
  <c r="G21" i="54" s="1"/>
  <c r="AH21" i="54" a="1"/>
  <c r="AH21" i="54" s="1"/>
  <c r="AD21" i="54" a="1"/>
  <c r="AD21" i="54" s="1"/>
  <c r="Z21" i="54" a="1"/>
  <c r="Z21" i="54" s="1"/>
  <c r="V21" i="54" a="1"/>
  <c r="V21" i="54" s="1"/>
  <c r="R21" i="54" a="1"/>
  <c r="R21" i="54" s="1"/>
  <c r="N21" i="54" a="1"/>
  <c r="N21" i="54" s="1"/>
  <c r="J21" i="54" a="1"/>
  <c r="J21" i="54" s="1"/>
  <c r="F21" i="54" a="1"/>
  <c r="F21" i="54" s="1"/>
  <c r="M32" i="54"/>
  <c r="G57" i="64" l="1"/>
  <c r="G8" i="67"/>
  <c r="G42" i="64"/>
  <c r="G7" i="67"/>
  <c r="G12" i="67"/>
  <c r="AU15" i="66"/>
  <c r="AU21" i="66"/>
  <c r="AU19" i="66"/>
  <c r="AU17" i="66"/>
  <c r="AU16" i="66"/>
  <c r="AU22" i="66"/>
  <c r="AU18" i="66"/>
  <c r="AU20" i="66"/>
  <c r="H34" i="66"/>
  <c r="W75" i="66" s="1"/>
  <c r="F34" i="66"/>
  <c r="G35" i="66"/>
  <c r="M35" i="66"/>
  <c r="N34" i="66"/>
  <c r="AA75" i="66" s="1"/>
  <c r="L34" i="66"/>
  <c r="AA72" i="66" s="1"/>
  <c r="N28" i="65"/>
  <c r="K45" i="65" s="1"/>
  <c r="H28" i="65"/>
  <c r="G45" i="65" s="1"/>
  <c r="F28" i="65"/>
  <c r="L28" i="65"/>
  <c r="K42" i="65" s="1"/>
  <c r="I28" i="65"/>
  <c r="I42" i="65" s="1"/>
  <c r="K28" i="65"/>
  <c r="I45" i="65" s="1"/>
  <c r="AU18" i="65"/>
  <c r="I30" i="65"/>
  <c r="I72" i="65" s="1"/>
  <c r="H30" i="65"/>
  <c r="G75" i="65" s="1"/>
  <c r="F30" i="65"/>
  <c r="K30" i="65"/>
  <c r="I75" i="65" s="1"/>
  <c r="N30" i="65"/>
  <c r="K75" i="65" s="1"/>
  <c r="L30" i="65"/>
  <c r="K72" i="65" s="1"/>
  <c r="AU16" i="65"/>
  <c r="AU21" i="65"/>
  <c r="AU19" i="65"/>
  <c r="AU20" i="65"/>
  <c r="F35" i="65"/>
  <c r="H35" i="65"/>
  <c r="W90" i="65" s="1"/>
  <c r="K35" i="65"/>
  <c r="Y90" i="65" s="1"/>
  <c r="I35" i="65"/>
  <c r="Y87" i="65" s="1"/>
  <c r="AU22" i="65"/>
  <c r="M35" i="65"/>
  <c r="N34" i="65"/>
  <c r="AA75" i="65" s="1"/>
  <c r="L34" i="65"/>
  <c r="AA72" i="65" s="1"/>
  <c r="K30" i="64"/>
  <c r="I75" i="64" s="1"/>
  <c r="F30" i="64"/>
  <c r="I30" i="64"/>
  <c r="I72" i="64" s="1"/>
  <c r="H30" i="64"/>
  <c r="G75" i="64" s="1"/>
  <c r="N30" i="64"/>
  <c r="K75" i="64" s="1"/>
  <c r="L30" i="64"/>
  <c r="K72" i="64" s="1"/>
  <c r="F31" i="64"/>
  <c r="K31" i="64"/>
  <c r="I90" i="64" s="1"/>
  <c r="I31" i="64"/>
  <c r="I87" i="64" s="1"/>
  <c r="H31" i="64"/>
  <c r="G90" i="64" s="1"/>
  <c r="N31" i="64"/>
  <c r="K90" i="64" s="1"/>
  <c r="L31" i="64"/>
  <c r="K87" i="64" s="1"/>
  <c r="K34" i="64"/>
  <c r="Y75" i="64" s="1"/>
  <c r="G44" i="64"/>
  <c r="G43" i="64"/>
  <c r="K35" i="64"/>
  <c r="Y90" i="64" s="1"/>
  <c r="I35" i="64"/>
  <c r="Y87" i="64" s="1"/>
  <c r="AA58" i="64"/>
  <c r="AA59" i="64"/>
  <c r="K58" i="64"/>
  <c r="K59" i="64"/>
  <c r="F35" i="64"/>
  <c r="H35" i="64"/>
  <c r="W90" i="64" s="1"/>
  <c r="M35" i="64"/>
  <c r="N34" i="64"/>
  <c r="AA75" i="64" s="1"/>
  <c r="L34" i="64"/>
  <c r="AA72" i="64" s="1"/>
  <c r="I58" i="64"/>
  <c r="I59" i="64"/>
  <c r="F34" i="64"/>
  <c r="I32" i="64"/>
  <c r="Y42" i="64" s="1"/>
  <c r="F32" i="64"/>
  <c r="K32" i="64"/>
  <c r="Y45" i="64" s="1"/>
  <c r="H32" i="64"/>
  <c r="W45" i="64" s="1"/>
  <c r="N32" i="64"/>
  <c r="AA45" i="64" s="1"/>
  <c r="L32" i="64"/>
  <c r="AA42" i="64" s="1"/>
  <c r="I44" i="64"/>
  <c r="I43" i="64"/>
  <c r="K43" i="64"/>
  <c r="K44" i="64"/>
  <c r="G58" i="64"/>
  <c r="G59" i="64"/>
  <c r="H30" i="63"/>
  <c r="G75" i="63" s="1"/>
  <c r="F30" i="63"/>
  <c r="K30" i="63"/>
  <c r="I75" i="63" s="1"/>
  <c r="I30" i="63"/>
  <c r="I72" i="63" s="1"/>
  <c r="L30" i="63"/>
  <c r="K72" i="63" s="1"/>
  <c r="N30" i="63"/>
  <c r="K75" i="63" s="1"/>
  <c r="M35" i="63"/>
  <c r="N34" i="63"/>
  <c r="AA75" i="63" s="1"/>
  <c r="L34" i="63"/>
  <c r="AA72" i="63" s="1"/>
  <c r="K34" i="63"/>
  <c r="Y75" i="63" s="1"/>
  <c r="I31" i="63"/>
  <c r="I87" i="63" s="1"/>
  <c r="H31" i="63"/>
  <c r="G90" i="63" s="1"/>
  <c r="K31" i="63"/>
  <c r="I90" i="63" s="1"/>
  <c r="F31" i="63"/>
  <c r="N31" i="63"/>
  <c r="K90" i="63" s="1"/>
  <c r="L31" i="63"/>
  <c r="K87" i="63" s="1"/>
  <c r="K28" i="63"/>
  <c r="I45" i="63" s="1"/>
  <c r="N28" i="63"/>
  <c r="K45" i="63" s="1"/>
  <c r="I28" i="63"/>
  <c r="I42" i="63" s="1"/>
  <c r="H28" i="63"/>
  <c r="G45" i="63" s="1"/>
  <c r="F28" i="63"/>
  <c r="L28" i="63"/>
  <c r="K42" i="63" s="1"/>
  <c r="AU16" i="63"/>
  <c r="AU23" i="63" s="1"/>
  <c r="AU20" i="63"/>
  <c r="AU22" i="63"/>
  <c r="I35" i="63" s="1"/>
  <c r="Y87" i="63" s="1"/>
  <c r="AU19" i="63"/>
  <c r="F34" i="63"/>
  <c r="AL21" i="54"/>
  <c r="AO20" i="54"/>
  <c r="AA23" i="54"/>
  <c r="AO16" i="54"/>
  <c r="R23" i="54"/>
  <c r="U23" i="54"/>
  <c r="T11" i="54"/>
  <c r="O8" i="54"/>
  <c r="R10" i="54"/>
  <c r="O7" i="54"/>
  <c r="O11" i="54"/>
  <c r="U7" i="54"/>
  <c r="AL16" i="54"/>
  <c r="W23" i="54"/>
  <c r="AO19" i="54"/>
  <c r="AL19" i="54"/>
  <c r="AM19" i="54"/>
  <c r="AO18" i="54"/>
  <c r="N23" i="54"/>
  <c r="Q23" i="54"/>
  <c r="R7" i="54"/>
  <c r="U10" i="54"/>
  <c r="Q7" i="54"/>
  <c r="V7" i="54" s="1"/>
  <c r="T10" i="54"/>
  <c r="T9" i="54"/>
  <c r="O6" i="54"/>
  <c r="P10" i="54"/>
  <c r="V10" i="54" s="1"/>
  <c r="U6" i="54"/>
  <c r="J23" i="54"/>
  <c r="M23" i="54"/>
  <c r="AL17" i="54"/>
  <c r="G32" i="54"/>
  <c r="M33" i="54"/>
  <c r="AN17" i="54"/>
  <c r="O23" i="54"/>
  <c r="F23" i="54"/>
  <c r="AL15" i="54"/>
  <c r="I23" i="54"/>
  <c r="AO15" i="54"/>
  <c r="Q5" i="54"/>
  <c r="P8" i="54"/>
  <c r="U4" i="54"/>
  <c r="K23" i="54"/>
  <c r="AM20" i="54"/>
  <c r="AH23" i="54"/>
  <c r="AK23" i="54"/>
  <c r="P9" i="54"/>
  <c r="V9" i="54" s="1"/>
  <c r="Q4" i="54"/>
  <c r="R6" i="54"/>
  <c r="P11" i="54"/>
  <c r="N6" i="54"/>
  <c r="N11" i="54"/>
  <c r="R8" i="54"/>
  <c r="V8" i="54" s="1"/>
  <c r="S23" i="54"/>
  <c r="AJ23" i="54"/>
  <c r="G23" i="54"/>
  <c r="AM15" i="54"/>
  <c r="AD23" i="54"/>
  <c r="T7" i="54"/>
  <c r="AG23" i="54"/>
  <c r="T8" i="54"/>
  <c r="P6" i="54"/>
  <c r="R5" i="54"/>
  <c r="Q10" i="54"/>
  <c r="N5" i="54"/>
  <c r="T6" i="54"/>
  <c r="AM21" i="54"/>
  <c r="AI23" i="54"/>
  <c r="AN20" i="54"/>
  <c r="Z23" i="54"/>
  <c r="V4" i="54"/>
  <c r="AL20" i="54"/>
  <c r="AM17" i="54"/>
  <c r="AN16" i="54"/>
  <c r="AN23" i="54" s="1"/>
  <c r="AN24" i="54" s="1"/>
  <c r="AC23" i="54"/>
  <c r="U11" i="54"/>
  <c r="Q9" i="54"/>
  <c r="AN21" i="54"/>
  <c r="AO21" i="54"/>
  <c r="T23" i="54"/>
  <c r="AO17" i="54"/>
  <c r="AE23" i="54"/>
  <c r="V23" i="54"/>
  <c r="Y23" i="54"/>
  <c r="AN22" i="54"/>
  <c r="AM18" i="54"/>
  <c r="U9" i="54"/>
  <c r="H23" i="54"/>
  <c r="G42" i="63" l="1"/>
  <c r="F7" i="67"/>
  <c r="G72" i="64"/>
  <c r="G9" i="67"/>
  <c r="G42" i="65"/>
  <c r="H7" i="67"/>
  <c r="W87" i="64"/>
  <c r="G72" i="65"/>
  <c r="G73" i="65" s="1"/>
  <c r="H9" i="67"/>
  <c r="W72" i="63"/>
  <c r="W73" i="63" s="1"/>
  <c r="F13" i="67"/>
  <c r="G87" i="63"/>
  <c r="G88" i="63" s="1"/>
  <c r="F10" i="67"/>
  <c r="G72" i="63"/>
  <c r="F9" i="67"/>
  <c r="W42" i="64"/>
  <c r="G11" i="67"/>
  <c r="G87" i="64"/>
  <c r="G10" i="67"/>
  <c r="W72" i="66"/>
  <c r="W73" i="66" s="1"/>
  <c r="W72" i="64"/>
  <c r="W73" i="64" s="1"/>
  <c r="G13" i="67"/>
  <c r="W87" i="65"/>
  <c r="N33" i="66"/>
  <c r="AA60" i="66" s="1"/>
  <c r="H33" i="66"/>
  <c r="W60" i="66" s="1"/>
  <c r="L33" i="66"/>
  <c r="AA57" i="66" s="1"/>
  <c r="F33" i="66"/>
  <c r="AA74" i="66"/>
  <c r="AA73" i="66"/>
  <c r="F31" i="66"/>
  <c r="N31" i="66"/>
  <c r="K90" i="66" s="1"/>
  <c r="H31" i="66"/>
  <c r="G90" i="66" s="1"/>
  <c r="L31" i="66"/>
  <c r="K87" i="66" s="1"/>
  <c r="N35" i="66"/>
  <c r="AA90" i="66" s="1"/>
  <c r="L35" i="66"/>
  <c r="AA87" i="66" s="1"/>
  <c r="F35" i="66"/>
  <c r="H35" i="66"/>
  <c r="W90" i="66" s="1"/>
  <c r="N29" i="66"/>
  <c r="K60" i="66" s="1"/>
  <c r="L29" i="66"/>
  <c r="K57" i="66" s="1"/>
  <c r="F29" i="66"/>
  <c r="H29" i="66"/>
  <c r="G60" i="66" s="1"/>
  <c r="H30" i="66"/>
  <c r="G75" i="66" s="1"/>
  <c r="L30" i="66"/>
  <c r="K72" i="66" s="1"/>
  <c r="F30" i="66"/>
  <c r="N30" i="66"/>
  <c r="K75" i="66" s="1"/>
  <c r="H32" i="66"/>
  <c r="W45" i="66" s="1"/>
  <c r="F32" i="66"/>
  <c r="L32" i="66"/>
  <c r="AA42" i="66" s="1"/>
  <c r="N32" i="66"/>
  <c r="AA45" i="66" s="1"/>
  <c r="AU23" i="66"/>
  <c r="H28" i="66"/>
  <c r="G45" i="66" s="1"/>
  <c r="F28" i="66"/>
  <c r="L28" i="66"/>
  <c r="K42" i="66" s="1"/>
  <c r="N28" i="66"/>
  <c r="K45" i="66" s="1"/>
  <c r="N35" i="65"/>
  <c r="AA90" i="65" s="1"/>
  <c r="L35" i="65"/>
  <c r="AA87" i="65" s="1"/>
  <c r="K34" i="65"/>
  <c r="Y75" i="65" s="1"/>
  <c r="H34" i="65"/>
  <c r="W75" i="65" s="1"/>
  <c r="I34" i="65"/>
  <c r="Y72" i="65" s="1"/>
  <c r="F34" i="65"/>
  <c r="K31" i="65"/>
  <c r="I90" i="65" s="1"/>
  <c r="I31" i="65"/>
  <c r="I87" i="65" s="1"/>
  <c r="F31" i="65"/>
  <c r="H31" i="65"/>
  <c r="G90" i="65" s="1"/>
  <c r="N31" i="65"/>
  <c r="K90" i="65" s="1"/>
  <c r="L31" i="65"/>
  <c r="K87" i="65" s="1"/>
  <c r="K29" i="65"/>
  <c r="I60" i="65" s="1"/>
  <c r="I29" i="65"/>
  <c r="I57" i="65" s="1"/>
  <c r="H29" i="65"/>
  <c r="G60" i="65" s="1"/>
  <c r="F29" i="65"/>
  <c r="N29" i="65"/>
  <c r="K60" i="65" s="1"/>
  <c r="L29" i="65"/>
  <c r="K57" i="65" s="1"/>
  <c r="I44" i="65"/>
  <c r="I43" i="65"/>
  <c r="Y88" i="65"/>
  <c r="Y89" i="65"/>
  <c r="K73" i="65"/>
  <c r="K74" i="65"/>
  <c r="W89" i="65"/>
  <c r="W88" i="65"/>
  <c r="I73" i="65"/>
  <c r="I74" i="65"/>
  <c r="G44" i="65"/>
  <c r="G43" i="65"/>
  <c r="I33" i="65"/>
  <c r="Y57" i="65" s="1"/>
  <c r="K33" i="65"/>
  <c r="Y60" i="65" s="1"/>
  <c r="H33" i="65"/>
  <c r="W60" i="65" s="1"/>
  <c r="F33" i="65"/>
  <c r="N33" i="65"/>
  <c r="AA60" i="65" s="1"/>
  <c r="L33" i="65"/>
  <c r="AA57" i="65" s="1"/>
  <c r="K43" i="65"/>
  <c r="K44" i="65"/>
  <c r="AA74" i="65"/>
  <c r="AA73" i="65"/>
  <c r="I32" i="65"/>
  <c r="Y42" i="65" s="1"/>
  <c r="K32" i="65"/>
  <c r="Y45" i="65" s="1"/>
  <c r="H32" i="65"/>
  <c r="W45" i="65" s="1"/>
  <c r="F32" i="65"/>
  <c r="L32" i="65"/>
  <c r="AA42" i="65" s="1"/>
  <c r="N32" i="65"/>
  <c r="AA45" i="65" s="1"/>
  <c r="AU23" i="65"/>
  <c r="K73" i="64"/>
  <c r="K74" i="64"/>
  <c r="G73" i="64"/>
  <c r="G74" i="64"/>
  <c r="K89" i="64"/>
  <c r="K88" i="64"/>
  <c r="AA43" i="64"/>
  <c r="AA44" i="64"/>
  <c r="G88" i="64"/>
  <c r="G89" i="64"/>
  <c r="I73" i="64"/>
  <c r="I74" i="64"/>
  <c r="Y74" i="64"/>
  <c r="Y73" i="64"/>
  <c r="AA74" i="64"/>
  <c r="AA73" i="64"/>
  <c r="Y43" i="64"/>
  <c r="Y44" i="64"/>
  <c r="N35" i="64"/>
  <c r="AA90" i="64" s="1"/>
  <c r="L35" i="64"/>
  <c r="AA87" i="64" s="1"/>
  <c r="Y88" i="64"/>
  <c r="Y89" i="64"/>
  <c r="I88" i="64"/>
  <c r="I89" i="64"/>
  <c r="W43" i="64"/>
  <c r="W44" i="64"/>
  <c r="W89" i="64"/>
  <c r="W88" i="64"/>
  <c r="H35" i="63"/>
  <c r="W90" i="63" s="1"/>
  <c r="F35" i="63"/>
  <c r="K43" i="63"/>
  <c r="K44" i="63"/>
  <c r="Y74" i="63"/>
  <c r="Y73" i="63"/>
  <c r="K73" i="63"/>
  <c r="K74" i="63"/>
  <c r="F33" i="63"/>
  <c r="I33" i="63"/>
  <c r="Y57" i="63" s="1"/>
  <c r="H33" i="63"/>
  <c r="W60" i="63" s="1"/>
  <c r="K33" i="63"/>
  <c r="Y60" i="63" s="1"/>
  <c r="L33" i="63"/>
  <c r="AA57" i="63" s="1"/>
  <c r="N33" i="63"/>
  <c r="AA60" i="63" s="1"/>
  <c r="I44" i="63"/>
  <c r="I43" i="63"/>
  <c r="I29" i="63"/>
  <c r="I57" i="63" s="1"/>
  <c r="K29" i="63"/>
  <c r="I60" i="63" s="1"/>
  <c r="F29" i="63"/>
  <c r="H29" i="63"/>
  <c r="G60" i="63" s="1"/>
  <c r="N29" i="63"/>
  <c r="K60" i="63" s="1"/>
  <c r="L29" i="63"/>
  <c r="K57" i="63" s="1"/>
  <c r="AA74" i="63"/>
  <c r="AA73" i="63"/>
  <c r="K89" i="63"/>
  <c r="K88" i="63"/>
  <c r="N35" i="63"/>
  <c r="AA90" i="63" s="1"/>
  <c r="L35" i="63"/>
  <c r="AA87" i="63" s="1"/>
  <c r="I73" i="63"/>
  <c r="I74" i="63"/>
  <c r="K35" i="63"/>
  <c r="Y90" i="63" s="1"/>
  <c r="K32" i="63"/>
  <c r="Y45" i="63" s="1"/>
  <c r="I32" i="63"/>
  <c r="Y42" i="63" s="1"/>
  <c r="F32" i="63"/>
  <c r="H32" i="63"/>
  <c r="W45" i="63" s="1"/>
  <c r="L32" i="63"/>
  <c r="AA42" i="63" s="1"/>
  <c r="N32" i="63"/>
  <c r="AA45" i="63" s="1"/>
  <c r="G44" i="63"/>
  <c r="G43" i="63"/>
  <c r="I88" i="63"/>
  <c r="I89" i="63"/>
  <c r="G74" i="63"/>
  <c r="G73" i="63"/>
  <c r="AQ16" i="54"/>
  <c r="AQ22" i="54"/>
  <c r="AL23" i="54"/>
  <c r="AL24" i="54" s="1"/>
  <c r="AS22" i="54" s="1"/>
  <c r="G33" i="54"/>
  <c r="V11" i="54"/>
  <c r="V6" i="54"/>
  <c r="AR21" i="54"/>
  <c r="AP19" i="54"/>
  <c r="AQ21" i="54"/>
  <c r="V5" i="54"/>
  <c r="AM23" i="54"/>
  <c r="AM24" i="54" s="1"/>
  <c r="AR22" i="54" s="1"/>
  <c r="AQ15" i="54"/>
  <c r="AR17" i="54"/>
  <c r="X4" i="54" a="1"/>
  <c r="V12" i="54"/>
  <c r="AQ20" i="54"/>
  <c r="AQ18" i="54"/>
  <c r="AQ17" i="54"/>
  <c r="AO23" i="54"/>
  <c r="AO24" i="54" s="1"/>
  <c r="AP21" i="54" s="1"/>
  <c r="AS15" i="54"/>
  <c r="M34" i="54"/>
  <c r="AQ19" i="54"/>
  <c r="G89" i="63" l="1"/>
  <c r="W74" i="66"/>
  <c r="W57" i="63"/>
  <c r="F12" i="67"/>
  <c r="W72" i="65"/>
  <c r="H13" i="67"/>
  <c r="W57" i="66"/>
  <c r="G14" i="67"/>
  <c r="G87" i="65"/>
  <c r="G89" i="65" s="1"/>
  <c r="H10" i="67"/>
  <c r="G72" i="66"/>
  <c r="W87" i="66"/>
  <c r="W89" i="66" s="1"/>
  <c r="G57" i="63"/>
  <c r="F8" i="67"/>
  <c r="G57" i="65"/>
  <c r="H8" i="67"/>
  <c r="W42" i="63"/>
  <c r="F11" i="67"/>
  <c r="W74" i="63"/>
  <c r="W74" i="64"/>
  <c r="G74" i="65"/>
  <c r="W42" i="66"/>
  <c r="W43" i="66" s="1"/>
  <c r="H14" i="67"/>
  <c r="W87" i="63"/>
  <c r="W88" i="63" s="1"/>
  <c r="F14" i="67"/>
  <c r="G57" i="66"/>
  <c r="G87" i="66"/>
  <c r="W42" i="65"/>
  <c r="W43" i="65" s="1"/>
  <c r="H11" i="67"/>
  <c r="W57" i="65"/>
  <c r="H12" i="67"/>
  <c r="G42" i="66"/>
  <c r="G44" i="66" s="1"/>
  <c r="AA43" i="66"/>
  <c r="AA44" i="66"/>
  <c r="K73" i="66"/>
  <c r="K74" i="66"/>
  <c r="K58" i="66"/>
  <c r="K59" i="66"/>
  <c r="G88" i="66"/>
  <c r="G89" i="66"/>
  <c r="K89" i="66"/>
  <c r="K88" i="66"/>
  <c r="W58" i="66"/>
  <c r="W59" i="66"/>
  <c r="G73" i="66"/>
  <c r="G74" i="66"/>
  <c r="AA58" i="66"/>
  <c r="AA59" i="66"/>
  <c r="K43" i="66"/>
  <c r="K44" i="66"/>
  <c r="G58" i="66"/>
  <c r="G59" i="66"/>
  <c r="AA88" i="66"/>
  <c r="AA89" i="66"/>
  <c r="AA43" i="65"/>
  <c r="AA44" i="65"/>
  <c r="Y58" i="65"/>
  <c r="Y59" i="65"/>
  <c r="G58" i="65"/>
  <c r="G59" i="65"/>
  <c r="I88" i="65"/>
  <c r="I89" i="65"/>
  <c r="I58" i="65"/>
  <c r="I59" i="65"/>
  <c r="Y43" i="65"/>
  <c r="Y44" i="65"/>
  <c r="W73" i="65"/>
  <c r="W74" i="65"/>
  <c r="AA58" i="65"/>
  <c r="AA59" i="65"/>
  <c r="K89" i="65"/>
  <c r="K88" i="65"/>
  <c r="Y74" i="65"/>
  <c r="Y73" i="65"/>
  <c r="W58" i="65"/>
  <c r="W59" i="65"/>
  <c r="K58" i="65"/>
  <c r="K59" i="65"/>
  <c r="AA88" i="65"/>
  <c r="AA89" i="65"/>
  <c r="AA88" i="64"/>
  <c r="AA89" i="64"/>
  <c r="AA43" i="63"/>
  <c r="AA44" i="63"/>
  <c r="K59" i="63"/>
  <c r="K58" i="63"/>
  <c r="G58" i="63"/>
  <c r="G59" i="63"/>
  <c r="Y58" i="63"/>
  <c r="Y59" i="63"/>
  <c r="AA89" i="63"/>
  <c r="AA88" i="63"/>
  <c r="W58" i="63"/>
  <c r="W59" i="63"/>
  <c r="Y44" i="63"/>
  <c r="Y43" i="63"/>
  <c r="W44" i="63"/>
  <c r="W43" i="63"/>
  <c r="Y88" i="63"/>
  <c r="Y89" i="63"/>
  <c r="I58" i="63"/>
  <c r="I59" i="63"/>
  <c r="AA58" i="63"/>
  <c r="AA59" i="63"/>
  <c r="M35" i="54"/>
  <c r="G34" i="54"/>
  <c r="AP20" i="54"/>
  <c r="AT20" i="54" s="1"/>
  <c r="AP16" i="54"/>
  <c r="AP15" i="54"/>
  <c r="AP18" i="54"/>
  <c r="AP22" i="54"/>
  <c r="AT22" i="54" s="1"/>
  <c r="AS18" i="54"/>
  <c r="AR20" i="54"/>
  <c r="Y9" i="54"/>
  <c r="X4" i="54"/>
  <c r="Y4" i="54" s="1"/>
  <c r="Y11" i="54"/>
  <c r="Y7" i="54"/>
  <c r="Y10" i="54"/>
  <c r="Y8" i="54"/>
  <c r="Y6" i="54"/>
  <c r="Y5" i="54"/>
  <c r="AS20" i="54"/>
  <c r="AR19" i="54"/>
  <c r="AT19" i="54" s="1"/>
  <c r="AR15" i="54"/>
  <c r="AR18" i="54"/>
  <c r="AS19" i="54"/>
  <c r="AR16" i="54"/>
  <c r="AS17" i="54"/>
  <c r="AS16" i="54"/>
  <c r="AP17" i="54"/>
  <c r="AT17" i="54" s="1"/>
  <c r="AS21" i="54"/>
  <c r="AT21" i="54" s="1"/>
  <c r="W88" i="66" l="1"/>
  <c r="W89" i="63"/>
  <c r="G43" i="66"/>
  <c r="G88" i="65"/>
  <c r="W44" i="65"/>
  <c r="W44" i="66"/>
  <c r="G35" i="54"/>
  <c r="AT18" i="54"/>
  <c r="AB4" i="54"/>
  <c r="AB6" i="54" s="1"/>
  <c r="AC7" i="54" s="1"/>
  <c r="AT15" i="54"/>
  <c r="AT16" i="54"/>
  <c r="AT23" i="54" l="1"/>
  <c r="AU15" i="54" s="1"/>
  <c r="H28" i="54" l="1"/>
  <c r="G45" i="54" s="1"/>
  <c r="N28" i="54"/>
  <c r="K45" i="54" s="1"/>
  <c r="F28" i="54"/>
  <c r="L28" i="54"/>
  <c r="K42" i="54" s="1"/>
  <c r="AU21" i="54"/>
  <c r="AU19" i="54"/>
  <c r="AU22" i="54"/>
  <c r="AU20" i="54"/>
  <c r="AU17" i="54"/>
  <c r="AU16" i="54"/>
  <c r="AU18" i="54"/>
  <c r="G42" i="54" l="1"/>
  <c r="N31" i="54"/>
  <c r="K90" i="54" s="1"/>
  <c r="L31" i="54"/>
  <c r="K87" i="54" s="1"/>
  <c r="F31" i="54"/>
  <c r="H31" i="54"/>
  <c r="G90" i="54" s="1"/>
  <c r="N29" i="54"/>
  <c r="K60" i="54" s="1"/>
  <c r="F29" i="54"/>
  <c r="L29" i="54"/>
  <c r="K57" i="54" s="1"/>
  <c r="H29" i="54"/>
  <c r="G60" i="54" s="1"/>
  <c r="L35" i="54"/>
  <c r="AA87" i="54" s="1"/>
  <c r="N35" i="54"/>
  <c r="AA90" i="54" s="1"/>
  <c r="H35" i="54"/>
  <c r="W90" i="54" s="1"/>
  <c r="F35" i="54"/>
  <c r="K43" i="54"/>
  <c r="K44" i="54"/>
  <c r="N33" i="54"/>
  <c r="AA60" i="54" s="1"/>
  <c r="L33" i="54"/>
  <c r="AA57" i="54" s="1"/>
  <c r="F33" i="54"/>
  <c r="H33" i="54"/>
  <c r="W60" i="54" s="1"/>
  <c r="N32" i="54"/>
  <c r="AA45" i="54" s="1"/>
  <c r="L32" i="54"/>
  <c r="AA42" i="54" s="1"/>
  <c r="H32" i="54"/>
  <c r="W45" i="54" s="1"/>
  <c r="F32" i="54"/>
  <c r="AU23" i="54"/>
  <c r="N34" i="54"/>
  <c r="AA75" i="54" s="1"/>
  <c r="L34" i="54"/>
  <c r="AA72" i="54" s="1"/>
  <c r="H34" i="54"/>
  <c r="W75" i="54" s="1"/>
  <c r="F34" i="54"/>
  <c r="G44" i="54"/>
  <c r="G43" i="54"/>
  <c r="L30" i="54"/>
  <c r="K72" i="54" s="1"/>
  <c r="H30" i="54"/>
  <c r="G75" i="54" s="1"/>
  <c r="F30" i="54"/>
  <c r="N30" i="54"/>
  <c r="K75" i="54" s="1"/>
  <c r="G72" i="54" l="1"/>
  <c r="G57" i="54"/>
  <c r="W42" i="54"/>
  <c r="W87" i="54"/>
  <c r="W89" i="54" s="1"/>
  <c r="G87" i="54"/>
  <c r="G89" i="54" s="1"/>
  <c r="W72" i="54"/>
  <c r="W73" i="54" s="1"/>
  <c r="W57" i="54"/>
  <c r="W59" i="54" s="1"/>
  <c r="G58" i="54"/>
  <c r="G59" i="54"/>
  <c r="W43" i="54"/>
  <c r="W44" i="54"/>
  <c r="AA58" i="54"/>
  <c r="AA59" i="54"/>
  <c r="G73" i="54"/>
  <c r="G74" i="54"/>
  <c r="AA43" i="54"/>
  <c r="AA44" i="54"/>
  <c r="AA74" i="54"/>
  <c r="AA73" i="54"/>
  <c r="K58" i="54"/>
  <c r="K59" i="54"/>
  <c r="K89" i="54"/>
  <c r="K88" i="54"/>
  <c r="K73" i="54"/>
  <c r="K74" i="54"/>
  <c r="AA88" i="54"/>
  <c r="AA89" i="54"/>
  <c r="W58" i="54" l="1"/>
  <c r="G88" i="54"/>
  <c r="W88" i="54"/>
  <c r="W74" i="54"/>
  <c r="N28" i="48"/>
  <c r="G29" i="53"/>
  <c r="G29" i="52"/>
  <c r="M29" i="51"/>
  <c r="E32" i="53"/>
  <c r="W40" i="53" s="1"/>
  <c r="AJ22" i="53" a="1"/>
  <c r="AJ22" i="53" s="1"/>
  <c r="E22" i="53"/>
  <c r="E35" i="53" s="1"/>
  <c r="W85" i="53" s="1"/>
  <c r="E21" i="53"/>
  <c r="Y20" i="53" a="1"/>
  <c r="Y20" i="53" s="1"/>
  <c r="I20" i="53" a="1"/>
  <c r="I20" i="53" s="1"/>
  <c r="E20" i="53"/>
  <c r="Z19" i="53" a="1"/>
  <c r="Z19" i="53" s="1"/>
  <c r="S19" i="53" a="1"/>
  <c r="S19" i="53" s="1"/>
  <c r="E19" i="53"/>
  <c r="Y18" i="53" a="1"/>
  <c r="Y18" i="53" s="1"/>
  <c r="G18" i="53" a="1"/>
  <c r="G18" i="53" s="1"/>
  <c r="E18" i="53"/>
  <c r="E31" i="53" s="1"/>
  <c r="G85" i="53" s="1"/>
  <c r="AH17" i="53" a="1"/>
  <c r="AH17" i="53" s="1"/>
  <c r="AC17" i="53" a="1"/>
  <c r="AC17" i="53" s="1"/>
  <c r="R17" i="53" a="1"/>
  <c r="R17" i="53" s="1"/>
  <c r="E17" i="53"/>
  <c r="E16" i="53"/>
  <c r="E29" i="53" s="1"/>
  <c r="G55" i="53" s="1"/>
  <c r="AH15" i="53" a="1"/>
  <c r="AH15" i="53" s="1"/>
  <c r="AD15" i="53" a="1"/>
  <c r="AD15" i="53" s="1"/>
  <c r="Z15" i="53" a="1"/>
  <c r="Z15" i="53" s="1"/>
  <c r="V15" i="53" a="1"/>
  <c r="V15" i="53" s="1"/>
  <c r="R15" i="53" a="1"/>
  <c r="R15" i="53" s="1"/>
  <c r="N15" i="53" a="1"/>
  <c r="N15" i="53" s="1"/>
  <c r="E15" i="53"/>
  <c r="E28" i="53" s="1"/>
  <c r="G40" i="53" s="1"/>
  <c r="AH14" i="53"/>
  <c r="AK18" i="53" s="1" a="1"/>
  <c r="AK18" i="53" s="1"/>
  <c r="AD14" i="53"/>
  <c r="AG20" i="53" s="1" a="1"/>
  <c r="AG20" i="53" s="1"/>
  <c r="Z14" i="53"/>
  <c r="AB22" i="53" s="1" a="1"/>
  <c r="AB22" i="53" s="1"/>
  <c r="V14" i="53"/>
  <c r="R14" i="53"/>
  <c r="R18" i="53" s="1" a="1"/>
  <c r="R18" i="53" s="1"/>
  <c r="N14" i="53"/>
  <c r="Q18" i="53" s="1" a="1"/>
  <c r="Q18" i="53" s="1"/>
  <c r="J14" i="53"/>
  <c r="K19" i="53" s="1" a="1"/>
  <c r="K19" i="53" s="1"/>
  <c r="F14" i="53"/>
  <c r="H22" i="53" s="1" a="1"/>
  <c r="H22" i="53" s="1"/>
  <c r="H12" i="53"/>
  <c r="AH11" i="53"/>
  <c r="AG11" i="53"/>
  <c r="M11" i="53"/>
  <c r="L11" i="53"/>
  <c r="K11" i="53"/>
  <c r="J11" i="53"/>
  <c r="I11" i="53"/>
  <c r="H11" i="53"/>
  <c r="P11" i="53" s="1"/>
  <c r="G11" i="53"/>
  <c r="O11" i="53" s="1"/>
  <c r="F11" i="53"/>
  <c r="AG10" i="53"/>
  <c r="M10" i="53"/>
  <c r="L10" i="53"/>
  <c r="K10" i="53"/>
  <c r="J10" i="53"/>
  <c r="I10" i="53"/>
  <c r="H10" i="53"/>
  <c r="P10" i="53" s="1"/>
  <c r="G10" i="53"/>
  <c r="O10" i="53" s="1"/>
  <c r="F10" i="53"/>
  <c r="AH9" i="53"/>
  <c r="AG9" i="53"/>
  <c r="M9" i="53"/>
  <c r="L9" i="53"/>
  <c r="K9" i="53"/>
  <c r="J9" i="53"/>
  <c r="I9" i="53"/>
  <c r="H9" i="53"/>
  <c r="P9" i="53" s="1"/>
  <c r="G9" i="53"/>
  <c r="F9" i="53"/>
  <c r="AH8" i="53"/>
  <c r="AG8" i="53"/>
  <c r="M8" i="53"/>
  <c r="L8" i="53"/>
  <c r="K8" i="53"/>
  <c r="J8" i="53"/>
  <c r="I8" i="53"/>
  <c r="H8" i="53"/>
  <c r="P8" i="53" s="1"/>
  <c r="G8" i="53"/>
  <c r="F8" i="53"/>
  <c r="AH7" i="53"/>
  <c r="AG7" i="53"/>
  <c r="M7" i="53"/>
  <c r="L7" i="53"/>
  <c r="AF18" i="53" s="1" a="1"/>
  <c r="AF18" i="53" s="1"/>
  <c r="K7" i="53"/>
  <c r="J7" i="53"/>
  <c r="I7" i="53"/>
  <c r="H7" i="53"/>
  <c r="P7" i="53" s="1"/>
  <c r="G7" i="53"/>
  <c r="F7" i="53"/>
  <c r="M6" i="53"/>
  <c r="L6" i="53"/>
  <c r="K6" i="53"/>
  <c r="J6" i="53"/>
  <c r="V17" i="53" s="1" a="1"/>
  <c r="V17" i="53" s="1"/>
  <c r="I6" i="53"/>
  <c r="H6" i="53"/>
  <c r="P6" i="53" s="1"/>
  <c r="G6" i="53"/>
  <c r="F6" i="53"/>
  <c r="M5" i="53"/>
  <c r="L5" i="53"/>
  <c r="K5" i="53"/>
  <c r="J5" i="53"/>
  <c r="I5" i="53"/>
  <c r="H5" i="53"/>
  <c r="P5" i="53" s="1"/>
  <c r="G5" i="53"/>
  <c r="F5" i="53"/>
  <c r="M4" i="53"/>
  <c r="L4" i="53"/>
  <c r="K4" i="53"/>
  <c r="AC15" i="53" s="1" a="1"/>
  <c r="AC15" i="53" s="1"/>
  <c r="J4" i="53"/>
  <c r="Y15" i="53" s="1" a="1"/>
  <c r="Y15" i="53" s="1"/>
  <c r="I4" i="53"/>
  <c r="H4" i="53"/>
  <c r="P4" i="53" s="1"/>
  <c r="G4" i="53"/>
  <c r="G12" i="53" s="1"/>
  <c r="F4" i="53"/>
  <c r="I15" i="53" s="1" a="1"/>
  <c r="I15" i="53" s="1"/>
  <c r="E32" i="52"/>
  <c r="W40" i="52" s="1"/>
  <c r="K22" i="52" a="1"/>
  <c r="K22" i="52" s="1"/>
  <c r="E22" i="52"/>
  <c r="E35" i="52" s="1"/>
  <c r="W85" i="52" s="1"/>
  <c r="E21" i="52"/>
  <c r="W20" i="52" a="1"/>
  <c r="W20" i="52" s="1"/>
  <c r="G20" i="52" a="1"/>
  <c r="G20" i="52" s="1"/>
  <c r="E20" i="52"/>
  <c r="H19" i="52" a="1"/>
  <c r="H19" i="52" s="1"/>
  <c r="E19" i="52"/>
  <c r="U18" i="52" a="1"/>
  <c r="U18" i="52" s="1"/>
  <c r="N18" i="52" a="1"/>
  <c r="N18" i="52" s="1"/>
  <c r="E18" i="52"/>
  <c r="AK18" i="52" s="1" a="1"/>
  <c r="AK18" i="52" s="1"/>
  <c r="AG17" i="52" a="1"/>
  <c r="AG17" i="52" s="1"/>
  <c r="N17" i="52" a="1"/>
  <c r="N17" i="52" s="1"/>
  <c r="G17" i="52" a="1"/>
  <c r="G17" i="52" s="1"/>
  <c r="E17" i="52"/>
  <c r="E30" i="52" s="1"/>
  <c r="G70" i="52" s="1"/>
  <c r="E16" i="52"/>
  <c r="E29" i="52" s="1"/>
  <c r="G55" i="52" s="1"/>
  <c r="AC15" i="52" a="1"/>
  <c r="AC15" i="52" s="1"/>
  <c r="Y15" i="52" a="1"/>
  <c r="Y15" i="52" s="1"/>
  <c r="U15" i="52" a="1"/>
  <c r="U15" i="52" s="1"/>
  <c r="Q15" i="52" a="1"/>
  <c r="Q15" i="52" s="1"/>
  <c r="M15" i="52" a="1"/>
  <c r="M15" i="52" s="1"/>
  <c r="I15" i="52" a="1"/>
  <c r="I15" i="52" s="1"/>
  <c r="E15" i="52"/>
  <c r="E28" i="52" s="1"/>
  <c r="AH14" i="52"/>
  <c r="AI17" i="52" s="1" a="1"/>
  <c r="AI17" i="52" s="1"/>
  <c r="AD14" i="52"/>
  <c r="Z14" i="52"/>
  <c r="AB19" i="52" s="1" a="1"/>
  <c r="AB19" i="52" s="1"/>
  <c r="V14" i="52"/>
  <c r="W22" i="52" s="1" a="1"/>
  <c r="W22" i="52" s="1"/>
  <c r="R14" i="52"/>
  <c r="S20" i="52" s="1" a="1"/>
  <c r="S20" i="52" s="1"/>
  <c r="N14" i="52"/>
  <c r="O22" i="52" s="1" a="1"/>
  <c r="O22" i="52" s="1"/>
  <c r="J14" i="52"/>
  <c r="L19" i="52" s="1" a="1"/>
  <c r="L19" i="52" s="1"/>
  <c r="F14" i="52"/>
  <c r="G22" i="52" s="1" a="1"/>
  <c r="G22" i="52" s="1"/>
  <c r="F12" i="52"/>
  <c r="AH11" i="52"/>
  <c r="AG11" i="52"/>
  <c r="M11" i="52"/>
  <c r="L11" i="52"/>
  <c r="T11" i="52" s="1"/>
  <c r="K11" i="52"/>
  <c r="J11" i="52"/>
  <c r="I11" i="52"/>
  <c r="H11" i="52"/>
  <c r="G11" i="52"/>
  <c r="F11" i="52"/>
  <c r="N11" i="52" s="1"/>
  <c r="AG10" i="52"/>
  <c r="M10" i="52"/>
  <c r="L10" i="52"/>
  <c r="K10" i="52"/>
  <c r="J10" i="52"/>
  <c r="I10" i="52"/>
  <c r="H10" i="52"/>
  <c r="G10" i="52"/>
  <c r="F10" i="52"/>
  <c r="N10" i="52" s="1"/>
  <c r="AH9" i="52"/>
  <c r="AG9" i="52"/>
  <c r="M9" i="52"/>
  <c r="L9" i="52"/>
  <c r="K9" i="52"/>
  <c r="J9" i="52"/>
  <c r="I9" i="52"/>
  <c r="H9" i="52"/>
  <c r="G9" i="52"/>
  <c r="F9" i="52"/>
  <c r="N9" i="52" s="1"/>
  <c r="AH8" i="52"/>
  <c r="AG8" i="52"/>
  <c r="M8" i="52"/>
  <c r="L8" i="52"/>
  <c r="K8" i="52"/>
  <c r="J8" i="52"/>
  <c r="I8" i="52"/>
  <c r="H8" i="52"/>
  <c r="G8" i="52"/>
  <c r="F8" i="52"/>
  <c r="N8" i="52" s="1"/>
  <c r="AH7" i="52"/>
  <c r="T16" i="52" s="1" a="1"/>
  <c r="T16" i="52" s="1"/>
  <c r="AG7" i="52"/>
  <c r="M7" i="52"/>
  <c r="L7" i="52"/>
  <c r="K7" i="52"/>
  <c r="J7" i="52"/>
  <c r="I7" i="52"/>
  <c r="H7" i="52"/>
  <c r="G7" i="52"/>
  <c r="F7" i="52"/>
  <c r="N7" i="52" s="1"/>
  <c r="M6" i="52"/>
  <c r="L6" i="52"/>
  <c r="K6" i="52"/>
  <c r="J6" i="52"/>
  <c r="I6" i="52"/>
  <c r="H6" i="52"/>
  <c r="G6" i="52"/>
  <c r="J17" i="52" s="1" a="1"/>
  <c r="J17" i="52" s="1"/>
  <c r="F6" i="52"/>
  <c r="N6" i="52" s="1"/>
  <c r="M5" i="52"/>
  <c r="L5" i="52"/>
  <c r="AD16" i="52" s="1" a="1"/>
  <c r="AD16" i="52" s="1"/>
  <c r="K5" i="52"/>
  <c r="Z16" i="52" s="1" a="1"/>
  <c r="Z16" i="52" s="1"/>
  <c r="J5" i="52"/>
  <c r="I5" i="52"/>
  <c r="R16" i="52" s="1" a="1"/>
  <c r="R16" i="52" s="1"/>
  <c r="H5" i="52"/>
  <c r="G5" i="52"/>
  <c r="J16" i="52" s="1" a="1"/>
  <c r="J16" i="52" s="1"/>
  <c r="F5" i="52"/>
  <c r="N5" i="52" s="1"/>
  <c r="M4" i="52"/>
  <c r="L4" i="52"/>
  <c r="L12" i="52" s="1"/>
  <c r="K4" i="52"/>
  <c r="K12" i="52" s="1"/>
  <c r="J4" i="52"/>
  <c r="I4" i="52"/>
  <c r="H4" i="52"/>
  <c r="G4" i="52"/>
  <c r="F4" i="52"/>
  <c r="N4" i="52" s="1"/>
  <c r="E35" i="51"/>
  <c r="W85" i="51" s="1"/>
  <c r="E22" i="51"/>
  <c r="E21" i="51"/>
  <c r="E20" i="51"/>
  <c r="E19" i="51"/>
  <c r="E18" i="51"/>
  <c r="AC18" i="51" s="1" a="1"/>
  <c r="AC18" i="51" s="1"/>
  <c r="E17" i="51"/>
  <c r="N16" i="51" a="1"/>
  <c r="N16" i="51" s="1"/>
  <c r="I16" i="51" a="1"/>
  <c r="I16" i="51" s="1"/>
  <c r="E16" i="51"/>
  <c r="E15" i="51"/>
  <c r="AH14" i="51"/>
  <c r="AJ20" i="51" s="1" a="1"/>
  <c r="AJ20" i="51" s="1"/>
  <c r="AD14" i="51"/>
  <c r="AD20" i="51" s="1" a="1"/>
  <c r="AD20" i="51" s="1"/>
  <c r="Z14" i="51"/>
  <c r="Z22" i="51" s="1" a="1"/>
  <c r="Z22" i="51" s="1"/>
  <c r="V14" i="51"/>
  <c r="X20" i="51" s="1" a="1"/>
  <c r="X20" i="51" s="1"/>
  <c r="R14" i="51"/>
  <c r="T21" i="51" s="1" a="1"/>
  <c r="T21" i="51" s="1"/>
  <c r="N14" i="51"/>
  <c r="J14" i="51"/>
  <c r="F14" i="51"/>
  <c r="AH11" i="51"/>
  <c r="AG11" i="51"/>
  <c r="M11" i="51"/>
  <c r="L11" i="51"/>
  <c r="K11" i="51"/>
  <c r="J11" i="51"/>
  <c r="I11" i="51"/>
  <c r="H11" i="51"/>
  <c r="G11" i="51"/>
  <c r="M22" i="51" s="1" a="1"/>
  <c r="M22" i="51" s="1"/>
  <c r="F11" i="51"/>
  <c r="AG10" i="51"/>
  <c r="M10" i="51"/>
  <c r="L10" i="51"/>
  <c r="K10" i="51"/>
  <c r="AB21" i="51" s="1" a="1"/>
  <c r="AB21" i="51" s="1"/>
  <c r="J10" i="51"/>
  <c r="I10" i="51"/>
  <c r="H10" i="51"/>
  <c r="G10" i="51"/>
  <c r="F10" i="51"/>
  <c r="AH9" i="51"/>
  <c r="AG9" i="51"/>
  <c r="M9" i="51"/>
  <c r="L9" i="51"/>
  <c r="K9" i="51"/>
  <c r="AC20" i="51" s="1" a="1"/>
  <c r="AC20" i="51" s="1"/>
  <c r="J9" i="51"/>
  <c r="I9" i="51"/>
  <c r="H9" i="51"/>
  <c r="G9" i="51"/>
  <c r="F9" i="51"/>
  <c r="AH8" i="51"/>
  <c r="AG8" i="51"/>
  <c r="M8" i="51"/>
  <c r="L8" i="51"/>
  <c r="K8" i="51"/>
  <c r="AB19" i="51" s="1" a="1"/>
  <c r="AB19" i="51" s="1"/>
  <c r="J8" i="51"/>
  <c r="I8" i="51"/>
  <c r="H8" i="51"/>
  <c r="G8" i="51"/>
  <c r="L19" i="51" s="1" a="1"/>
  <c r="L19" i="51" s="1"/>
  <c r="F8" i="51"/>
  <c r="AH7" i="51"/>
  <c r="AG7" i="51"/>
  <c r="M7" i="51"/>
  <c r="L7" i="51"/>
  <c r="K7" i="51"/>
  <c r="J7" i="51"/>
  <c r="I7" i="51"/>
  <c r="H7" i="51"/>
  <c r="G7" i="51"/>
  <c r="F7" i="51"/>
  <c r="M6" i="51"/>
  <c r="L6" i="51"/>
  <c r="K6" i="51"/>
  <c r="AB17" i="51" s="1" a="1"/>
  <c r="AB17" i="51" s="1"/>
  <c r="J6" i="51"/>
  <c r="W17" i="51" s="1" a="1"/>
  <c r="W17" i="51" s="1"/>
  <c r="I6" i="51"/>
  <c r="H6" i="51"/>
  <c r="G6" i="51"/>
  <c r="K17" i="51" s="1" a="1"/>
  <c r="K17" i="51" s="1"/>
  <c r="F6" i="51"/>
  <c r="M5" i="51"/>
  <c r="AK16" i="51" s="1" a="1"/>
  <c r="AK16" i="51" s="1"/>
  <c r="L5" i="51"/>
  <c r="AD16" i="51" s="1" a="1"/>
  <c r="AD16" i="51" s="1"/>
  <c r="K5" i="51"/>
  <c r="J5" i="51"/>
  <c r="I5" i="51"/>
  <c r="H5" i="51"/>
  <c r="G5" i="51"/>
  <c r="F5" i="51"/>
  <c r="M4" i="51"/>
  <c r="M12" i="51" s="1"/>
  <c r="L4" i="51"/>
  <c r="K4" i="51"/>
  <c r="J4" i="51"/>
  <c r="Y15" i="51" s="1" a="1"/>
  <c r="Y15" i="51" s="1"/>
  <c r="I4" i="51"/>
  <c r="I12" i="51" s="1"/>
  <c r="Q11" i="51" s="1"/>
  <c r="H4" i="51"/>
  <c r="G4" i="51"/>
  <c r="F4" i="51"/>
  <c r="I15" i="51" s="1" a="1"/>
  <c r="I15" i="51" s="1"/>
  <c r="H28" i="48"/>
  <c r="E33" i="48"/>
  <c r="W55" i="48" s="1"/>
  <c r="E22" i="48"/>
  <c r="E35" i="48" s="1"/>
  <c r="W85" i="48" s="1"/>
  <c r="E21" i="48"/>
  <c r="AH21" i="48" s="1" a="1"/>
  <c r="AH21" i="48" s="1"/>
  <c r="E20" i="48"/>
  <c r="E19" i="48"/>
  <c r="AK19" i="48" s="1" a="1"/>
  <c r="AK19" i="48" s="1"/>
  <c r="R18" i="48" a="1"/>
  <c r="R18" i="48" s="1"/>
  <c r="K18" i="48" a="1"/>
  <c r="K18" i="48" s="1"/>
  <c r="E18" i="48"/>
  <c r="E31" i="48" s="1"/>
  <c r="G85" i="48" s="1"/>
  <c r="X17" i="48" a="1"/>
  <c r="X17" i="48" s="1"/>
  <c r="E17" i="48"/>
  <c r="AJ17" i="48" s="1" a="1"/>
  <c r="AJ17" i="48" s="1"/>
  <c r="AF16" i="48" a="1"/>
  <c r="AF16" i="48" s="1"/>
  <c r="AB16" i="48" a="1"/>
  <c r="AB16" i="48" s="1"/>
  <c r="X16" i="48" a="1"/>
  <c r="X16" i="48" s="1"/>
  <c r="T16" i="48" a="1"/>
  <c r="T16" i="48" s="1"/>
  <c r="L16" i="48" a="1"/>
  <c r="L16" i="48" s="1"/>
  <c r="E16" i="48"/>
  <c r="AH16" i="48" s="1" a="1"/>
  <c r="AH16" i="48" s="1"/>
  <c r="E15" i="48"/>
  <c r="AH14" i="48"/>
  <c r="AK22" i="48" s="1" a="1"/>
  <c r="AK22" i="48" s="1"/>
  <c r="AD14" i="48"/>
  <c r="AG18" i="48" s="1" a="1"/>
  <c r="AG18" i="48" s="1"/>
  <c r="Z14" i="48"/>
  <c r="V14" i="48"/>
  <c r="R14" i="48"/>
  <c r="R22" i="48" s="1" a="1"/>
  <c r="R22" i="48" s="1"/>
  <c r="N14" i="48"/>
  <c r="Q18" i="48" s="1" a="1"/>
  <c r="Q18" i="48" s="1"/>
  <c r="J14" i="48"/>
  <c r="J20" i="48" s="1" a="1"/>
  <c r="J20" i="48" s="1"/>
  <c r="F14" i="48"/>
  <c r="G12" i="48"/>
  <c r="AH11" i="48"/>
  <c r="AG11" i="48"/>
  <c r="M11" i="48"/>
  <c r="L11" i="48"/>
  <c r="K11" i="48"/>
  <c r="J11" i="48"/>
  <c r="I11" i="48"/>
  <c r="H11" i="48"/>
  <c r="G11" i="48"/>
  <c r="O11" i="48" s="1"/>
  <c r="F11" i="48"/>
  <c r="AG10" i="48"/>
  <c r="M10" i="48"/>
  <c r="L10" i="48"/>
  <c r="K10" i="48"/>
  <c r="J10" i="48"/>
  <c r="R10" i="48" s="1"/>
  <c r="I10" i="48"/>
  <c r="H10" i="48"/>
  <c r="G10" i="48"/>
  <c r="F10" i="48"/>
  <c r="AH9" i="48"/>
  <c r="AG9" i="48"/>
  <c r="R9" i="48"/>
  <c r="M9" i="48"/>
  <c r="U9" i="48" s="1"/>
  <c r="L9" i="48"/>
  <c r="K9" i="48"/>
  <c r="J9" i="48"/>
  <c r="Y20" i="48" s="1" a="1"/>
  <c r="Y20" i="48" s="1"/>
  <c r="I9" i="48"/>
  <c r="S20" i="48" s="1" a="1"/>
  <c r="S20" i="48" s="1"/>
  <c r="H9" i="48"/>
  <c r="G9" i="48"/>
  <c r="O9" i="48" s="1"/>
  <c r="F9" i="48"/>
  <c r="AH8" i="48"/>
  <c r="AG8" i="48"/>
  <c r="M8" i="48"/>
  <c r="U8" i="48" s="1"/>
  <c r="L8" i="48"/>
  <c r="K8" i="48"/>
  <c r="J8" i="48"/>
  <c r="R8" i="48" s="1"/>
  <c r="I8" i="48"/>
  <c r="H8" i="48"/>
  <c r="G8" i="48"/>
  <c r="F8" i="48"/>
  <c r="AH7" i="48"/>
  <c r="AG7" i="48"/>
  <c r="M7" i="48"/>
  <c r="L7" i="48"/>
  <c r="K7" i="48"/>
  <c r="J7" i="48"/>
  <c r="X18" i="48" s="1" a="1"/>
  <c r="X18" i="48" s="1"/>
  <c r="I7" i="48"/>
  <c r="H7" i="48"/>
  <c r="G7" i="48"/>
  <c r="F7" i="48"/>
  <c r="M6" i="48"/>
  <c r="L6" i="48"/>
  <c r="K6" i="48"/>
  <c r="J6" i="48"/>
  <c r="R6" i="48" s="1"/>
  <c r="I6" i="48"/>
  <c r="H6" i="48"/>
  <c r="G6" i="48"/>
  <c r="O6" i="48" s="1"/>
  <c r="F6" i="48"/>
  <c r="M5" i="48"/>
  <c r="L5" i="48"/>
  <c r="K5" i="48"/>
  <c r="J5" i="48"/>
  <c r="I5" i="48"/>
  <c r="H5" i="48"/>
  <c r="P16" i="48" s="1" a="1"/>
  <c r="P16" i="48" s="1"/>
  <c r="G5" i="48"/>
  <c r="O5" i="48" s="1"/>
  <c r="F5" i="48"/>
  <c r="M4" i="48"/>
  <c r="M12" i="48" s="1"/>
  <c r="L4" i="48"/>
  <c r="L12" i="48" s="1"/>
  <c r="K4" i="48"/>
  <c r="J4" i="48"/>
  <c r="J12" i="48" s="1"/>
  <c r="I4" i="48"/>
  <c r="H4" i="48"/>
  <c r="H12" i="48" s="1"/>
  <c r="G4" i="48"/>
  <c r="O4" i="48" s="1"/>
  <c r="F4" i="48"/>
  <c r="M29" i="48" l="1"/>
  <c r="N29" i="48" s="1"/>
  <c r="L28" i="48"/>
  <c r="F28" i="48"/>
  <c r="O5" i="53"/>
  <c r="O6" i="53"/>
  <c r="O7" i="53"/>
  <c r="O8" i="53"/>
  <c r="O9" i="53"/>
  <c r="M17" i="53" a="1"/>
  <c r="M17" i="53" s="1"/>
  <c r="O4" i="53"/>
  <c r="I12" i="53"/>
  <c r="Q10" i="53" s="1"/>
  <c r="I16" i="53" a="1"/>
  <c r="I16" i="53" s="1"/>
  <c r="I23" i="53" s="1"/>
  <c r="M16" i="53" a="1"/>
  <c r="M16" i="53" s="1"/>
  <c r="Q16" i="53" a="1"/>
  <c r="Q16" i="53" s="1"/>
  <c r="U16" i="53" a="1"/>
  <c r="U16" i="53" s="1"/>
  <c r="Y16" i="53" a="1"/>
  <c r="Y16" i="53" s="1"/>
  <c r="Y23" i="53" s="1"/>
  <c r="AC16" i="53" a="1"/>
  <c r="AC16" i="53" s="1"/>
  <c r="AC23" i="53" s="1"/>
  <c r="AG16" i="53" a="1"/>
  <c r="AG16" i="53" s="1"/>
  <c r="AK16" i="53" a="1"/>
  <c r="AK16" i="53" s="1"/>
  <c r="M18" i="53" a="1"/>
  <c r="M18" i="53" s="1"/>
  <c r="T18" i="53" a="1"/>
  <c r="T18" i="53" s="1"/>
  <c r="Z18" i="53" a="1"/>
  <c r="Z18" i="53" s="1"/>
  <c r="G19" i="53" a="1"/>
  <c r="G19" i="53" s="1"/>
  <c r="N19" i="53" a="1"/>
  <c r="N19" i="53" s="1"/>
  <c r="K20" i="53" a="1"/>
  <c r="K20" i="53" s="1"/>
  <c r="AA20" i="53" a="1"/>
  <c r="AA20" i="53" s="1"/>
  <c r="AK21" i="53" a="1"/>
  <c r="AK21" i="53" s="1"/>
  <c r="AG21" i="53" a="1"/>
  <c r="AG21" i="53" s="1"/>
  <c r="AC21" i="53" a="1"/>
  <c r="AC21" i="53" s="1"/>
  <c r="Y21" i="53" a="1"/>
  <c r="Y21" i="53" s="1"/>
  <c r="U21" i="53" a="1"/>
  <c r="U21" i="53" s="1"/>
  <c r="Q21" i="53" a="1"/>
  <c r="Q21" i="53" s="1"/>
  <c r="M21" i="53" a="1"/>
  <c r="M21" i="53" s="1"/>
  <c r="I21" i="53" a="1"/>
  <c r="I21" i="53" s="1"/>
  <c r="AO21" i="53" s="1"/>
  <c r="AJ21" i="53" a="1"/>
  <c r="AJ21" i="53" s="1"/>
  <c r="AF21" i="53" a="1"/>
  <c r="AF21" i="53" s="1"/>
  <c r="AB21" i="53" a="1"/>
  <c r="AB21" i="53" s="1"/>
  <c r="X21" i="53" a="1"/>
  <c r="X21" i="53" s="1"/>
  <c r="T21" i="53" a="1"/>
  <c r="T21" i="53" s="1"/>
  <c r="P21" i="53" a="1"/>
  <c r="P21" i="53" s="1"/>
  <c r="L21" i="53" a="1"/>
  <c r="L21" i="53" s="1"/>
  <c r="H21" i="53" a="1"/>
  <c r="H21" i="53" s="1"/>
  <c r="AN21" i="53" s="1"/>
  <c r="E34" i="53"/>
  <c r="W70" i="53" s="1"/>
  <c r="AI21" i="53" a="1"/>
  <c r="AI21" i="53" s="1"/>
  <c r="AE21" i="53" a="1"/>
  <c r="AE21" i="53" s="1"/>
  <c r="AA21" i="53" a="1"/>
  <c r="AA21" i="53" s="1"/>
  <c r="W21" i="53" a="1"/>
  <c r="W21" i="53" s="1"/>
  <c r="S21" i="53" a="1"/>
  <c r="S21" i="53" s="1"/>
  <c r="O21" i="53" a="1"/>
  <c r="O21" i="53" s="1"/>
  <c r="K21" i="53" a="1"/>
  <c r="K21" i="53" s="1"/>
  <c r="G21" i="53" a="1"/>
  <c r="G21" i="53" s="1"/>
  <c r="AH21" i="53" a="1"/>
  <c r="AH21" i="53" s="1"/>
  <c r="AD21" i="53" a="1"/>
  <c r="AD21" i="53" s="1"/>
  <c r="Z21" i="53" a="1"/>
  <c r="Z21" i="53" s="1"/>
  <c r="V21" i="53" a="1"/>
  <c r="V21" i="53" s="1"/>
  <c r="R21" i="53" a="1"/>
  <c r="R21" i="53" s="1"/>
  <c r="N21" i="53" a="1"/>
  <c r="N21" i="53" s="1"/>
  <c r="J21" i="53" a="1"/>
  <c r="J21" i="53" s="1"/>
  <c r="F21" i="53" a="1"/>
  <c r="F21" i="53" s="1"/>
  <c r="N22" i="53" a="1"/>
  <c r="N22" i="53" s="1"/>
  <c r="J12" i="53"/>
  <c r="R5" i="53" s="1"/>
  <c r="G15" i="53" a="1"/>
  <c r="G15" i="53" s="1"/>
  <c r="K15" i="53" a="1"/>
  <c r="K15" i="53" s="1"/>
  <c r="O15" i="53" a="1"/>
  <c r="O15" i="53" s="1"/>
  <c r="S15" i="53" a="1"/>
  <c r="S15" i="53" s="1"/>
  <c r="W15" i="53" a="1"/>
  <c r="W15" i="53" s="1"/>
  <c r="AA15" i="53" a="1"/>
  <c r="AA15" i="53" s="1"/>
  <c r="AE15" i="53" a="1"/>
  <c r="AE15" i="53" s="1"/>
  <c r="AI15" i="53" a="1"/>
  <c r="AI15" i="53" s="1"/>
  <c r="I17" i="53" a="1"/>
  <c r="I17" i="53" s="1"/>
  <c r="N17" i="53" a="1"/>
  <c r="N17" i="53" s="1"/>
  <c r="Y17" i="53" a="1"/>
  <c r="Y17" i="53" s="1"/>
  <c r="AD17" i="53" a="1"/>
  <c r="AD17" i="53" s="1"/>
  <c r="H18" i="53" a="1"/>
  <c r="H18" i="53" s="1"/>
  <c r="N18" i="53" a="1"/>
  <c r="N18" i="53" s="1"/>
  <c r="AG18" i="53" a="1"/>
  <c r="AG18" i="53" s="1"/>
  <c r="M20" i="53" a="1"/>
  <c r="M20" i="53" s="1"/>
  <c r="AC20" i="53" a="1"/>
  <c r="AC20" i="53" s="1"/>
  <c r="P22" i="53" a="1"/>
  <c r="P22" i="53" s="1"/>
  <c r="M29" i="53"/>
  <c r="R6" i="53"/>
  <c r="K12" i="53"/>
  <c r="S11" i="53" s="1"/>
  <c r="V22" i="53" a="1"/>
  <c r="V22" i="53" s="1"/>
  <c r="F16" i="53" a="1"/>
  <c r="F16" i="53" s="1"/>
  <c r="J16" i="53" a="1"/>
  <c r="J16" i="53" s="1"/>
  <c r="N16" i="53" a="1"/>
  <c r="N16" i="53" s="1"/>
  <c r="N23" i="53" s="1"/>
  <c r="R16" i="53" a="1"/>
  <c r="R16" i="53" s="1"/>
  <c r="R23" i="53" s="1"/>
  <c r="V16" i="53" a="1"/>
  <c r="V16" i="53" s="1"/>
  <c r="V23" i="53" s="1"/>
  <c r="Z16" i="53" a="1"/>
  <c r="Z16" i="53" s="1"/>
  <c r="Z23" i="53" s="1"/>
  <c r="AD16" i="53" a="1"/>
  <c r="AD16" i="53" s="1"/>
  <c r="AD23" i="53" s="1"/>
  <c r="AH16" i="53" a="1"/>
  <c r="AH16" i="53" s="1"/>
  <c r="AH23" i="53" s="1"/>
  <c r="U18" i="53" a="1"/>
  <c r="U18" i="53" s="1"/>
  <c r="AB18" i="53" a="1"/>
  <c r="AB18" i="53" s="1"/>
  <c r="AH18" i="53" a="1"/>
  <c r="AH18" i="53" s="1"/>
  <c r="O19" i="53" a="1"/>
  <c r="O19" i="53" s="1"/>
  <c r="V19" i="53" a="1"/>
  <c r="V19" i="53" s="1"/>
  <c r="O20" i="53" a="1"/>
  <c r="O20" i="53" s="1"/>
  <c r="AE20" i="53" a="1"/>
  <c r="AE20" i="53" s="1"/>
  <c r="R22" i="53" a="1"/>
  <c r="R22" i="53" s="1"/>
  <c r="R4" i="53"/>
  <c r="L12" i="53"/>
  <c r="T4" i="53" s="1"/>
  <c r="H15" i="53" a="1"/>
  <c r="H15" i="53" s="1"/>
  <c r="L15" i="53" a="1"/>
  <c r="L15" i="53" s="1"/>
  <c r="P15" i="53" a="1"/>
  <c r="P15" i="53" s="1"/>
  <c r="T15" i="53" a="1"/>
  <c r="T15" i="53" s="1"/>
  <c r="X15" i="53" a="1"/>
  <c r="X15" i="53" s="1"/>
  <c r="AB15" i="53" a="1"/>
  <c r="AB15" i="53" s="1"/>
  <c r="AF15" i="53" a="1"/>
  <c r="AF15" i="53" s="1"/>
  <c r="AJ15" i="53" a="1"/>
  <c r="AJ15" i="53" s="1"/>
  <c r="AI17" i="53" a="1"/>
  <c r="AI17" i="53" s="1"/>
  <c r="AE17" i="53" a="1"/>
  <c r="AE17" i="53" s="1"/>
  <c r="AA17" i="53" a="1"/>
  <c r="AA17" i="53" s="1"/>
  <c r="W17" i="53" a="1"/>
  <c r="W17" i="53" s="1"/>
  <c r="S17" i="53" a="1"/>
  <c r="S17" i="53" s="1"/>
  <c r="O17" i="53" a="1"/>
  <c r="O17" i="53" s="1"/>
  <c r="K17" i="53" a="1"/>
  <c r="K17" i="53" s="1"/>
  <c r="E30" i="53"/>
  <c r="G70" i="53" s="1"/>
  <c r="AJ17" i="53" a="1"/>
  <c r="AJ17" i="53" s="1"/>
  <c r="AF17" i="53" a="1"/>
  <c r="AF17" i="53" s="1"/>
  <c r="AB17" i="53" a="1"/>
  <c r="AB17" i="53" s="1"/>
  <c r="X17" i="53" a="1"/>
  <c r="X17" i="53" s="1"/>
  <c r="T17" i="53" a="1"/>
  <c r="T17" i="53" s="1"/>
  <c r="P17" i="53" a="1"/>
  <c r="P17" i="53" s="1"/>
  <c r="L17" i="53" a="1"/>
  <c r="L17" i="53" s="1"/>
  <c r="H17" i="53" a="1"/>
  <c r="H17" i="53" s="1"/>
  <c r="J17" i="53" a="1"/>
  <c r="J17" i="53" s="1"/>
  <c r="U17" i="53" a="1"/>
  <c r="U17" i="53" s="1"/>
  <c r="Z17" i="53" a="1"/>
  <c r="Z17" i="53" s="1"/>
  <c r="AK17" i="53" a="1"/>
  <c r="AK17" i="53" s="1"/>
  <c r="I18" i="53" a="1"/>
  <c r="I18" i="53" s="1"/>
  <c r="P18" i="53" a="1"/>
  <c r="P18" i="53" s="1"/>
  <c r="V18" i="53" a="1"/>
  <c r="V18" i="53" s="1"/>
  <c r="J19" i="53" a="1"/>
  <c r="J19" i="53" s="1"/>
  <c r="Q20" i="53" a="1"/>
  <c r="Q20" i="53" s="1"/>
  <c r="AO20" i="53" s="1"/>
  <c r="T22" i="53" a="1"/>
  <c r="T22" i="53" s="1"/>
  <c r="G30" i="53"/>
  <c r="S4" i="53"/>
  <c r="M12" i="53"/>
  <c r="U4" i="53" s="1"/>
  <c r="AD19" i="53" a="1"/>
  <c r="AD19" i="53" s="1"/>
  <c r="G16" i="53" a="1"/>
  <c r="G16" i="53" s="1"/>
  <c r="K16" i="53" a="1"/>
  <c r="K16" i="53" s="1"/>
  <c r="O16" i="53" a="1"/>
  <c r="O16" i="53" s="1"/>
  <c r="S16" i="53" a="1"/>
  <c r="S16" i="53" s="1"/>
  <c r="W16" i="53" a="1"/>
  <c r="W16" i="53" s="1"/>
  <c r="AA16" i="53" a="1"/>
  <c r="AA16" i="53" s="1"/>
  <c r="AE16" i="53" a="1"/>
  <c r="AE16" i="53" s="1"/>
  <c r="AI16" i="53" a="1"/>
  <c r="AI16" i="53" s="1"/>
  <c r="F17" i="53" a="1"/>
  <c r="F17" i="53" s="1"/>
  <c r="AL17" i="53" s="1"/>
  <c r="J18" i="53" a="1"/>
  <c r="J18" i="53" s="1"/>
  <c r="AC18" i="53" a="1"/>
  <c r="AC18" i="53" s="1"/>
  <c r="AJ18" i="53" a="1"/>
  <c r="AJ18" i="53" s="1"/>
  <c r="W19" i="53" a="1"/>
  <c r="W19" i="53" s="1"/>
  <c r="S20" i="53" a="1"/>
  <c r="S20" i="53" s="1"/>
  <c r="AI20" i="53" a="1"/>
  <c r="AI20" i="53" s="1"/>
  <c r="F22" i="53" a="1"/>
  <c r="F22" i="53" s="1"/>
  <c r="X22" i="53" a="1"/>
  <c r="X22" i="53" s="1"/>
  <c r="T7" i="53"/>
  <c r="F15" i="53" a="1"/>
  <c r="F15" i="53" s="1"/>
  <c r="J15" i="53" a="1"/>
  <c r="J15" i="53" s="1"/>
  <c r="F12" i="53"/>
  <c r="N8" i="53" s="1"/>
  <c r="M15" i="53" a="1"/>
  <c r="M15" i="53" s="1"/>
  <c r="AO15" i="53" s="1"/>
  <c r="Q15" i="53" a="1"/>
  <c r="Q15" i="53" s="1"/>
  <c r="U15" i="53" a="1"/>
  <c r="U15" i="53" s="1"/>
  <c r="AG15" i="53" a="1"/>
  <c r="AG15" i="53" s="1"/>
  <c r="AK15" i="53" a="1"/>
  <c r="AK15" i="53" s="1"/>
  <c r="Q17" i="53" a="1"/>
  <c r="Q17" i="53" s="1"/>
  <c r="AG17" i="53" a="1"/>
  <c r="AG17" i="53" s="1"/>
  <c r="X18" i="53" a="1"/>
  <c r="X18" i="53" s="1"/>
  <c r="AD18" i="53" a="1"/>
  <c r="AD18" i="53" s="1"/>
  <c r="AJ19" i="53" a="1"/>
  <c r="AJ19" i="53" s="1"/>
  <c r="R19" i="53" a="1"/>
  <c r="R19" i="53" s="1"/>
  <c r="AH20" i="53" a="1"/>
  <c r="AH20" i="53" s="1"/>
  <c r="U20" i="53" a="1"/>
  <c r="U20" i="53" s="1"/>
  <c r="AK20" i="53" a="1"/>
  <c r="AK20" i="53" s="1"/>
  <c r="J20" i="53" a="1"/>
  <c r="J20" i="53" s="1"/>
  <c r="K18" i="53" a="1"/>
  <c r="K18" i="53" s="1"/>
  <c r="AM18" i="53" s="1"/>
  <c r="L22" i="53" a="1"/>
  <c r="L22" i="53" s="1"/>
  <c r="AN22" i="53" s="1"/>
  <c r="F20" i="53" a="1"/>
  <c r="F20" i="53" s="1"/>
  <c r="H16" i="53" a="1"/>
  <c r="H16" i="53" s="1"/>
  <c r="L16" i="53" a="1"/>
  <c r="L16" i="53" s="1"/>
  <c r="P16" i="53" a="1"/>
  <c r="P16" i="53" s="1"/>
  <c r="T16" i="53" a="1"/>
  <c r="T16" i="53" s="1"/>
  <c r="X16" i="53" a="1"/>
  <c r="X16" i="53" s="1"/>
  <c r="AB16" i="53" a="1"/>
  <c r="AB16" i="53" s="1"/>
  <c r="AF16" i="53" a="1"/>
  <c r="AF16" i="53" s="1"/>
  <c r="AJ16" i="53" a="1"/>
  <c r="AJ16" i="53" s="1"/>
  <c r="G17" i="53" a="1"/>
  <c r="G17" i="53" s="1"/>
  <c r="AM17" i="53" s="1"/>
  <c r="F18" i="53" a="1"/>
  <c r="F18" i="53" s="1"/>
  <c r="AL18" i="53" s="1"/>
  <c r="L18" i="53" a="1"/>
  <c r="L18" i="53" s="1"/>
  <c r="F19" i="53" a="1"/>
  <c r="F19" i="53" s="1"/>
  <c r="G20" i="53" a="1"/>
  <c r="G20" i="53" s="1"/>
  <c r="W20" i="53" a="1"/>
  <c r="W20" i="53" s="1"/>
  <c r="J22" i="53" a="1"/>
  <c r="J22" i="53" s="1"/>
  <c r="AF22" i="53" a="1"/>
  <c r="AF22" i="53" s="1"/>
  <c r="I19" i="53" a="1"/>
  <c r="I19" i="53" s="1"/>
  <c r="M19" i="53" a="1"/>
  <c r="M19" i="53" s="1"/>
  <c r="Q19" i="53" a="1"/>
  <c r="Q19" i="53" s="1"/>
  <c r="U19" i="53" a="1"/>
  <c r="U19" i="53" s="1"/>
  <c r="Y19" i="53" a="1"/>
  <c r="Y19" i="53" s="1"/>
  <c r="AC19" i="53" a="1"/>
  <c r="AC19" i="53" s="1"/>
  <c r="AG19" i="53" a="1"/>
  <c r="AG19" i="53" s="1"/>
  <c r="AK19" i="53" a="1"/>
  <c r="AK19" i="53" s="1"/>
  <c r="O18" i="53" a="1"/>
  <c r="O18" i="53" s="1"/>
  <c r="S18" i="53" a="1"/>
  <c r="S18" i="53" s="1"/>
  <c r="W18" i="53" a="1"/>
  <c r="W18" i="53" s="1"/>
  <c r="AA18" i="53" a="1"/>
  <c r="AA18" i="53" s="1"/>
  <c r="AE18" i="53" a="1"/>
  <c r="AE18" i="53" s="1"/>
  <c r="AI18" i="53" a="1"/>
  <c r="AI18" i="53" s="1"/>
  <c r="H20" i="53" a="1"/>
  <c r="H20" i="53" s="1"/>
  <c r="L20" i="53" a="1"/>
  <c r="L20" i="53" s="1"/>
  <c r="P20" i="53" a="1"/>
  <c r="P20" i="53" s="1"/>
  <c r="T20" i="53" a="1"/>
  <c r="T20" i="53" s="1"/>
  <c r="X20" i="53" a="1"/>
  <c r="X20" i="53" s="1"/>
  <c r="AB20" i="53" a="1"/>
  <c r="AB20" i="53" s="1"/>
  <c r="AF20" i="53" a="1"/>
  <c r="AF20" i="53" s="1"/>
  <c r="AJ20" i="53" a="1"/>
  <c r="AJ20" i="53" s="1"/>
  <c r="I22" i="53" a="1"/>
  <c r="I22" i="53" s="1"/>
  <c r="M22" i="53" a="1"/>
  <c r="M22" i="53" s="1"/>
  <c r="Q22" i="53" a="1"/>
  <c r="Q22" i="53" s="1"/>
  <c r="U22" i="53" a="1"/>
  <c r="U22" i="53" s="1"/>
  <c r="Y22" i="53" a="1"/>
  <c r="Y22" i="53" s="1"/>
  <c r="AC22" i="53" a="1"/>
  <c r="AC22" i="53" s="1"/>
  <c r="AG22" i="53" a="1"/>
  <c r="AG22" i="53" s="1"/>
  <c r="AK22" i="53" a="1"/>
  <c r="AK22" i="53" s="1"/>
  <c r="E33" i="53"/>
  <c r="W55" i="53" s="1"/>
  <c r="AH19" i="53" a="1"/>
  <c r="AH19" i="53" s="1"/>
  <c r="Z22" i="53" a="1"/>
  <c r="Z22" i="53" s="1"/>
  <c r="AD22" i="53" a="1"/>
  <c r="AD22" i="53" s="1"/>
  <c r="AH22" i="53" a="1"/>
  <c r="AH22" i="53" s="1"/>
  <c r="AA19" i="53" a="1"/>
  <c r="AA19" i="53" s="1"/>
  <c r="AE19" i="53" a="1"/>
  <c r="AE19" i="53" s="1"/>
  <c r="AI19" i="53" a="1"/>
  <c r="AI19" i="53" s="1"/>
  <c r="N20" i="53" a="1"/>
  <c r="N20" i="53" s="1"/>
  <c r="R20" i="53" a="1"/>
  <c r="R20" i="53" s="1"/>
  <c r="V20" i="53" a="1"/>
  <c r="V20" i="53" s="1"/>
  <c r="Z20" i="53" a="1"/>
  <c r="Z20" i="53" s="1"/>
  <c r="AD20" i="53" a="1"/>
  <c r="AD20" i="53" s="1"/>
  <c r="G22" i="53" a="1"/>
  <c r="G22" i="53" s="1"/>
  <c r="K22" i="53" a="1"/>
  <c r="K22" i="53" s="1"/>
  <c r="O22" i="53" a="1"/>
  <c r="O22" i="53" s="1"/>
  <c r="S22" i="53" a="1"/>
  <c r="S22" i="53" s="1"/>
  <c r="W22" i="53" a="1"/>
  <c r="W22" i="53" s="1"/>
  <c r="AA22" i="53" a="1"/>
  <c r="AA22" i="53" s="1"/>
  <c r="AE22" i="53" a="1"/>
  <c r="AE22" i="53" s="1"/>
  <c r="AI22" i="53" a="1"/>
  <c r="AI22" i="53" s="1"/>
  <c r="H19" i="53" a="1"/>
  <c r="H19" i="53" s="1"/>
  <c r="L19" i="53" a="1"/>
  <c r="L19" i="53" s="1"/>
  <c r="P19" i="53" a="1"/>
  <c r="P19" i="53" s="1"/>
  <c r="T19" i="53" a="1"/>
  <c r="T19" i="53" s="1"/>
  <c r="X19" i="53" a="1"/>
  <c r="X19" i="53" s="1"/>
  <c r="AB19" i="53" a="1"/>
  <c r="AB19" i="53" s="1"/>
  <c r="AF19" i="53" a="1"/>
  <c r="AF19" i="53" s="1"/>
  <c r="S7" i="52"/>
  <c r="T6" i="52"/>
  <c r="T7" i="52"/>
  <c r="S6" i="52"/>
  <c r="U4" i="52"/>
  <c r="S8" i="52"/>
  <c r="T8" i="52"/>
  <c r="S9" i="52"/>
  <c r="T9" i="52"/>
  <c r="G40" i="52"/>
  <c r="S10" i="52"/>
  <c r="T10" i="52"/>
  <c r="S11" i="52"/>
  <c r="AG15" i="52" a="1"/>
  <c r="AG15" i="52" s="1"/>
  <c r="AO15" i="52" s="1"/>
  <c r="AK15" i="52" a="1"/>
  <c r="AK15" i="52" s="1"/>
  <c r="S4" i="52"/>
  <c r="M12" i="52"/>
  <c r="U5" i="52" s="1"/>
  <c r="AF19" i="52" a="1"/>
  <c r="AF19" i="52" s="1"/>
  <c r="G16" i="52" a="1"/>
  <c r="G16" i="52" s="1"/>
  <c r="K16" i="52" a="1"/>
  <c r="K16" i="52" s="1"/>
  <c r="O16" i="52" a="1"/>
  <c r="O16" i="52" s="1"/>
  <c r="S16" i="52" a="1"/>
  <c r="S16" i="52" s="1"/>
  <c r="W16" i="52" a="1"/>
  <c r="W16" i="52" s="1"/>
  <c r="AA16" i="52" a="1"/>
  <c r="AA16" i="52" s="1"/>
  <c r="AE16" i="52" a="1"/>
  <c r="AE16" i="52" s="1"/>
  <c r="AI16" i="52" a="1"/>
  <c r="AI16" i="52" s="1"/>
  <c r="M17" i="52" a="1"/>
  <c r="M17" i="52" s="1"/>
  <c r="S17" i="52" a="1"/>
  <c r="S17" i="52" s="1"/>
  <c r="Z17" i="52" a="1"/>
  <c r="Z17" i="52" s="1"/>
  <c r="Z18" i="52" a="1"/>
  <c r="Z18" i="52" s="1"/>
  <c r="AG18" i="52" a="1"/>
  <c r="AG18" i="52" s="1"/>
  <c r="N19" i="52" a="1"/>
  <c r="N19" i="52" s="1"/>
  <c r="V19" i="52" a="1"/>
  <c r="V19" i="52" s="1"/>
  <c r="AD19" i="52" a="1"/>
  <c r="AD19" i="52" s="1"/>
  <c r="F20" i="52" a="1"/>
  <c r="F20" i="52" s="1"/>
  <c r="V20" i="52" a="1"/>
  <c r="V20" i="52" s="1"/>
  <c r="H22" i="52" a="1"/>
  <c r="H22" i="52" s="1"/>
  <c r="X22" i="52" a="1"/>
  <c r="X22" i="52" s="1"/>
  <c r="G30" i="52"/>
  <c r="AA22" i="52" a="1"/>
  <c r="AA22" i="52" s="1"/>
  <c r="G12" i="52"/>
  <c r="O7" i="52" s="1"/>
  <c r="X16" i="52" a="1"/>
  <c r="X16" i="52" s="1"/>
  <c r="AB16" i="52" a="1"/>
  <c r="AB16" i="52" s="1"/>
  <c r="AF16" i="52" a="1"/>
  <c r="AF16" i="52" s="1"/>
  <c r="AJ16" i="52" a="1"/>
  <c r="AJ16" i="52" s="1"/>
  <c r="U17" i="52" a="1"/>
  <c r="U17" i="52" s="1"/>
  <c r="AA17" i="52" a="1"/>
  <c r="AA17" i="52" s="1"/>
  <c r="AH17" i="52" a="1"/>
  <c r="AH17" i="52" s="1"/>
  <c r="I18" i="52" a="1"/>
  <c r="I18" i="52" s="1"/>
  <c r="AH18" i="52" a="1"/>
  <c r="AH18" i="52" s="1"/>
  <c r="P19" i="52" a="1"/>
  <c r="P19" i="52" s="1"/>
  <c r="AN19" i="52" s="1"/>
  <c r="X19" i="52" a="1"/>
  <c r="X19" i="52" s="1"/>
  <c r="J20" i="52" a="1"/>
  <c r="J20" i="52" s="1"/>
  <c r="Z20" i="52" a="1"/>
  <c r="Z20" i="52" s="1"/>
  <c r="L22" i="52" a="1"/>
  <c r="L22" i="52" s="1"/>
  <c r="AB22" i="52" a="1"/>
  <c r="AB22" i="52" s="1"/>
  <c r="M29" i="52"/>
  <c r="O5" i="52"/>
  <c r="H16" i="52" a="1"/>
  <c r="H16" i="52" s="1"/>
  <c r="L16" i="52" a="1"/>
  <c r="L16" i="52" s="1"/>
  <c r="P16" i="52" a="1"/>
  <c r="P16" i="52" s="1"/>
  <c r="O6" i="52"/>
  <c r="H12" i="52"/>
  <c r="P8" i="52" s="1"/>
  <c r="F15" i="52" a="1"/>
  <c r="F15" i="52" s="1"/>
  <c r="J15" i="52" a="1"/>
  <c r="J15" i="52" s="1"/>
  <c r="N15" i="52" a="1"/>
  <c r="N15" i="52" s="1"/>
  <c r="R15" i="52" a="1"/>
  <c r="R15" i="52" s="1"/>
  <c r="V15" i="52" a="1"/>
  <c r="V15" i="52" s="1"/>
  <c r="Z15" i="52" a="1"/>
  <c r="Z15" i="52" s="1"/>
  <c r="AD15" i="52" a="1"/>
  <c r="AD15" i="52" s="1"/>
  <c r="AH15" i="52" a="1"/>
  <c r="AH15" i="52" s="1"/>
  <c r="I17" i="52" a="1"/>
  <c r="I17" i="52" s="1"/>
  <c r="O17" i="52" a="1"/>
  <c r="O17" i="52" s="1"/>
  <c r="V17" i="52" a="1"/>
  <c r="V17" i="52" s="1"/>
  <c r="V18" i="52" a="1"/>
  <c r="V18" i="52" s="1"/>
  <c r="AC18" i="52" a="1"/>
  <c r="AC18" i="52" s="1"/>
  <c r="J19" i="52" a="1"/>
  <c r="J19" i="52" s="1"/>
  <c r="K20" i="52" a="1"/>
  <c r="K20" i="52" s="1"/>
  <c r="AM20" i="52" s="1"/>
  <c r="AA20" i="52" a="1"/>
  <c r="AA20" i="52" s="1"/>
  <c r="AK21" i="52" a="1"/>
  <c r="AK21" i="52" s="1"/>
  <c r="AG21" i="52" a="1"/>
  <c r="AG21" i="52" s="1"/>
  <c r="AC21" i="52" a="1"/>
  <c r="AC21" i="52" s="1"/>
  <c r="Y21" i="52" a="1"/>
  <c r="Y21" i="52" s="1"/>
  <c r="U21" i="52" a="1"/>
  <c r="U21" i="52" s="1"/>
  <c r="Q21" i="52" a="1"/>
  <c r="Q21" i="52" s="1"/>
  <c r="M21" i="52" a="1"/>
  <c r="M21" i="52" s="1"/>
  <c r="I21" i="52" a="1"/>
  <c r="I21" i="52" s="1"/>
  <c r="AJ21" i="52" a="1"/>
  <c r="AJ21" i="52" s="1"/>
  <c r="AF21" i="52" a="1"/>
  <c r="AF21" i="52" s="1"/>
  <c r="AB21" i="52" a="1"/>
  <c r="AB21" i="52" s="1"/>
  <c r="X21" i="52" a="1"/>
  <c r="X21" i="52" s="1"/>
  <c r="T21" i="52" a="1"/>
  <c r="T21" i="52" s="1"/>
  <c r="P21" i="52" a="1"/>
  <c r="P21" i="52" s="1"/>
  <c r="L21" i="52" a="1"/>
  <c r="L21" i="52" s="1"/>
  <c r="H21" i="52" a="1"/>
  <c r="H21" i="52" s="1"/>
  <c r="E34" i="52"/>
  <c r="W70" i="52" s="1"/>
  <c r="AI21" i="52" a="1"/>
  <c r="AI21" i="52" s="1"/>
  <c r="AE21" i="52" a="1"/>
  <c r="AE21" i="52" s="1"/>
  <c r="AA21" i="52" a="1"/>
  <c r="AA21" i="52" s="1"/>
  <c r="W21" i="52" a="1"/>
  <c r="W21" i="52" s="1"/>
  <c r="S21" i="52" a="1"/>
  <c r="S21" i="52" s="1"/>
  <c r="O21" i="52" a="1"/>
  <c r="O21" i="52" s="1"/>
  <c r="K21" i="52" a="1"/>
  <c r="K21" i="52" s="1"/>
  <c r="G21" i="52" a="1"/>
  <c r="G21" i="52" s="1"/>
  <c r="AH21" i="52" a="1"/>
  <c r="AH21" i="52" s="1"/>
  <c r="AD21" i="52" a="1"/>
  <c r="AD21" i="52" s="1"/>
  <c r="Z21" i="52" a="1"/>
  <c r="Z21" i="52" s="1"/>
  <c r="V21" i="52" a="1"/>
  <c r="V21" i="52" s="1"/>
  <c r="R21" i="52" a="1"/>
  <c r="R21" i="52" s="1"/>
  <c r="N21" i="52" a="1"/>
  <c r="N21" i="52" s="1"/>
  <c r="J21" i="52" a="1"/>
  <c r="J21" i="52" s="1"/>
  <c r="F21" i="52" a="1"/>
  <c r="F21" i="52" s="1"/>
  <c r="AE22" i="52" a="1"/>
  <c r="AE22" i="52" s="1"/>
  <c r="I12" i="52"/>
  <c r="Q6" i="52" s="1"/>
  <c r="O19" i="52" a="1"/>
  <c r="O19" i="52" s="1"/>
  <c r="I16" i="52" a="1"/>
  <c r="I16" i="52" s="1"/>
  <c r="I23" i="52" s="1"/>
  <c r="M16" i="52" a="1"/>
  <c r="M16" i="52" s="1"/>
  <c r="M23" i="52" s="1"/>
  <c r="Q16" i="52" a="1"/>
  <c r="Q16" i="52" s="1"/>
  <c r="Q23" i="52" s="1"/>
  <c r="U16" i="52" a="1"/>
  <c r="U16" i="52" s="1"/>
  <c r="U23" i="52" s="1"/>
  <c r="Y16" i="52" a="1"/>
  <c r="Y16" i="52" s="1"/>
  <c r="Y23" i="52" s="1"/>
  <c r="AC16" i="52" a="1"/>
  <c r="AC16" i="52" s="1"/>
  <c r="AC23" i="52" s="1"/>
  <c r="AG16" i="52" a="1"/>
  <c r="AG16" i="52" s="1"/>
  <c r="AK16" i="52" a="1"/>
  <c r="AK16" i="52" s="1"/>
  <c r="AC17" i="52" a="1"/>
  <c r="AC17" i="52" s="1"/>
  <c r="J18" i="52" a="1"/>
  <c r="J18" i="52" s="1"/>
  <c r="Q18" i="52" a="1"/>
  <c r="Q18" i="52" s="1"/>
  <c r="K19" i="52" a="1"/>
  <c r="K19" i="52" s="1"/>
  <c r="R19" i="52" a="1"/>
  <c r="R19" i="52" s="1"/>
  <c r="Z19" i="52" a="1"/>
  <c r="Z19" i="52" s="1"/>
  <c r="N20" i="52" a="1"/>
  <c r="N20" i="52" s="1"/>
  <c r="AD20" i="52" a="1"/>
  <c r="AD20" i="52" s="1"/>
  <c r="P22" i="52" a="1"/>
  <c r="P22" i="52" s="1"/>
  <c r="AF22" i="52" a="1"/>
  <c r="AF22" i="52" s="1"/>
  <c r="T4" i="52"/>
  <c r="AH19" i="52" a="1"/>
  <c r="AH19" i="52" s="1"/>
  <c r="S5" i="52"/>
  <c r="J12" i="52"/>
  <c r="R10" i="52" s="1"/>
  <c r="G15" i="52" a="1"/>
  <c r="G15" i="52" s="1"/>
  <c r="K15" i="52" a="1"/>
  <c r="K15" i="52" s="1"/>
  <c r="O15" i="52" a="1"/>
  <c r="O15" i="52" s="1"/>
  <c r="S15" i="52" a="1"/>
  <c r="S15" i="52" s="1"/>
  <c r="W15" i="52" a="1"/>
  <c r="W15" i="52" s="1"/>
  <c r="AA15" i="52" a="1"/>
  <c r="AA15" i="52" s="1"/>
  <c r="AE15" i="52" a="1"/>
  <c r="AE15" i="52" s="1"/>
  <c r="AI15" i="52" a="1"/>
  <c r="AI15" i="52" s="1"/>
  <c r="Q17" i="52" a="1"/>
  <c r="Q17" i="52" s="1"/>
  <c r="W17" i="52" a="1"/>
  <c r="W17" i="52" s="1"/>
  <c r="AD17" i="52" a="1"/>
  <c r="AD17" i="52" s="1"/>
  <c r="AD18" i="52" a="1"/>
  <c r="AD18" i="52" s="1"/>
  <c r="AJ19" i="52" a="1"/>
  <c r="AJ19" i="52" s="1"/>
  <c r="O20" i="52" a="1"/>
  <c r="O20" i="52" s="1"/>
  <c r="AE20" i="52" a="1"/>
  <c r="AE20" i="52" s="1"/>
  <c r="S22" i="52" a="1"/>
  <c r="S22" i="52" s="1"/>
  <c r="AM22" i="52" s="1"/>
  <c r="AI22" i="52" a="1"/>
  <c r="AI22" i="52" s="1"/>
  <c r="T5" i="52"/>
  <c r="F16" i="52" a="1"/>
  <c r="F16" i="52" s="1"/>
  <c r="N16" i="52" a="1"/>
  <c r="N16" i="52" s="1"/>
  <c r="V16" i="52" a="1"/>
  <c r="V16" i="52" s="1"/>
  <c r="AH16" i="52" a="1"/>
  <c r="AH16" i="52" s="1"/>
  <c r="K17" i="52" a="1"/>
  <c r="K17" i="52" s="1"/>
  <c r="AM17" i="52" s="1"/>
  <c r="R17" i="52" a="1"/>
  <c r="R17" i="52" s="1"/>
  <c r="AK17" i="52" a="1"/>
  <c r="AK17" i="52" s="1"/>
  <c r="E31" i="52"/>
  <c r="G85" i="52" s="1"/>
  <c r="AJ18" i="52" a="1"/>
  <c r="AJ18" i="52" s="1"/>
  <c r="AF18" i="52" a="1"/>
  <c r="AF18" i="52" s="1"/>
  <c r="AB18" i="52" a="1"/>
  <c r="AB18" i="52" s="1"/>
  <c r="X18" i="52" a="1"/>
  <c r="X18" i="52" s="1"/>
  <c r="T18" i="52" a="1"/>
  <c r="T18" i="52" s="1"/>
  <c r="P18" i="52" a="1"/>
  <c r="P18" i="52" s="1"/>
  <c r="L18" i="52" a="1"/>
  <c r="L18" i="52" s="1"/>
  <c r="H18" i="52" a="1"/>
  <c r="H18" i="52" s="1"/>
  <c r="AI18" i="52" a="1"/>
  <c r="AI18" i="52" s="1"/>
  <c r="AE18" i="52" a="1"/>
  <c r="AE18" i="52" s="1"/>
  <c r="AA18" i="52" a="1"/>
  <c r="AA18" i="52" s="1"/>
  <c r="W18" i="52" a="1"/>
  <c r="W18" i="52" s="1"/>
  <c r="S18" i="52" a="1"/>
  <c r="S18" i="52" s="1"/>
  <c r="O18" i="52" a="1"/>
  <c r="O18" i="52" s="1"/>
  <c r="K18" i="52" a="1"/>
  <c r="K18" i="52" s="1"/>
  <c r="G18" i="52" a="1"/>
  <c r="G18" i="52" s="1"/>
  <c r="R18" i="52" a="1"/>
  <c r="R18" i="52" s="1"/>
  <c r="Y18" i="52" a="1"/>
  <c r="Y18" i="52" s="1"/>
  <c r="F19" i="52" a="1"/>
  <c r="F19" i="52" s="1"/>
  <c r="AL19" i="52" s="1"/>
  <c r="T19" i="52" a="1"/>
  <c r="T19" i="52" s="1"/>
  <c r="R20" i="52" a="1"/>
  <c r="R20" i="52" s="1"/>
  <c r="AH20" i="52" a="1"/>
  <c r="AH20" i="52" s="1"/>
  <c r="T22" i="52" a="1"/>
  <c r="T22" i="52" s="1"/>
  <c r="AJ22" i="52" a="1"/>
  <c r="AJ22" i="52" s="1"/>
  <c r="H15" i="52" a="1"/>
  <c r="H15" i="52" s="1"/>
  <c r="L15" i="52" a="1"/>
  <c r="L15" i="52" s="1"/>
  <c r="P15" i="52" a="1"/>
  <c r="P15" i="52" s="1"/>
  <c r="T15" i="52" a="1"/>
  <c r="T15" i="52" s="1"/>
  <c r="X15" i="52" a="1"/>
  <c r="X15" i="52" s="1"/>
  <c r="AB15" i="52" a="1"/>
  <c r="AB15" i="52" s="1"/>
  <c r="AF15" i="52" a="1"/>
  <c r="AF15" i="52" s="1"/>
  <c r="AJ15" i="52" a="1"/>
  <c r="AJ15" i="52" s="1"/>
  <c r="F17" i="52" a="1"/>
  <c r="F17" i="52" s="1"/>
  <c r="AL17" i="52" s="1"/>
  <c r="Y17" i="52" a="1"/>
  <c r="Y17" i="52" s="1"/>
  <c r="AE17" i="52" a="1"/>
  <c r="AE17" i="52" s="1"/>
  <c r="F18" i="52" a="1"/>
  <c r="F18" i="52" s="1"/>
  <c r="AL18" i="52" s="1"/>
  <c r="M18" i="52" a="1"/>
  <c r="M18" i="52" s="1"/>
  <c r="G19" i="52" a="1"/>
  <c r="G19" i="52" s="1"/>
  <c r="AK20" i="52" a="1"/>
  <c r="AK20" i="52" s="1"/>
  <c r="AI20" i="52" a="1"/>
  <c r="AI20" i="52" s="1"/>
  <c r="H17" i="52" a="1"/>
  <c r="H17" i="52" s="1"/>
  <c r="L17" i="52" a="1"/>
  <c r="L17" i="52" s="1"/>
  <c r="P17" i="52" a="1"/>
  <c r="P17" i="52" s="1"/>
  <c r="T17" i="52" a="1"/>
  <c r="T17" i="52" s="1"/>
  <c r="X17" i="52" a="1"/>
  <c r="X17" i="52" s="1"/>
  <c r="AB17" i="52" a="1"/>
  <c r="AB17" i="52" s="1"/>
  <c r="AF17" i="52" a="1"/>
  <c r="AF17" i="52" s="1"/>
  <c r="AJ17" i="52" a="1"/>
  <c r="AJ17" i="52" s="1"/>
  <c r="I19" i="52" a="1"/>
  <c r="I19" i="52" s="1"/>
  <c r="AO19" i="52" s="1"/>
  <c r="M19" i="52" a="1"/>
  <c r="M19" i="52" s="1"/>
  <c r="Q19" i="52" a="1"/>
  <c r="Q19" i="52" s="1"/>
  <c r="U19" i="52" a="1"/>
  <c r="U19" i="52" s="1"/>
  <c r="Y19" i="52" a="1"/>
  <c r="Y19" i="52" s="1"/>
  <c r="AC19" i="52" a="1"/>
  <c r="AC19" i="52" s="1"/>
  <c r="AG19" i="52" a="1"/>
  <c r="AG19" i="52" s="1"/>
  <c r="AK19" i="52" a="1"/>
  <c r="AK19" i="52" s="1"/>
  <c r="H20" i="52" a="1"/>
  <c r="H20" i="52" s="1"/>
  <c r="AN20" i="52" s="1"/>
  <c r="L20" i="52" a="1"/>
  <c r="L20" i="52" s="1"/>
  <c r="P20" i="52" a="1"/>
  <c r="P20" i="52" s="1"/>
  <c r="T20" i="52" a="1"/>
  <c r="T20" i="52" s="1"/>
  <c r="X20" i="52" a="1"/>
  <c r="X20" i="52" s="1"/>
  <c r="AB20" i="52" a="1"/>
  <c r="AB20" i="52" s="1"/>
  <c r="AF20" i="52" a="1"/>
  <c r="AF20" i="52" s="1"/>
  <c r="AJ20" i="52" a="1"/>
  <c r="AJ20" i="52" s="1"/>
  <c r="I22" i="52" a="1"/>
  <c r="I22" i="52" s="1"/>
  <c r="AO22" i="52" s="1"/>
  <c r="M22" i="52" a="1"/>
  <c r="M22" i="52" s="1"/>
  <c r="Q22" i="52" a="1"/>
  <c r="Q22" i="52" s="1"/>
  <c r="U22" i="52" a="1"/>
  <c r="U22" i="52" s="1"/>
  <c r="Y22" i="52" a="1"/>
  <c r="Y22" i="52" s="1"/>
  <c r="AC22" i="52" a="1"/>
  <c r="AC22" i="52" s="1"/>
  <c r="AG22" i="52" a="1"/>
  <c r="AG22" i="52" s="1"/>
  <c r="AK22" i="52" a="1"/>
  <c r="AK22" i="52" s="1"/>
  <c r="E33" i="52"/>
  <c r="W55" i="52" s="1"/>
  <c r="I20" i="52" a="1"/>
  <c r="I20" i="52" s="1"/>
  <c r="M20" i="52" a="1"/>
  <c r="M20" i="52" s="1"/>
  <c r="Q20" i="52" a="1"/>
  <c r="Q20" i="52" s="1"/>
  <c r="U20" i="52" a="1"/>
  <c r="U20" i="52" s="1"/>
  <c r="Y20" i="52" a="1"/>
  <c r="Y20" i="52" s="1"/>
  <c r="AC20" i="52" a="1"/>
  <c r="AC20" i="52" s="1"/>
  <c r="AG20" i="52" a="1"/>
  <c r="AG20" i="52" s="1"/>
  <c r="F22" i="52" a="1"/>
  <c r="F22" i="52" s="1"/>
  <c r="J22" i="52" a="1"/>
  <c r="J22" i="52" s="1"/>
  <c r="N22" i="52" a="1"/>
  <c r="N22" i="52" s="1"/>
  <c r="R22" i="52" a="1"/>
  <c r="R22" i="52" s="1"/>
  <c r="V22" i="52" a="1"/>
  <c r="V22" i="52" s="1"/>
  <c r="Z22" i="52" a="1"/>
  <c r="Z22" i="52" s="1"/>
  <c r="AD22" i="52" a="1"/>
  <c r="AD22" i="52" s="1"/>
  <c r="AH22" i="52" a="1"/>
  <c r="AH22" i="52" s="1"/>
  <c r="S19" i="52" a="1"/>
  <c r="S19" i="52" s="1"/>
  <c r="W19" i="52" a="1"/>
  <c r="W19" i="52" s="1"/>
  <c r="AA19" i="52" a="1"/>
  <c r="AA19" i="52" s="1"/>
  <c r="AE19" i="52" a="1"/>
  <c r="AE19" i="52" s="1"/>
  <c r="AI19" i="52" a="1"/>
  <c r="AI19" i="52" s="1"/>
  <c r="U8" i="51"/>
  <c r="Q10" i="51"/>
  <c r="U6" i="51"/>
  <c r="U7" i="51"/>
  <c r="Q5" i="51"/>
  <c r="Q6" i="51"/>
  <c r="Q7" i="51"/>
  <c r="U9" i="51"/>
  <c r="Q8" i="51"/>
  <c r="U10" i="51"/>
  <c r="U11" i="51"/>
  <c r="Q9" i="51"/>
  <c r="Q4" i="51"/>
  <c r="G22" i="51" a="1"/>
  <c r="G22" i="51" s="1"/>
  <c r="F22" i="51" a="1"/>
  <c r="F22" i="51" s="1"/>
  <c r="H20" i="51" a="1"/>
  <c r="H20" i="51" s="1"/>
  <c r="I19" i="51" a="1"/>
  <c r="I19" i="51" s="1"/>
  <c r="E28" i="51"/>
  <c r="G40" i="51" s="1"/>
  <c r="AH15" i="51" a="1"/>
  <c r="AH15" i="51" s="1"/>
  <c r="AD15" i="51" a="1"/>
  <c r="AD15" i="51" s="1"/>
  <c r="Z15" i="51" a="1"/>
  <c r="Z15" i="51" s="1"/>
  <c r="V15" i="51" a="1"/>
  <c r="V15" i="51" s="1"/>
  <c r="R15" i="51" a="1"/>
  <c r="R15" i="51" s="1"/>
  <c r="N15" i="51" a="1"/>
  <c r="N15" i="51" s="1"/>
  <c r="J15" i="51" a="1"/>
  <c r="J15" i="51" s="1"/>
  <c r="F15" i="51" a="1"/>
  <c r="F15" i="51" s="1"/>
  <c r="AJ15" i="51" a="1"/>
  <c r="AJ15" i="51" s="1"/>
  <c r="AF15" i="51" a="1"/>
  <c r="AF15" i="51" s="1"/>
  <c r="AB15" i="51" a="1"/>
  <c r="AB15" i="51" s="1"/>
  <c r="X15" i="51" a="1"/>
  <c r="X15" i="51" s="1"/>
  <c r="T15" i="51" a="1"/>
  <c r="T15" i="51" s="1"/>
  <c r="P15" i="51" a="1"/>
  <c r="P15" i="51" s="1"/>
  <c r="L15" i="51" a="1"/>
  <c r="L15" i="51" s="1"/>
  <c r="H15" i="51" a="1"/>
  <c r="H15" i="51" s="1"/>
  <c r="K15" i="51" a="1"/>
  <c r="K15" i="51" s="1"/>
  <c r="AA15" i="51" a="1"/>
  <c r="AA15" i="51" s="1"/>
  <c r="E29" i="51"/>
  <c r="G55" i="51" s="1"/>
  <c r="AJ16" i="51" a="1"/>
  <c r="AJ16" i="51" s="1"/>
  <c r="AF16" i="51" a="1"/>
  <c r="AF16" i="51" s="1"/>
  <c r="K16" i="51" a="1"/>
  <c r="K16" i="51" s="1"/>
  <c r="P16" i="51" a="1"/>
  <c r="P16" i="51" s="1"/>
  <c r="AA16" i="51" a="1"/>
  <c r="AA16" i="51" s="1"/>
  <c r="AG16" i="51" a="1"/>
  <c r="AG16" i="51" s="1"/>
  <c r="P17" i="51" a="1"/>
  <c r="P17" i="51" s="1"/>
  <c r="O18" i="51" a="1"/>
  <c r="O18" i="51" s="1"/>
  <c r="AE19" i="51" a="1"/>
  <c r="AE19" i="51" s="1"/>
  <c r="K20" i="51" a="1"/>
  <c r="K20" i="51" s="1"/>
  <c r="T20" i="51" a="1"/>
  <c r="T20" i="51" s="1"/>
  <c r="J21" i="51" a="1"/>
  <c r="J21" i="51" s="1"/>
  <c r="H22" i="51" a="1"/>
  <c r="H22" i="51" s="1"/>
  <c r="T22" i="51" a="1"/>
  <c r="T22" i="51" s="1"/>
  <c r="K12" i="51"/>
  <c r="S4" i="51" s="1"/>
  <c r="U5" i="51"/>
  <c r="S6" i="51"/>
  <c r="S8" i="51"/>
  <c r="S10" i="51"/>
  <c r="F12" i="51"/>
  <c r="N11" i="51" s="1"/>
  <c r="L22" i="51" a="1"/>
  <c r="L22" i="51" s="1"/>
  <c r="Q15" i="51" a="1"/>
  <c r="Q15" i="51" s="1"/>
  <c r="AG15" i="51" a="1"/>
  <c r="AG15" i="51" s="1"/>
  <c r="F16" i="51" a="1"/>
  <c r="F16" i="51" s="1"/>
  <c r="Q16" i="51" a="1"/>
  <c r="Q16" i="51" s="1"/>
  <c r="V16" i="51" a="1"/>
  <c r="V16" i="51" s="1"/>
  <c r="J17" i="51" a="1"/>
  <c r="J17" i="51" s="1"/>
  <c r="R17" i="51" a="1"/>
  <c r="R17" i="51" s="1"/>
  <c r="AF17" i="51" a="1"/>
  <c r="AF17" i="51" s="1"/>
  <c r="I18" i="51" a="1"/>
  <c r="I18" i="51" s="1"/>
  <c r="Q18" i="51" a="1"/>
  <c r="Q18" i="51" s="1"/>
  <c r="Z18" i="51" a="1"/>
  <c r="Z18" i="51" s="1"/>
  <c r="AI18" i="51" a="1"/>
  <c r="AI18" i="51" s="1"/>
  <c r="AF19" i="51" a="1"/>
  <c r="AF19" i="51" s="1"/>
  <c r="U20" i="51" a="1"/>
  <c r="U20" i="51" s="1"/>
  <c r="AC21" i="51" a="1"/>
  <c r="AC21" i="51" s="1"/>
  <c r="O6" i="51"/>
  <c r="G12" i="51"/>
  <c r="O7" i="51" s="1"/>
  <c r="N22" i="51" a="1"/>
  <c r="N22" i="51" s="1"/>
  <c r="Q22" i="51" a="1"/>
  <c r="Q22" i="51" s="1"/>
  <c r="P22" i="51" a="1"/>
  <c r="P22" i="51" s="1"/>
  <c r="N20" i="51" a="1"/>
  <c r="N20" i="51" s="1"/>
  <c r="O22" i="51" a="1"/>
  <c r="O22" i="51" s="1"/>
  <c r="G15" i="51" a="1"/>
  <c r="G15" i="51" s="1"/>
  <c r="W15" i="51" a="1"/>
  <c r="W15" i="51" s="1"/>
  <c r="G16" i="51" a="1"/>
  <c r="G16" i="51" s="1"/>
  <c r="L16" i="51" a="1"/>
  <c r="L16" i="51" s="1"/>
  <c r="W16" i="51" a="1"/>
  <c r="W16" i="51" s="1"/>
  <c r="AB16" i="51" a="1"/>
  <c r="AB16" i="51" s="1"/>
  <c r="AH16" i="51" a="1"/>
  <c r="AH16" i="51" s="1"/>
  <c r="J18" i="51" a="1"/>
  <c r="J18" i="51" s="1"/>
  <c r="AJ18" i="51" a="1"/>
  <c r="AJ18" i="51" s="1"/>
  <c r="G19" i="51" a="1"/>
  <c r="G19" i="51" s="1"/>
  <c r="P19" i="51" a="1"/>
  <c r="P19" i="51" s="1"/>
  <c r="Y19" i="51" a="1"/>
  <c r="Y19" i="51" s="1"/>
  <c r="AG20" i="51" a="1"/>
  <c r="AG20" i="51" s="1"/>
  <c r="I22" i="51" a="1"/>
  <c r="I22" i="51" s="1"/>
  <c r="O8" i="51"/>
  <c r="L12" i="51"/>
  <c r="T6" i="51" s="1"/>
  <c r="U22" i="51" a="1"/>
  <c r="U22" i="51" s="1"/>
  <c r="S22" i="51" a="1"/>
  <c r="S22" i="51" s="1"/>
  <c r="M15" i="51" a="1"/>
  <c r="M15" i="51" s="1"/>
  <c r="AC15" i="51" a="1"/>
  <c r="AC15" i="51" s="1"/>
  <c r="M16" i="51" a="1"/>
  <c r="M16" i="51" s="1"/>
  <c r="AO16" i="51" s="1"/>
  <c r="R16" i="51" a="1"/>
  <c r="R16" i="51" s="1"/>
  <c r="AC16" i="51" a="1"/>
  <c r="AC16" i="51" s="1"/>
  <c r="AI16" i="51" a="1"/>
  <c r="AI16" i="51" s="1"/>
  <c r="S17" i="51" a="1"/>
  <c r="S17" i="51" s="1"/>
  <c r="AA17" i="51" a="1"/>
  <c r="AA17" i="51" s="1"/>
  <c r="AH17" i="51" a="1"/>
  <c r="AH17" i="51" s="1"/>
  <c r="R18" i="51" a="1"/>
  <c r="R18" i="51" s="1"/>
  <c r="AA18" i="51" a="1"/>
  <c r="AA18" i="51" s="1"/>
  <c r="AI19" i="51" a="1"/>
  <c r="AI19" i="51" s="1"/>
  <c r="F20" i="51" a="1"/>
  <c r="F20" i="51" s="1"/>
  <c r="O20" i="51" a="1"/>
  <c r="O20" i="51" s="1"/>
  <c r="N21" i="51" a="1"/>
  <c r="N21" i="51" s="1"/>
  <c r="K22" i="51" a="1"/>
  <c r="K22" i="51" s="1"/>
  <c r="U4" i="51"/>
  <c r="AA22" i="51" a="1"/>
  <c r="AA22" i="51" s="1"/>
  <c r="AC22" i="51" a="1"/>
  <c r="AC22" i="51" s="1"/>
  <c r="J12" i="51"/>
  <c r="R8" i="51" s="1"/>
  <c r="W22" i="51" a="1"/>
  <c r="W22" i="51" s="1"/>
  <c r="V22" i="51" a="1"/>
  <c r="V22" i="51" s="1"/>
  <c r="Y22" i="51" a="1"/>
  <c r="Y22" i="51" s="1"/>
  <c r="W20" i="51" a="1"/>
  <c r="W20" i="51" s="1"/>
  <c r="X22" i="51" a="1"/>
  <c r="X22" i="51" s="1"/>
  <c r="S15" i="51" a="1"/>
  <c r="S15" i="51" s="1"/>
  <c r="AI15" i="51" a="1"/>
  <c r="AI15" i="51" s="1"/>
  <c r="H16" i="51" a="1"/>
  <c r="H16" i="51" s="1"/>
  <c r="S16" i="51" a="1"/>
  <c r="S16" i="51" s="1"/>
  <c r="X16" i="51" a="1"/>
  <c r="X16" i="51" s="1"/>
  <c r="E30" i="51"/>
  <c r="G70" i="51" s="1"/>
  <c r="AK17" i="51" a="1"/>
  <c r="AK17" i="51" s="1"/>
  <c r="AG17" i="51" a="1"/>
  <c r="AG17" i="51" s="1"/>
  <c r="AC17" i="51" a="1"/>
  <c r="AC17" i="51" s="1"/>
  <c r="Y17" i="51" a="1"/>
  <c r="Y17" i="51" s="1"/>
  <c r="U17" i="51" a="1"/>
  <c r="U17" i="51" s="1"/>
  <c r="Q17" i="51" a="1"/>
  <c r="Q17" i="51" s="1"/>
  <c r="M17" i="51" a="1"/>
  <c r="M17" i="51" s="1"/>
  <c r="I17" i="51" a="1"/>
  <c r="I17" i="51" s="1"/>
  <c r="AE17" i="51" a="1"/>
  <c r="AE17" i="51" s="1"/>
  <c r="V17" i="51" a="1"/>
  <c r="V17" i="51" s="1"/>
  <c r="H17" i="51" a="1"/>
  <c r="H17" i="51" s="1"/>
  <c r="AI17" i="51" a="1"/>
  <c r="AI17" i="51" s="1"/>
  <c r="Z17" i="51" a="1"/>
  <c r="Z17" i="51" s="1"/>
  <c r="L17" i="51" a="1"/>
  <c r="L17" i="51" s="1"/>
  <c r="X17" i="51" a="1"/>
  <c r="X17" i="51" s="1"/>
  <c r="O17" i="51" a="1"/>
  <c r="O17" i="51" s="1"/>
  <c r="F17" i="51" a="1"/>
  <c r="F17" i="51" s="1"/>
  <c r="T17" i="51" a="1"/>
  <c r="T17" i="51" s="1"/>
  <c r="T18" i="51" a="1"/>
  <c r="T18" i="51" s="1"/>
  <c r="H19" i="51" a="1"/>
  <c r="H19" i="51" s="1"/>
  <c r="Q19" i="51" a="1"/>
  <c r="Q19" i="51" s="1"/>
  <c r="Y20" i="51" a="1"/>
  <c r="Y20" i="51" s="1"/>
  <c r="AH20" i="51" a="1"/>
  <c r="AH20" i="51" s="1"/>
  <c r="E34" i="51"/>
  <c r="W70" i="51" s="1"/>
  <c r="AI21" i="51" a="1"/>
  <c r="AI21" i="51" s="1"/>
  <c r="AE21" i="51" a="1"/>
  <c r="AE21" i="51" s="1"/>
  <c r="AA21" i="51" a="1"/>
  <c r="AA21" i="51" s="1"/>
  <c r="W21" i="51" a="1"/>
  <c r="W21" i="51" s="1"/>
  <c r="S21" i="51" a="1"/>
  <c r="S21" i="51" s="1"/>
  <c r="O21" i="51" a="1"/>
  <c r="O21" i="51" s="1"/>
  <c r="K21" i="51" a="1"/>
  <c r="K21" i="51" s="1"/>
  <c r="G21" i="51" a="1"/>
  <c r="G21" i="51" s="1"/>
  <c r="AF21" i="51" a="1"/>
  <c r="AF21" i="51" s="1"/>
  <c r="R21" i="51" a="1"/>
  <c r="R21" i="51" s="1"/>
  <c r="I21" i="51" a="1"/>
  <c r="I21" i="51" s="1"/>
  <c r="AJ21" i="51" a="1"/>
  <c r="AJ21" i="51" s="1"/>
  <c r="V21" i="51" a="1"/>
  <c r="V21" i="51" s="1"/>
  <c r="M21" i="51" a="1"/>
  <c r="M21" i="51" s="1"/>
  <c r="AD21" i="51" a="1"/>
  <c r="AD21" i="51" s="1"/>
  <c r="U21" i="51" a="1"/>
  <c r="U21" i="51" s="1"/>
  <c r="L21" i="51" a="1"/>
  <c r="L21" i="51" s="1"/>
  <c r="AH21" i="51" a="1"/>
  <c r="AH21" i="51" s="1"/>
  <c r="Y21" i="51" a="1"/>
  <c r="Y21" i="51" s="1"/>
  <c r="P21" i="51" a="1"/>
  <c r="P21" i="51" s="1"/>
  <c r="X21" i="51" a="1"/>
  <c r="X21" i="51" s="1"/>
  <c r="AG21" i="51" a="1"/>
  <c r="AG21" i="51" s="1"/>
  <c r="Y16" i="51" a="1"/>
  <c r="Y16" i="51" s="1"/>
  <c r="Y23" i="51" s="1"/>
  <c r="N17" i="51" a="1"/>
  <c r="N17" i="51" s="1"/>
  <c r="AJ17" i="51" a="1"/>
  <c r="AJ17" i="51" s="1"/>
  <c r="AD18" i="51" a="1"/>
  <c r="AD18" i="51" s="1"/>
  <c r="U18" i="51" a="1"/>
  <c r="U18" i="51" s="1"/>
  <c r="L18" i="51" a="1"/>
  <c r="L18" i="51" s="1"/>
  <c r="G18" i="51" a="1"/>
  <c r="G18" i="51" s="1"/>
  <c r="E31" i="51"/>
  <c r="G85" i="51" s="1"/>
  <c r="AH18" i="51" a="1"/>
  <c r="AH18" i="51" s="1"/>
  <c r="Y18" i="51" a="1"/>
  <c r="Y18" i="51" s="1"/>
  <c r="P18" i="51" a="1"/>
  <c r="P18" i="51" s="1"/>
  <c r="K18" i="51" a="1"/>
  <c r="K18" i="51" s="1"/>
  <c r="AG18" i="51" a="1"/>
  <c r="AG18" i="51" s="1"/>
  <c r="X18" i="51" a="1"/>
  <c r="X18" i="51" s="1"/>
  <c r="S18" i="51" a="1"/>
  <c r="S18" i="51" s="1"/>
  <c r="AK18" i="51" a="1"/>
  <c r="AK18" i="51" s="1"/>
  <c r="AB18" i="51" a="1"/>
  <c r="AB18" i="51" s="1"/>
  <c r="W18" i="51" a="1"/>
  <c r="W18" i="51" s="1"/>
  <c r="N18" i="51" a="1"/>
  <c r="N18" i="51" s="1"/>
  <c r="M18" i="51" a="1"/>
  <c r="M18" i="51" s="1"/>
  <c r="S19" i="51" a="1"/>
  <c r="S19" i="51" s="1"/>
  <c r="AK19" i="51" a="1"/>
  <c r="AK19" i="51" s="1"/>
  <c r="G20" i="51" a="1"/>
  <c r="G20" i="51" s="1"/>
  <c r="P20" i="51" a="1"/>
  <c r="P20" i="51" s="1"/>
  <c r="F21" i="51" a="1"/>
  <c r="F21" i="51" s="1"/>
  <c r="T11" i="51"/>
  <c r="AF22" i="51" a="1"/>
  <c r="AF22" i="51" s="1"/>
  <c r="AE22" i="51" a="1"/>
  <c r="AE22" i="51" s="1"/>
  <c r="AD22" i="51" a="1"/>
  <c r="AD22" i="51" s="1"/>
  <c r="AG22" i="51" a="1"/>
  <c r="AG22" i="51" s="1"/>
  <c r="O15" i="51" a="1"/>
  <c r="O15" i="51" s="1"/>
  <c r="AE15" i="51" a="1"/>
  <c r="AE15" i="51" s="1"/>
  <c r="O16" i="51" a="1"/>
  <c r="O16" i="51" s="1"/>
  <c r="T16" i="51" a="1"/>
  <c r="T16" i="51" s="1"/>
  <c r="AE16" i="51" a="1"/>
  <c r="AE16" i="51" s="1"/>
  <c r="G17" i="51" a="1"/>
  <c r="G17" i="51" s="1"/>
  <c r="AM17" i="51" s="1"/>
  <c r="F18" i="51" a="1"/>
  <c r="F18" i="51" s="1"/>
  <c r="AL18" i="51" s="1"/>
  <c r="V18" i="51" a="1"/>
  <c r="V18" i="51" s="1"/>
  <c r="AE18" i="51" a="1"/>
  <c r="AE18" i="51" s="1"/>
  <c r="I20" i="51" a="1"/>
  <c r="I20" i="51" s="1"/>
  <c r="R20" i="51" a="1"/>
  <c r="R20" i="51" s="1"/>
  <c r="AA20" i="51" a="1"/>
  <c r="AA20" i="51" s="1"/>
  <c r="H21" i="51" a="1"/>
  <c r="H21" i="51" s="1"/>
  <c r="AN21" i="51" s="1"/>
  <c r="Q21" i="51" a="1"/>
  <c r="Q21" i="51" s="1"/>
  <c r="Z21" i="51" a="1"/>
  <c r="Z21" i="51" s="1"/>
  <c r="N4" i="51"/>
  <c r="S9" i="51"/>
  <c r="H12" i="51"/>
  <c r="P10" i="51" s="1"/>
  <c r="AH22" i="51" a="1"/>
  <c r="AH22" i="51" s="1"/>
  <c r="AJ22" i="51" a="1"/>
  <c r="AJ22" i="51" s="1"/>
  <c r="AK22" i="51" a="1"/>
  <c r="AK22" i="51" s="1"/>
  <c r="AI22" i="51" a="1"/>
  <c r="AI22" i="51" s="1"/>
  <c r="U15" i="51" a="1"/>
  <c r="U15" i="51" s="1"/>
  <c r="AK15" i="51" a="1"/>
  <c r="AK15" i="51" s="1"/>
  <c r="J16" i="51" a="1"/>
  <c r="J16" i="51" s="1"/>
  <c r="U16" i="51" a="1"/>
  <c r="U16" i="51" s="1"/>
  <c r="Z16" i="51" a="1"/>
  <c r="Z16" i="51" s="1"/>
  <c r="AD17" i="51" a="1"/>
  <c r="AD17" i="51" s="1"/>
  <c r="H18" i="51" a="1"/>
  <c r="H18" i="51" s="1"/>
  <c r="AN18" i="51" s="1"/>
  <c r="AF18" i="51" a="1"/>
  <c r="AF18" i="51" s="1"/>
  <c r="U19" i="51" a="1"/>
  <c r="U19" i="51" s="1"/>
  <c r="AK21" i="51" a="1"/>
  <c r="AK21" i="51" s="1"/>
  <c r="R22" i="51" a="1"/>
  <c r="R22" i="51" s="1"/>
  <c r="M19" i="51" a="1"/>
  <c r="M19" i="51" s="1"/>
  <c r="AA19" i="51" a="1"/>
  <c r="AA19" i="51" s="1"/>
  <c r="AJ19" i="51" a="1"/>
  <c r="AJ19" i="51" s="1"/>
  <c r="L20" i="51" a="1"/>
  <c r="L20" i="51" s="1"/>
  <c r="Q20" i="51" a="1"/>
  <c r="Q20" i="51" s="1"/>
  <c r="Z20" i="51" a="1"/>
  <c r="Z20" i="51" s="1"/>
  <c r="AI20" i="51" a="1"/>
  <c r="AI20" i="51" s="1"/>
  <c r="J22" i="51" a="1"/>
  <c r="J22" i="51" s="1"/>
  <c r="AB22" i="51" a="1"/>
  <c r="AB22" i="51" s="1"/>
  <c r="E33" i="51"/>
  <c r="W55" i="51" s="1"/>
  <c r="W19" i="51" a="1"/>
  <c r="W19" i="51" s="1"/>
  <c r="M20" i="51" a="1"/>
  <c r="M20" i="51" s="1"/>
  <c r="V20" i="51" a="1"/>
  <c r="V20" i="51" s="1"/>
  <c r="AE20" i="51" a="1"/>
  <c r="AE20" i="51" s="1"/>
  <c r="G29" i="51"/>
  <c r="AH19" i="51" a="1"/>
  <c r="AH19" i="51" s="1"/>
  <c r="AD19" i="51" a="1"/>
  <c r="AD19" i="51" s="1"/>
  <c r="Z19" i="51" a="1"/>
  <c r="Z19" i="51" s="1"/>
  <c r="V19" i="51" a="1"/>
  <c r="V19" i="51" s="1"/>
  <c r="R19" i="51" a="1"/>
  <c r="R19" i="51" s="1"/>
  <c r="N19" i="51" a="1"/>
  <c r="N19" i="51" s="1"/>
  <c r="J19" i="51" a="1"/>
  <c r="J19" i="51" s="1"/>
  <c r="F19" i="51" a="1"/>
  <c r="F19" i="51" s="1"/>
  <c r="E32" i="51"/>
  <c r="W40" i="51" s="1"/>
  <c r="O19" i="51" a="1"/>
  <c r="O19" i="51" s="1"/>
  <c r="X19" i="51" a="1"/>
  <c r="X19" i="51" s="1"/>
  <c r="AG19" i="51" a="1"/>
  <c r="AG19" i="51" s="1"/>
  <c r="AF20" i="51" a="1"/>
  <c r="AF20" i="51" s="1"/>
  <c r="AK20" i="51" a="1"/>
  <c r="AK20" i="51" s="1"/>
  <c r="K19" i="51" a="1"/>
  <c r="K19" i="51" s="1"/>
  <c r="T19" i="51" a="1"/>
  <c r="T19" i="51" s="1"/>
  <c r="AC19" i="51" a="1"/>
  <c r="AC19" i="51" s="1"/>
  <c r="J20" i="51" a="1"/>
  <c r="J20" i="51" s="1"/>
  <c r="S20" i="51" a="1"/>
  <c r="S20" i="51" s="1"/>
  <c r="AB20" i="51" a="1"/>
  <c r="AB20" i="51" s="1"/>
  <c r="M30" i="51"/>
  <c r="U7" i="48"/>
  <c r="S10" i="48"/>
  <c r="P11" i="48"/>
  <c r="P6" i="48"/>
  <c r="T10" i="48"/>
  <c r="T7" i="48"/>
  <c r="AB22" i="48" a="1"/>
  <c r="AB22" i="48" s="1"/>
  <c r="K12" i="48"/>
  <c r="S7" i="48" s="1"/>
  <c r="R5" i="48"/>
  <c r="O7" i="48"/>
  <c r="T8" i="48"/>
  <c r="P9" i="48"/>
  <c r="U10" i="48"/>
  <c r="R11" i="48"/>
  <c r="G22" i="48" a="1"/>
  <c r="G22" i="48" s="1"/>
  <c r="H22" i="48" a="1"/>
  <c r="H22" i="48" s="1"/>
  <c r="F21" i="48" a="1"/>
  <c r="F21" i="48" s="1"/>
  <c r="I18" i="48" a="1"/>
  <c r="I18" i="48" s="1"/>
  <c r="F22" i="48" a="1"/>
  <c r="F22" i="48" s="1"/>
  <c r="I20" i="48" a="1"/>
  <c r="I20" i="48" s="1"/>
  <c r="H18" i="48" a="1"/>
  <c r="H18" i="48" s="1"/>
  <c r="H20" i="48" a="1"/>
  <c r="H20" i="48" s="1"/>
  <c r="G18" i="48" a="1"/>
  <c r="G18" i="48" s="1"/>
  <c r="G20" i="48" a="1"/>
  <c r="G20" i="48" s="1"/>
  <c r="F18" i="48" a="1"/>
  <c r="F18" i="48" s="1"/>
  <c r="H16" i="48" a="1"/>
  <c r="H16" i="48" s="1"/>
  <c r="F20" i="48" a="1"/>
  <c r="F20" i="48" s="1"/>
  <c r="AL20" i="48" s="1"/>
  <c r="I22" i="48" a="1"/>
  <c r="I22" i="48" s="1"/>
  <c r="AJ15" i="48" a="1"/>
  <c r="AJ15" i="48" s="1"/>
  <c r="AF15" i="48" a="1"/>
  <c r="AF15" i="48" s="1"/>
  <c r="AB15" i="48" a="1"/>
  <c r="AB15" i="48" s="1"/>
  <c r="X15" i="48" a="1"/>
  <c r="X15" i="48" s="1"/>
  <c r="T15" i="48" a="1"/>
  <c r="T15" i="48" s="1"/>
  <c r="P15" i="48" a="1"/>
  <c r="P15" i="48" s="1"/>
  <c r="L15" i="48" a="1"/>
  <c r="L15" i="48" s="1"/>
  <c r="L23" i="48" s="1"/>
  <c r="H15" i="48" a="1"/>
  <c r="H15" i="48" s="1"/>
  <c r="AI15" i="48" a="1"/>
  <c r="AI15" i="48" s="1"/>
  <c r="AE15" i="48" a="1"/>
  <c r="AE15" i="48" s="1"/>
  <c r="AA15" i="48" a="1"/>
  <c r="AA15" i="48" s="1"/>
  <c r="W15" i="48" a="1"/>
  <c r="W15" i="48" s="1"/>
  <c r="S15" i="48" a="1"/>
  <c r="S15" i="48" s="1"/>
  <c r="O15" i="48" a="1"/>
  <c r="O15" i="48" s="1"/>
  <c r="K15" i="48" a="1"/>
  <c r="K15" i="48" s="1"/>
  <c r="G15" i="48" a="1"/>
  <c r="G15" i="48" s="1"/>
  <c r="AH15" i="48" a="1"/>
  <c r="AH15" i="48" s="1"/>
  <c r="AD15" i="48" a="1"/>
  <c r="AD15" i="48" s="1"/>
  <c r="Z15" i="48" a="1"/>
  <c r="Z15" i="48" s="1"/>
  <c r="V15" i="48" a="1"/>
  <c r="V15" i="48" s="1"/>
  <c r="R15" i="48" a="1"/>
  <c r="R15" i="48" s="1"/>
  <c r="N15" i="48" a="1"/>
  <c r="N15" i="48" s="1"/>
  <c r="J15" i="48" a="1"/>
  <c r="J15" i="48" s="1"/>
  <c r="F15" i="48" a="1"/>
  <c r="F15" i="48" s="1"/>
  <c r="E28" i="48"/>
  <c r="G40" i="48" s="1"/>
  <c r="AK15" i="48" a="1"/>
  <c r="AK15" i="48" s="1"/>
  <c r="AG15" i="48" a="1"/>
  <c r="AG15" i="48" s="1"/>
  <c r="AC15" i="48" a="1"/>
  <c r="AC15" i="48" s="1"/>
  <c r="Y15" i="48" a="1"/>
  <c r="Y15" i="48" s="1"/>
  <c r="U15" i="48" a="1"/>
  <c r="U15" i="48" s="1"/>
  <c r="Q15" i="48" a="1"/>
  <c r="Q15" i="48" s="1"/>
  <c r="Q23" i="48" s="1"/>
  <c r="M15" i="48" a="1"/>
  <c r="M15" i="48" s="1"/>
  <c r="I15" i="48" a="1"/>
  <c r="I15" i="48" s="1"/>
  <c r="O10" i="48"/>
  <c r="T11" i="48"/>
  <c r="S5" i="48"/>
  <c r="P7" i="48"/>
  <c r="T5" i="48"/>
  <c r="S6" i="48"/>
  <c r="U4" i="48"/>
  <c r="U5" i="48"/>
  <c r="T6" i="48"/>
  <c r="O8" i="48"/>
  <c r="S9" i="48"/>
  <c r="P10" i="48"/>
  <c r="U11" i="48"/>
  <c r="P5" i="48"/>
  <c r="U6" i="48"/>
  <c r="P8" i="48"/>
  <c r="T9" i="48"/>
  <c r="W20" i="48" a="1"/>
  <c r="W20" i="48" s="1"/>
  <c r="R4" i="48"/>
  <c r="S4" i="48"/>
  <c r="G16" i="48" a="1"/>
  <c r="G16" i="48" s="1"/>
  <c r="K16" i="48" a="1"/>
  <c r="K16" i="48" s="1"/>
  <c r="O16" i="48" a="1"/>
  <c r="O16" i="48" s="1"/>
  <c r="S16" i="48" a="1"/>
  <c r="S16" i="48" s="1"/>
  <c r="W16" i="48" a="1"/>
  <c r="W16" i="48" s="1"/>
  <c r="AA16" i="48" a="1"/>
  <c r="AA16" i="48" s="1"/>
  <c r="AE16" i="48" a="1"/>
  <c r="AE16" i="48" s="1"/>
  <c r="AI16" i="48" a="1"/>
  <c r="AI16" i="48" s="1"/>
  <c r="P17" i="48" a="1"/>
  <c r="P17" i="48" s="1"/>
  <c r="J18" i="48" a="1"/>
  <c r="J18" i="48" s="1"/>
  <c r="P18" i="48" a="1"/>
  <c r="P18" i="48" s="1"/>
  <c r="AC18" i="48" a="1"/>
  <c r="AC18" i="48" s="1"/>
  <c r="AI18" i="48" a="1"/>
  <c r="AI18" i="48" s="1"/>
  <c r="Q19" i="48" a="1"/>
  <c r="Q19" i="48" s="1"/>
  <c r="K20" i="48" a="1"/>
  <c r="K20" i="48" s="1"/>
  <c r="Q20" i="48" a="1"/>
  <c r="Q20" i="48" s="1"/>
  <c r="AD20" i="48" a="1"/>
  <c r="AD20" i="48" s="1"/>
  <c r="AJ20" i="48" a="1"/>
  <c r="AJ20" i="48" s="1"/>
  <c r="Q22" i="48" a="1"/>
  <c r="Q22" i="48" s="1"/>
  <c r="E29" i="48"/>
  <c r="G55" i="48" s="1"/>
  <c r="P4" i="48"/>
  <c r="T4" i="48"/>
  <c r="R7" i="48"/>
  <c r="F12" i="48"/>
  <c r="N8" i="48" s="1"/>
  <c r="AJ16" i="48" a="1"/>
  <c r="AJ16" i="48" s="1"/>
  <c r="W18" i="48" a="1"/>
  <c r="W18" i="48" s="1"/>
  <c r="AD18" i="48" a="1"/>
  <c r="AD18" i="48" s="1"/>
  <c r="AJ18" i="48" a="1"/>
  <c r="AJ18" i="48" s="1"/>
  <c r="R20" i="48" a="1"/>
  <c r="R20" i="48" s="1"/>
  <c r="X20" i="48" a="1"/>
  <c r="X20" i="48" s="1"/>
  <c r="AE20" i="48" a="1"/>
  <c r="AE20" i="48" s="1"/>
  <c r="AK20" i="48" a="1"/>
  <c r="AK20" i="48" s="1"/>
  <c r="T22" i="48" a="1"/>
  <c r="T22" i="48" s="1"/>
  <c r="AC22" i="48" a="1"/>
  <c r="AC22" i="48" s="1"/>
  <c r="AK18" i="48" a="1"/>
  <c r="AK18" i="48" s="1"/>
  <c r="AJ19" i="48" a="1"/>
  <c r="AJ19" i="48" s="1"/>
  <c r="AF19" i="48" a="1"/>
  <c r="AF19" i="48" s="1"/>
  <c r="AB19" i="48" a="1"/>
  <c r="AB19" i="48" s="1"/>
  <c r="X19" i="48" a="1"/>
  <c r="X19" i="48" s="1"/>
  <c r="T19" i="48" a="1"/>
  <c r="T19" i="48" s="1"/>
  <c r="P19" i="48" a="1"/>
  <c r="P19" i="48" s="1"/>
  <c r="L19" i="48" a="1"/>
  <c r="L19" i="48" s="1"/>
  <c r="H19" i="48" a="1"/>
  <c r="H19" i="48" s="1"/>
  <c r="AI19" i="48" a="1"/>
  <c r="AI19" i="48" s="1"/>
  <c r="AE19" i="48" a="1"/>
  <c r="AE19" i="48" s="1"/>
  <c r="AA19" i="48" a="1"/>
  <c r="AA19" i="48" s="1"/>
  <c r="W19" i="48" a="1"/>
  <c r="W19" i="48" s="1"/>
  <c r="S19" i="48" a="1"/>
  <c r="S19" i="48" s="1"/>
  <c r="O19" i="48" a="1"/>
  <c r="O19" i="48" s="1"/>
  <c r="K19" i="48" a="1"/>
  <c r="K19" i="48" s="1"/>
  <c r="G19" i="48" a="1"/>
  <c r="G19" i="48" s="1"/>
  <c r="AH19" i="48" a="1"/>
  <c r="AH19" i="48" s="1"/>
  <c r="AD19" i="48" a="1"/>
  <c r="AD19" i="48" s="1"/>
  <c r="Z19" i="48" a="1"/>
  <c r="Z19" i="48" s="1"/>
  <c r="V19" i="48" a="1"/>
  <c r="V19" i="48" s="1"/>
  <c r="R19" i="48" a="1"/>
  <c r="R19" i="48" s="1"/>
  <c r="N19" i="48" a="1"/>
  <c r="N19" i="48" s="1"/>
  <c r="J19" i="48" a="1"/>
  <c r="J19" i="48" s="1"/>
  <c r="F19" i="48" a="1"/>
  <c r="F19" i="48" s="1"/>
  <c r="Y19" i="48" a="1"/>
  <c r="Y19" i="48" s="1"/>
  <c r="L20" i="48" a="1"/>
  <c r="L20" i="48" s="1"/>
  <c r="J22" i="48" a="1"/>
  <c r="J22" i="48" s="1"/>
  <c r="AF22" i="48" a="1"/>
  <c r="AF22" i="48" s="1"/>
  <c r="E32" i="48"/>
  <c r="W40" i="48" s="1"/>
  <c r="AK16" i="48" a="1"/>
  <c r="AK16" i="48" s="1"/>
  <c r="AI17" i="48" a="1"/>
  <c r="AI17" i="48" s="1"/>
  <c r="AE17" i="48" a="1"/>
  <c r="AE17" i="48" s="1"/>
  <c r="AA17" i="48" a="1"/>
  <c r="AA17" i="48" s="1"/>
  <c r="W17" i="48" a="1"/>
  <c r="W17" i="48" s="1"/>
  <c r="S17" i="48" a="1"/>
  <c r="S17" i="48" s="1"/>
  <c r="O17" i="48" a="1"/>
  <c r="O17" i="48" s="1"/>
  <c r="K17" i="48" a="1"/>
  <c r="K17" i="48" s="1"/>
  <c r="G17" i="48" a="1"/>
  <c r="G17" i="48" s="1"/>
  <c r="AH17" i="48" a="1"/>
  <c r="AH17" i="48" s="1"/>
  <c r="AD17" i="48" a="1"/>
  <c r="AD17" i="48" s="1"/>
  <c r="Z17" i="48" a="1"/>
  <c r="Z17" i="48" s="1"/>
  <c r="V17" i="48" a="1"/>
  <c r="V17" i="48" s="1"/>
  <c r="R17" i="48" a="1"/>
  <c r="R17" i="48" s="1"/>
  <c r="N17" i="48" a="1"/>
  <c r="N17" i="48" s="1"/>
  <c r="J17" i="48" a="1"/>
  <c r="J17" i="48" s="1"/>
  <c r="F17" i="48" a="1"/>
  <c r="F17" i="48" s="1"/>
  <c r="E30" i="48"/>
  <c r="G70" i="48" s="1"/>
  <c r="AK17" i="48" a="1"/>
  <c r="AK17" i="48" s="1"/>
  <c r="AG17" i="48" a="1"/>
  <c r="AG17" i="48" s="1"/>
  <c r="AC17" i="48" a="1"/>
  <c r="AC17" i="48" s="1"/>
  <c r="Y17" i="48" a="1"/>
  <c r="Y17" i="48" s="1"/>
  <c r="U17" i="48" a="1"/>
  <c r="U17" i="48" s="1"/>
  <c r="Q17" i="48" a="1"/>
  <c r="Q17" i="48" s="1"/>
  <c r="M17" i="48" a="1"/>
  <c r="M17" i="48" s="1"/>
  <c r="I17" i="48" a="1"/>
  <c r="I17" i="48" s="1"/>
  <c r="L17" i="48" a="1"/>
  <c r="L17" i="48" s="1"/>
  <c r="L18" i="48" a="1"/>
  <c r="L18" i="48" s="1"/>
  <c r="Y18" i="48" a="1"/>
  <c r="Y18" i="48" s="1"/>
  <c r="AE18" i="48" a="1"/>
  <c r="AE18" i="48" s="1"/>
  <c r="M19" i="48" a="1"/>
  <c r="M19" i="48" s="1"/>
  <c r="M20" i="48" a="1"/>
  <c r="M20" i="48" s="1"/>
  <c r="Z20" i="48" a="1"/>
  <c r="Z20" i="48" s="1"/>
  <c r="AF20" i="48" a="1"/>
  <c r="AF20" i="48" s="1"/>
  <c r="J21" i="48" a="1"/>
  <c r="J21" i="48" s="1"/>
  <c r="R21" i="48" a="1"/>
  <c r="R21" i="48" s="1"/>
  <c r="Z21" i="48" a="1"/>
  <c r="Z21" i="48" s="1"/>
  <c r="L22" i="48" a="1"/>
  <c r="L22" i="48" s="1"/>
  <c r="U22" i="48" a="1"/>
  <c r="U22" i="48" s="1"/>
  <c r="M30" i="48"/>
  <c r="I12" i="48"/>
  <c r="Q8" i="48" s="1"/>
  <c r="N22" i="48" a="1"/>
  <c r="N22" i="48" s="1"/>
  <c r="I16" i="48" a="1"/>
  <c r="I16" i="48" s="1"/>
  <c r="M16" i="48" a="1"/>
  <c r="M16" i="48" s="1"/>
  <c r="Q16" i="48" a="1"/>
  <c r="Q16" i="48" s="1"/>
  <c r="U16" i="48" a="1"/>
  <c r="U16" i="48" s="1"/>
  <c r="Y16" i="48" a="1"/>
  <c r="Y16" i="48" s="1"/>
  <c r="AC16" i="48" a="1"/>
  <c r="AC16" i="48" s="1"/>
  <c r="AG16" i="48" a="1"/>
  <c r="AG16" i="48" s="1"/>
  <c r="AF17" i="48" a="1"/>
  <c r="AF17" i="48" s="1"/>
  <c r="M18" i="48" a="1"/>
  <c r="M18" i="48" s="1"/>
  <c r="S18" i="48" a="1"/>
  <c r="S18" i="48" s="1"/>
  <c r="Z18" i="48" a="1"/>
  <c r="Z18" i="48" s="1"/>
  <c r="AF18" i="48" a="1"/>
  <c r="AF18" i="48" s="1"/>
  <c r="AG19" i="48" a="1"/>
  <c r="AG19" i="48" s="1"/>
  <c r="N20" i="48" a="1"/>
  <c r="N20" i="48" s="1"/>
  <c r="T20" i="48" a="1"/>
  <c r="T20" i="48" s="1"/>
  <c r="AA20" i="48" a="1"/>
  <c r="AA20" i="48" s="1"/>
  <c r="AG20" i="48" a="1"/>
  <c r="AG20" i="48" s="1"/>
  <c r="X22" i="48" a="1"/>
  <c r="X22" i="48" s="1"/>
  <c r="AG22" i="48" a="1"/>
  <c r="AG22" i="48" s="1"/>
  <c r="G29" i="48"/>
  <c r="T17" i="48" a="1"/>
  <c r="T17" i="48" s="1"/>
  <c r="N18" i="48" a="1"/>
  <c r="N18" i="48" s="1"/>
  <c r="T18" i="48" a="1"/>
  <c r="T18" i="48" s="1"/>
  <c r="U19" i="48" a="1"/>
  <c r="U19" i="48" s="1"/>
  <c r="O20" i="48" a="1"/>
  <c r="O20" i="48" s="1"/>
  <c r="U20" i="48" a="1"/>
  <c r="U20" i="48" s="1"/>
  <c r="AH20" i="48" a="1"/>
  <c r="AH20" i="48" s="1"/>
  <c r="M22" i="48" a="1"/>
  <c r="M22" i="48" s="1"/>
  <c r="AJ22" i="48" a="1"/>
  <c r="AJ22" i="48" s="1"/>
  <c r="F16" i="48" a="1"/>
  <c r="F16" i="48" s="1"/>
  <c r="J16" i="48" a="1"/>
  <c r="J16" i="48" s="1"/>
  <c r="N16" i="48" a="1"/>
  <c r="N16" i="48" s="1"/>
  <c r="R16" i="48" a="1"/>
  <c r="R16" i="48" s="1"/>
  <c r="V16" i="48" a="1"/>
  <c r="V16" i="48" s="1"/>
  <c r="Z16" i="48" a="1"/>
  <c r="Z16" i="48" s="1"/>
  <c r="AD16" i="48" a="1"/>
  <c r="AD16" i="48" s="1"/>
  <c r="H17" i="48" a="1"/>
  <c r="H17" i="48" s="1"/>
  <c r="U18" i="48" a="1"/>
  <c r="U18" i="48" s="1"/>
  <c r="AA18" i="48" a="1"/>
  <c r="AA18" i="48" s="1"/>
  <c r="AH18" i="48" a="1"/>
  <c r="AH18" i="48" s="1"/>
  <c r="I19" i="48" a="1"/>
  <c r="I19" i="48" s="1"/>
  <c r="V20" i="48" a="1"/>
  <c r="V20" i="48" s="1"/>
  <c r="AB20" i="48" a="1"/>
  <c r="AB20" i="48" s="1"/>
  <c r="AI20" i="48" a="1"/>
  <c r="AI20" i="48" s="1"/>
  <c r="AK21" i="48" a="1"/>
  <c r="AK21" i="48" s="1"/>
  <c r="AG21" i="48" a="1"/>
  <c r="AG21" i="48" s="1"/>
  <c r="AC21" i="48" a="1"/>
  <c r="AC21" i="48" s="1"/>
  <c r="Y21" i="48" a="1"/>
  <c r="Y21" i="48" s="1"/>
  <c r="U21" i="48" a="1"/>
  <c r="U21" i="48" s="1"/>
  <c r="Q21" i="48" a="1"/>
  <c r="Q21" i="48" s="1"/>
  <c r="M21" i="48" a="1"/>
  <c r="M21" i="48" s="1"/>
  <c r="I21" i="48" a="1"/>
  <c r="I21" i="48" s="1"/>
  <c r="AJ21" i="48" a="1"/>
  <c r="AJ21" i="48" s="1"/>
  <c r="AF21" i="48" a="1"/>
  <c r="AF21" i="48" s="1"/>
  <c r="AB21" i="48" a="1"/>
  <c r="AB21" i="48" s="1"/>
  <c r="X21" i="48" a="1"/>
  <c r="X21" i="48" s="1"/>
  <c r="T21" i="48" a="1"/>
  <c r="T21" i="48" s="1"/>
  <c r="P21" i="48" a="1"/>
  <c r="P21" i="48" s="1"/>
  <c r="L21" i="48" a="1"/>
  <c r="L21" i="48" s="1"/>
  <c r="H21" i="48" a="1"/>
  <c r="H21" i="48" s="1"/>
  <c r="E34" i="48"/>
  <c r="W70" i="48" s="1"/>
  <c r="AI21" i="48" a="1"/>
  <c r="AI21" i="48" s="1"/>
  <c r="AE21" i="48" a="1"/>
  <c r="AE21" i="48" s="1"/>
  <c r="AA21" i="48" a="1"/>
  <c r="AA21" i="48" s="1"/>
  <c r="W21" i="48" a="1"/>
  <c r="W21" i="48" s="1"/>
  <c r="S21" i="48" a="1"/>
  <c r="S21" i="48" s="1"/>
  <c r="O21" i="48" a="1"/>
  <c r="O21" i="48" s="1"/>
  <c r="K21" i="48" a="1"/>
  <c r="K21" i="48" s="1"/>
  <c r="G21" i="48" a="1"/>
  <c r="G21" i="48" s="1"/>
  <c r="P22" i="48" a="1"/>
  <c r="P22" i="48" s="1"/>
  <c r="Y22" i="48" a="1"/>
  <c r="Y22" i="48" s="1"/>
  <c r="AB17" i="48" a="1"/>
  <c r="AB17" i="48" s="1"/>
  <c r="O18" i="48" a="1"/>
  <c r="O18" i="48" s="1"/>
  <c r="V18" i="48" a="1"/>
  <c r="V18" i="48" s="1"/>
  <c r="AB18" i="48" a="1"/>
  <c r="AB18" i="48" s="1"/>
  <c r="AC19" i="48" a="1"/>
  <c r="AC19" i="48" s="1"/>
  <c r="P20" i="48" a="1"/>
  <c r="P20" i="48" s="1"/>
  <c r="AC20" i="48" a="1"/>
  <c r="AC20" i="48" s="1"/>
  <c r="N21" i="48" a="1"/>
  <c r="N21" i="48" s="1"/>
  <c r="V21" i="48" a="1"/>
  <c r="V21" i="48" s="1"/>
  <c r="AD21" i="48" a="1"/>
  <c r="AD21" i="48" s="1"/>
  <c r="V22" i="48" a="1"/>
  <c r="V22" i="48" s="1"/>
  <c r="Z22" i="48" a="1"/>
  <c r="Z22" i="48" s="1"/>
  <c r="AD22" i="48" a="1"/>
  <c r="AD22" i="48" s="1"/>
  <c r="AH22" i="48" a="1"/>
  <c r="AH22" i="48" s="1"/>
  <c r="K22" i="48" a="1"/>
  <c r="K22" i="48" s="1"/>
  <c r="O22" i="48" a="1"/>
  <c r="O22" i="48" s="1"/>
  <c r="S22" i="48" a="1"/>
  <c r="S22" i="48" s="1"/>
  <c r="W22" i="48" a="1"/>
  <c r="W22" i="48" s="1"/>
  <c r="AA22" i="48" a="1"/>
  <c r="AA22" i="48" s="1"/>
  <c r="AE22" i="48" a="1"/>
  <c r="AE22" i="48" s="1"/>
  <c r="AI22" i="48" a="1"/>
  <c r="AI22" i="48" s="1"/>
  <c r="L29" i="48" l="1"/>
  <c r="K57" i="48" s="1"/>
  <c r="H29" i="48"/>
  <c r="F29" i="48"/>
  <c r="L30" i="48"/>
  <c r="N30" i="48"/>
  <c r="P23" i="53"/>
  <c r="O23" i="53"/>
  <c r="AL21" i="53"/>
  <c r="AM21" i="53"/>
  <c r="Q8" i="53"/>
  <c r="V8" i="53" s="1"/>
  <c r="N9" i="53"/>
  <c r="Q6" i="53"/>
  <c r="T8" i="53"/>
  <c r="S9" i="53"/>
  <c r="N11" i="53"/>
  <c r="J23" i="53"/>
  <c r="L23" i="53"/>
  <c r="AN18" i="53"/>
  <c r="K23" i="53"/>
  <c r="S7" i="53"/>
  <c r="R7" i="53"/>
  <c r="Q5" i="53"/>
  <c r="N7" i="53"/>
  <c r="U8" i="53"/>
  <c r="Q9" i="53"/>
  <c r="AO19" i="53"/>
  <c r="AN16" i="53"/>
  <c r="F23" i="53"/>
  <c r="AL15" i="53"/>
  <c r="G31" i="53"/>
  <c r="H23" i="53"/>
  <c r="AN15" i="53"/>
  <c r="M30" i="53"/>
  <c r="G23" i="53"/>
  <c r="AM15" i="53"/>
  <c r="S6" i="53"/>
  <c r="Q4" i="53"/>
  <c r="N6" i="53"/>
  <c r="V6" i="53" s="1"/>
  <c r="S8" i="53"/>
  <c r="U11" i="53"/>
  <c r="AL20" i="53"/>
  <c r="AK23" i="53"/>
  <c r="AN17" i="53"/>
  <c r="AJ23" i="53"/>
  <c r="AI23" i="53"/>
  <c r="N4" i="53"/>
  <c r="V4" i="53" s="1"/>
  <c r="S5" i="53"/>
  <c r="R11" i="53"/>
  <c r="Q11" i="53"/>
  <c r="N5" i="53"/>
  <c r="U7" i="53"/>
  <c r="N10" i="53"/>
  <c r="AO22" i="53"/>
  <c r="AN20" i="53"/>
  <c r="AG23" i="53"/>
  <c r="AM16" i="53"/>
  <c r="AF23" i="53"/>
  <c r="AE23" i="53"/>
  <c r="AM19" i="53"/>
  <c r="S10" i="53"/>
  <c r="R10" i="53"/>
  <c r="U6" i="53"/>
  <c r="R8" i="53"/>
  <c r="U23" i="53"/>
  <c r="AL22" i="53"/>
  <c r="AB23" i="53"/>
  <c r="AL16" i="53"/>
  <c r="AO17" i="53"/>
  <c r="AA23" i="53"/>
  <c r="T11" i="53"/>
  <c r="U9" i="53"/>
  <c r="T9" i="53"/>
  <c r="U5" i="53"/>
  <c r="T6" i="53"/>
  <c r="AN19" i="53"/>
  <c r="AM22" i="53"/>
  <c r="AM20" i="53"/>
  <c r="Q23" i="53"/>
  <c r="AO18" i="53"/>
  <c r="X23" i="53"/>
  <c r="W23" i="53"/>
  <c r="U10" i="53"/>
  <c r="T5" i="53"/>
  <c r="AL19" i="53"/>
  <c r="M23" i="53"/>
  <c r="T23" i="53"/>
  <c r="S23" i="53"/>
  <c r="AO16" i="53"/>
  <c r="T10" i="53"/>
  <c r="Q7" i="53"/>
  <c r="R9" i="53"/>
  <c r="AM19" i="52"/>
  <c r="AB23" i="52"/>
  <c r="W23" i="52"/>
  <c r="AN21" i="52"/>
  <c r="AO21" i="52"/>
  <c r="AH23" i="52"/>
  <c r="R7" i="52"/>
  <c r="P9" i="52"/>
  <c r="X23" i="52"/>
  <c r="S23" i="52"/>
  <c r="AD23" i="52"/>
  <c r="M30" i="52"/>
  <c r="G31" i="52"/>
  <c r="AK23" i="52"/>
  <c r="R6" i="52"/>
  <c r="P7" i="52"/>
  <c r="V7" i="52" s="1"/>
  <c r="O11" i="52"/>
  <c r="T23" i="52"/>
  <c r="AM18" i="52"/>
  <c r="AN18" i="52"/>
  <c r="O23" i="52"/>
  <c r="AO16" i="52"/>
  <c r="Z23" i="52"/>
  <c r="Q5" i="52"/>
  <c r="AO18" i="52"/>
  <c r="AG23" i="52"/>
  <c r="R5" i="52"/>
  <c r="R11" i="52"/>
  <c r="P5" i="52"/>
  <c r="V5" i="52" s="1"/>
  <c r="P10" i="52"/>
  <c r="O10" i="52"/>
  <c r="AO20" i="52"/>
  <c r="P23" i="52"/>
  <c r="K23" i="52"/>
  <c r="V23" i="52"/>
  <c r="AN22" i="52"/>
  <c r="R4" i="52"/>
  <c r="P4" i="52"/>
  <c r="R9" i="52"/>
  <c r="Q9" i="52"/>
  <c r="R8" i="52"/>
  <c r="U10" i="52"/>
  <c r="AL22" i="52"/>
  <c r="L23" i="52"/>
  <c r="G23" i="52"/>
  <c r="AM15" i="52"/>
  <c r="R23" i="52"/>
  <c r="Q4" i="52"/>
  <c r="U9" i="52"/>
  <c r="P11" i="52"/>
  <c r="O9" i="52"/>
  <c r="V9" i="52" s="1"/>
  <c r="AN17" i="52"/>
  <c r="AN15" i="52"/>
  <c r="H23" i="52"/>
  <c r="AL16" i="52"/>
  <c r="AI23" i="52"/>
  <c r="N23" i="52"/>
  <c r="AN16" i="52"/>
  <c r="AL20" i="52"/>
  <c r="AM16" i="52"/>
  <c r="P6" i="52"/>
  <c r="V6" i="52" s="1"/>
  <c r="O8" i="52"/>
  <c r="Q11" i="52"/>
  <c r="Q10" i="52"/>
  <c r="U7" i="52"/>
  <c r="O4" i="52"/>
  <c r="Q8" i="52"/>
  <c r="AJ23" i="52"/>
  <c r="AE23" i="52"/>
  <c r="J23" i="52"/>
  <c r="Q7" i="52"/>
  <c r="U6" i="52"/>
  <c r="U11" i="52"/>
  <c r="AF23" i="52"/>
  <c r="AA23" i="52"/>
  <c r="AL21" i="52"/>
  <c r="AM21" i="52"/>
  <c r="AO17" i="52"/>
  <c r="AL15" i="52"/>
  <c r="F23" i="52"/>
  <c r="U8" i="52"/>
  <c r="M31" i="51"/>
  <c r="G30" i="51"/>
  <c r="AN19" i="51"/>
  <c r="AI23" i="51"/>
  <c r="AO22" i="51"/>
  <c r="P23" i="51"/>
  <c r="N23" i="51"/>
  <c r="AN20" i="51"/>
  <c r="O10" i="51"/>
  <c r="R7" i="51"/>
  <c r="P5" i="51"/>
  <c r="R9" i="51"/>
  <c r="AO21" i="51"/>
  <c r="AN17" i="51"/>
  <c r="S23" i="51"/>
  <c r="T23" i="51"/>
  <c r="R23" i="51"/>
  <c r="AL22" i="51"/>
  <c r="O9" i="51"/>
  <c r="R5" i="51"/>
  <c r="O5" i="51"/>
  <c r="T8" i="51"/>
  <c r="AC23" i="51"/>
  <c r="AL16" i="51"/>
  <c r="X23" i="51"/>
  <c r="V23" i="51"/>
  <c r="AM22" i="51"/>
  <c r="O4" i="51"/>
  <c r="N7" i="51"/>
  <c r="AL17" i="51"/>
  <c r="T4" i="51"/>
  <c r="M23" i="51"/>
  <c r="AM16" i="51"/>
  <c r="AG23" i="51"/>
  <c r="AB23" i="51"/>
  <c r="Z23" i="51"/>
  <c r="O11" i="51"/>
  <c r="V11" i="51" s="1"/>
  <c r="N10" i="51"/>
  <c r="S7" i="51"/>
  <c r="R10" i="51"/>
  <c r="S5" i="51"/>
  <c r="N6" i="51"/>
  <c r="P4" i="51"/>
  <c r="AM21" i="51"/>
  <c r="AO17" i="51"/>
  <c r="AM19" i="51"/>
  <c r="W23" i="51"/>
  <c r="R4" i="51"/>
  <c r="AO18" i="51"/>
  <c r="Q23" i="51"/>
  <c r="AA23" i="51"/>
  <c r="AF23" i="51"/>
  <c r="AD23" i="51"/>
  <c r="R6" i="51"/>
  <c r="P9" i="51"/>
  <c r="S11" i="51"/>
  <c r="R11" i="51"/>
  <c r="T9" i="51"/>
  <c r="N5" i="51"/>
  <c r="AL19" i="51"/>
  <c r="AL21" i="51"/>
  <c r="G23" i="51"/>
  <c r="AM15" i="51"/>
  <c r="K23" i="51"/>
  <c r="AJ23" i="51"/>
  <c r="AH23" i="51"/>
  <c r="T5" i="51"/>
  <c r="T10" i="51"/>
  <c r="N8" i="51"/>
  <c r="AO15" i="51"/>
  <c r="AK23" i="51"/>
  <c r="AO20" i="51"/>
  <c r="AE23" i="51"/>
  <c r="AN22" i="51"/>
  <c r="H23" i="51"/>
  <c r="AN15" i="51"/>
  <c r="F23" i="51"/>
  <c r="AL15" i="51"/>
  <c r="T7" i="51"/>
  <c r="N9" i="51"/>
  <c r="V9" i="51" s="1"/>
  <c r="P7" i="51"/>
  <c r="I23" i="51"/>
  <c r="U23" i="51"/>
  <c r="V4" i="51"/>
  <c r="O23" i="51"/>
  <c r="AM20" i="51"/>
  <c r="AM18" i="51"/>
  <c r="AN16" i="51"/>
  <c r="AL20" i="51"/>
  <c r="P11" i="51"/>
  <c r="L23" i="51"/>
  <c r="J23" i="51"/>
  <c r="AO19" i="51"/>
  <c r="P8" i="51"/>
  <c r="P6" i="51"/>
  <c r="AL22" i="48"/>
  <c r="Q9" i="48"/>
  <c r="AM16" i="48"/>
  <c r="Q10" i="48"/>
  <c r="U23" i="48"/>
  <c r="N23" i="48"/>
  <c r="O23" i="48"/>
  <c r="P23" i="48"/>
  <c r="AN16" i="48"/>
  <c r="AO18" i="48"/>
  <c r="Q11" i="48"/>
  <c r="N9" i="48"/>
  <c r="V9" i="48" s="1"/>
  <c r="G30" i="48"/>
  <c r="J23" i="48"/>
  <c r="AL16" i="48"/>
  <c r="Y23" i="48"/>
  <c r="R23" i="48"/>
  <c r="S23" i="48"/>
  <c r="T23" i="48"/>
  <c r="AL18" i="48"/>
  <c r="AL21" i="48"/>
  <c r="Q6" i="48"/>
  <c r="AN17" i="48"/>
  <c r="AO16" i="48"/>
  <c r="AC23" i="48"/>
  <c r="V23" i="48"/>
  <c r="W23" i="48"/>
  <c r="X23" i="48"/>
  <c r="AM20" i="48"/>
  <c r="AN22" i="48"/>
  <c r="S8" i="48"/>
  <c r="V8" i="48" s="1"/>
  <c r="N10" i="48"/>
  <c r="V10" i="48" s="1"/>
  <c r="N11" i="48"/>
  <c r="V11" i="48" s="1"/>
  <c r="AM21" i="48"/>
  <c r="AN21" i="48"/>
  <c r="AO21" i="48"/>
  <c r="AL19" i="48"/>
  <c r="AM19" i="48"/>
  <c r="AN19" i="48"/>
  <c r="AG23" i="48"/>
  <c r="Z23" i="48"/>
  <c r="AA23" i="48"/>
  <c r="AB23" i="48"/>
  <c r="AM18" i="48"/>
  <c r="AM22" i="48"/>
  <c r="N7" i="48"/>
  <c r="S11" i="48"/>
  <c r="K23" i="48"/>
  <c r="AO17" i="48"/>
  <c r="AK23" i="48"/>
  <c r="AD23" i="48"/>
  <c r="AE23" i="48"/>
  <c r="AF23" i="48"/>
  <c r="AN20" i="48"/>
  <c r="Q4" i="48"/>
  <c r="AL17" i="48"/>
  <c r="AM17" i="48"/>
  <c r="N5" i="48"/>
  <c r="N4" i="48"/>
  <c r="AO15" i="48"/>
  <c r="I23" i="48"/>
  <c r="AH23" i="48"/>
  <c r="AI23" i="48"/>
  <c r="AJ23" i="48"/>
  <c r="AN18" i="48"/>
  <c r="Q5" i="48"/>
  <c r="N6" i="48"/>
  <c r="V6" i="48" s="1"/>
  <c r="AO19" i="48"/>
  <c r="M31" i="48"/>
  <c r="Q7" i="48"/>
  <c r="M23" i="48"/>
  <c r="F23" i="48"/>
  <c r="AL15" i="48"/>
  <c r="G23" i="48"/>
  <c r="AM15" i="48"/>
  <c r="AN15" i="48"/>
  <c r="H23" i="48"/>
  <c r="AO22" i="48"/>
  <c r="AO20" i="48"/>
  <c r="F30" i="48" l="1"/>
  <c r="H30" i="48"/>
  <c r="N31" i="48"/>
  <c r="L31" i="48"/>
  <c r="V11" i="53"/>
  <c r="AR17" i="53"/>
  <c r="AM23" i="53"/>
  <c r="AM24" i="53" s="1"/>
  <c r="AR18" i="53"/>
  <c r="G32" i="53"/>
  <c r="AR20" i="53"/>
  <c r="V10" i="53"/>
  <c r="V7" i="53"/>
  <c r="X4" i="53" s="1" a="1"/>
  <c r="AP20" i="53"/>
  <c r="AL23" i="53"/>
  <c r="AL24" i="53" s="1"/>
  <c r="AS19" i="53" s="1"/>
  <c r="V9" i="53"/>
  <c r="AQ22" i="53"/>
  <c r="AN23" i="53"/>
  <c r="AN24" i="53" s="1"/>
  <c r="AR15" i="53"/>
  <c r="V12" i="53"/>
  <c r="V5" i="53"/>
  <c r="AO23" i="53"/>
  <c r="AO24" i="53" s="1"/>
  <c r="AP19" i="53" s="1"/>
  <c r="AQ20" i="53"/>
  <c r="AP22" i="53"/>
  <c r="M31" i="53"/>
  <c r="AR16" i="53"/>
  <c r="AN23" i="52"/>
  <c r="AN24" i="52" s="1"/>
  <c r="AQ16" i="52"/>
  <c r="AR17" i="52"/>
  <c r="V11" i="52"/>
  <c r="V4" i="52"/>
  <c r="AR16" i="52"/>
  <c r="V10" i="52"/>
  <c r="M31" i="52"/>
  <c r="AR18" i="52"/>
  <c r="AL23" i="52"/>
  <c r="AL24" i="52" s="1"/>
  <c r="AQ21" i="52"/>
  <c r="AM23" i="52"/>
  <c r="AM24" i="52" s="1"/>
  <c r="AR21" i="52" s="1"/>
  <c r="AQ15" i="52"/>
  <c r="AR22" i="52"/>
  <c r="AQ18" i="52"/>
  <c r="AO23" i="52"/>
  <c r="AO24" i="52" s="1"/>
  <c r="AP22" i="52" s="1"/>
  <c r="G32" i="52"/>
  <c r="AQ19" i="52"/>
  <c r="V8" i="52"/>
  <c r="AN23" i="51"/>
  <c r="AN24" i="51" s="1"/>
  <c r="AQ17" i="51" s="1"/>
  <c r="V5" i="51"/>
  <c r="V10" i="51"/>
  <c r="V7" i="51"/>
  <c r="G31" i="51"/>
  <c r="AM23" i="51"/>
  <c r="AM24" i="51" s="1"/>
  <c r="AQ21" i="51"/>
  <c r="AQ22" i="51"/>
  <c r="M32" i="51"/>
  <c r="AO23" i="51"/>
  <c r="AO24" i="51" s="1"/>
  <c r="AP18" i="51" s="1"/>
  <c r="AQ16" i="51"/>
  <c r="V12" i="51"/>
  <c r="V8" i="51"/>
  <c r="AQ19" i="51"/>
  <c r="V6" i="51"/>
  <c r="X4" i="51" s="1" a="1"/>
  <c r="AQ18" i="51"/>
  <c r="AL23" i="51"/>
  <c r="AL24" i="51" s="1"/>
  <c r="AS16" i="51" s="1"/>
  <c r="AQ20" i="51"/>
  <c r="AP19" i="51"/>
  <c r="M32" i="48"/>
  <c r="V4" i="48"/>
  <c r="G31" i="48"/>
  <c r="AS22" i="48"/>
  <c r="AN23" i="48"/>
  <c r="AN24" i="48" s="1"/>
  <c r="AQ18" i="48" s="1"/>
  <c r="AS19" i="48"/>
  <c r="V5" i="48"/>
  <c r="V7" i="48"/>
  <c r="AQ16" i="48"/>
  <c r="AS18" i="48"/>
  <c r="AS15" i="48"/>
  <c r="AO23" i="48"/>
  <c r="AO24" i="48" s="1"/>
  <c r="AP20" i="48" s="1"/>
  <c r="AM23" i="48"/>
  <c r="AM24" i="48" s="1"/>
  <c r="AR19" i="48" s="1"/>
  <c r="AL23" i="48"/>
  <c r="AL24" i="48" s="1"/>
  <c r="AS16" i="48" s="1"/>
  <c r="AS20" i="48"/>
  <c r="AS21" i="48"/>
  <c r="AQ21" i="48"/>
  <c r="F31" i="48" l="1"/>
  <c r="H31" i="48"/>
  <c r="L32" i="48"/>
  <c r="N32" i="48"/>
  <c r="Y6" i="53"/>
  <c r="Y5" i="53"/>
  <c r="Y10" i="53"/>
  <c r="Y9" i="53"/>
  <c r="Y11" i="53"/>
  <c r="Y7" i="53"/>
  <c r="X4" i="53"/>
  <c r="Y4" i="53" s="1"/>
  <c r="AB4" i="53" s="1"/>
  <c r="AB6" i="53" s="1"/>
  <c r="AC7" i="53" s="1"/>
  <c r="Y8" i="53"/>
  <c r="G33" i="53"/>
  <c r="AS15" i="53"/>
  <c r="AS20" i="53"/>
  <c r="AT20" i="53" s="1"/>
  <c r="AS21" i="53"/>
  <c r="AQ18" i="53"/>
  <c r="AQ17" i="53"/>
  <c r="AQ19" i="53"/>
  <c r="AT19" i="53" s="1"/>
  <c r="AQ16" i="53"/>
  <c r="AS18" i="53"/>
  <c r="AP18" i="53"/>
  <c r="AT18" i="53" s="1"/>
  <c r="AP17" i="53"/>
  <c r="M32" i="53"/>
  <c r="AS22" i="53"/>
  <c r="AT22" i="53" s="1"/>
  <c r="AP21" i="53"/>
  <c r="AQ21" i="53"/>
  <c r="AQ15" i="53"/>
  <c r="AS17" i="53"/>
  <c r="AS16" i="53"/>
  <c r="AR22" i="53"/>
  <c r="AR21" i="53"/>
  <c r="AP15" i="53"/>
  <c r="AT15" i="53" s="1"/>
  <c r="AP16" i="53"/>
  <c r="AT16" i="53" s="1"/>
  <c r="AR19" i="53"/>
  <c r="AP21" i="52"/>
  <c r="AP15" i="52"/>
  <c r="AS15" i="52"/>
  <c r="AS19" i="52"/>
  <c r="AS22" i="52"/>
  <c r="AP20" i="52"/>
  <c r="AS21" i="52"/>
  <c r="AS17" i="52"/>
  <c r="AS16" i="52"/>
  <c r="AS18" i="52"/>
  <c r="X4" i="52" a="1"/>
  <c r="V12" i="52"/>
  <c r="G33" i="52"/>
  <c r="AP17" i="52"/>
  <c r="AP18" i="52"/>
  <c r="AT18" i="52" s="1"/>
  <c r="AP19" i="52"/>
  <c r="AR20" i="52"/>
  <c r="AR19" i="52"/>
  <c r="M32" i="52"/>
  <c r="AR15" i="52"/>
  <c r="AP16" i="52"/>
  <c r="AT16" i="52" s="1"/>
  <c r="AS20" i="52"/>
  <c r="AQ20" i="52"/>
  <c r="AQ17" i="52"/>
  <c r="AQ22" i="52"/>
  <c r="AT22" i="52" s="1"/>
  <c r="X4" i="51"/>
  <c r="Y4" i="51" s="1"/>
  <c r="Y11" i="51"/>
  <c r="Y10" i="51"/>
  <c r="Y5" i="51"/>
  <c r="Y8" i="51"/>
  <c r="Y6" i="51"/>
  <c r="Y9" i="51"/>
  <c r="Y7" i="51"/>
  <c r="AR18" i="51"/>
  <c r="AR21" i="51"/>
  <c r="AR20" i="51"/>
  <c r="AP17" i="51"/>
  <c r="AP22" i="51"/>
  <c r="AT22" i="51" s="1"/>
  <c r="AS22" i="51"/>
  <c r="AP20" i="51"/>
  <c r="AS21" i="51"/>
  <c r="AR17" i="51"/>
  <c r="AS18" i="51"/>
  <c r="AT18" i="51" s="1"/>
  <c r="AS17" i="51"/>
  <c r="AS20" i="51"/>
  <c r="AR19" i="51"/>
  <c r="AT19" i="51" s="1"/>
  <c r="AP21" i="51"/>
  <c r="AT21" i="51" s="1"/>
  <c r="M33" i="51"/>
  <c r="AR22" i="51"/>
  <c r="AP16" i="51"/>
  <c r="AR15" i="51"/>
  <c r="AP15" i="51"/>
  <c r="AT15" i="51" s="1"/>
  <c r="AR16" i="51"/>
  <c r="AS15" i="51"/>
  <c r="AQ15" i="51"/>
  <c r="G32" i="51"/>
  <c r="AS19" i="51"/>
  <c r="AP22" i="48"/>
  <c r="AR17" i="48"/>
  <c r="AR15" i="48"/>
  <c r="M33" i="48"/>
  <c r="AR22" i="48"/>
  <c r="AP18" i="48"/>
  <c r="AT18" i="48" s="1"/>
  <c r="AQ20" i="48"/>
  <c r="G32" i="48"/>
  <c r="AR21" i="48"/>
  <c r="AR18" i="48"/>
  <c r="AP21" i="48"/>
  <c r="AT21" i="48" s="1"/>
  <c r="AP15" i="48"/>
  <c r="AP16" i="48"/>
  <c r="AQ19" i="48"/>
  <c r="AP17" i="48"/>
  <c r="X4" i="48" a="1"/>
  <c r="V12" i="48"/>
  <c r="AR20" i="48"/>
  <c r="AT20" i="48" s="1"/>
  <c r="AR16" i="48"/>
  <c r="AP19" i="48"/>
  <c r="AT19" i="48" s="1"/>
  <c r="AQ22" i="48"/>
  <c r="AQ17" i="48"/>
  <c r="AQ15" i="48"/>
  <c r="AS17" i="48"/>
  <c r="H32" i="48" l="1"/>
  <c r="F32" i="48"/>
  <c r="N33" i="48"/>
  <c r="L33" i="48"/>
  <c r="AT17" i="53"/>
  <c r="AT23" i="53" s="1"/>
  <c r="AT21" i="53"/>
  <c r="G34" i="53"/>
  <c r="M33" i="53"/>
  <c r="Y9" i="52"/>
  <c r="Y11" i="52"/>
  <c r="Y7" i="52"/>
  <c r="X4" i="52"/>
  <c r="Y4" i="52" s="1"/>
  <c r="AB4" i="52" s="1"/>
  <c r="AB6" i="52" s="1"/>
  <c r="AC7" i="52" s="1"/>
  <c r="Y5" i="52"/>
  <c r="Y10" i="52"/>
  <c r="Y8" i="52"/>
  <c r="Y6" i="52"/>
  <c r="AT20" i="52"/>
  <c r="AT19" i="52"/>
  <c r="AT17" i="52"/>
  <c r="M33" i="52"/>
  <c r="AT15" i="52"/>
  <c r="AT21" i="52"/>
  <c r="G34" i="52"/>
  <c r="AT20" i="51"/>
  <c r="AT17" i="51"/>
  <c r="G33" i="51"/>
  <c r="M34" i="51"/>
  <c r="AT16" i="51"/>
  <c r="AB4" i="51"/>
  <c r="AB6" i="51" s="1"/>
  <c r="AC7" i="51" s="1"/>
  <c r="M34" i="48"/>
  <c r="Y9" i="48"/>
  <c r="X4" i="48"/>
  <c r="Y4" i="48" s="1"/>
  <c r="Y11" i="48"/>
  <c r="Y7" i="48"/>
  <c r="Y10" i="48"/>
  <c r="Y8" i="48"/>
  <c r="Y6" i="48"/>
  <c r="Y5" i="48"/>
  <c r="AT17" i="48"/>
  <c r="G33" i="48"/>
  <c r="AT16" i="48"/>
  <c r="AT15" i="48"/>
  <c r="AT22" i="48"/>
  <c r="F33" i="48" l="1"/>
  <c r="H33" i="48"/>
  <c r="N34" i="48"/>
  <c r="L34" i="48"/>
  <c r="AU19" i="53"/>
  <c r="AU16" i="53"/>
  <c r="AU22" i="53"/>
  <c r="AU20" i="53"/>
  <c r="AU15" i="53"/>
  <c r="AU18" i="53"/>
  <c r="AU21" i="53"/>
  <c r="H34" i="53" s="1"/>
  <c r="W75" i="53" s="1"/>
  <c r="AU17" i="53"/>
  <c r="G35" i="53"/>
  <c r="M34" i="53"/>
  <c r="N33" i="53"/>
  <c r="AA60" i="53" s="1"/>
  <c r="G35" i="52"/>
  <c r="AT23" i="52"/>
  <c r="AU15" i="52"/>
  <c r="AU17" i="52"/>
  <c r="AU19" i="52"/>
  <c r="AU21" i="52"/>
  <c r="H34" i="52" s="1"/>
  <c r="W75" i="52" s="1"/>
  <c r="M34" i="52"/>
  <c r="AU20" i="52"/>
  <c r="AU16" i="51"/>
  <c r="M35" i="51"/>
  <c r="AT23" i="51"/>
  <c r="G34" i="51"/>
  <c r="AB4" i="48"/>
  <c r="AB6" i="48" s="1"/>
  <c r="AC7" i="48" s="1"/>
  <c r="G34" i="48"/>
  <c r="M35" i="48"/>
  <c r="AU15" i="48"/>
  <c r="AT23" i="48"/>
  <c r="AU22" i="48" s="1"/>
  <c r="AU17" i="48"/>
  <c r="H34" i="48" l="1"/>
  <c r="F34" i="48"/>
  <c r="L35" i="48"/>
  <c r="N35" i="48"/>
  <c r="F31" i="53"/>
  <c r="H31" i="53"/>
  <c r="G90" i="53" s="1"/>
  <c r="L31" i="53"/>
  <c r="K87" i="53" s="1"/>
  <c r="N31" i="53"/>
  <c r="K90" i="53" s="1"/>
  <c r="AU23" i="53"/>
  <c r="F28" i="53"/>
  <c r="L28" i="53"/>
  <c r="K42" i="53" s="1"/>
  <c r="H28" i="53"/>
  <c r="G45" i="53" s="1"/>
  <c r="N28" i="53"/>
  <c r="K45" i="53" s="1"/>
  <c r="H30" i="53"/>
  <c r="G75" i="53" s="1"/>
  <c r="F30" i="53"/>
  <c r="N30" i="53"/>
  <c r="K75" i="53" s="1"/>
  <c r="L30" i="53"/>
  <c r="K72" i="53" s="1"/>
  <c r="H33" i="53"/>
  <c r="W60" i="53" s="1"/>
  <c r="F33" i="53"/>
  <c r="F35" i="53"/>
  <c r="H35" i="53"/>
  <c r="W90" i="53" s="1"/>
  <c r="F34" i="53"/>
  <c r="H29" i="53"/>
  <c r="G60" i="53" s="1"/>
  <c r="F29" i="53"/>
  <c r="N29" i="53"/>
  <c r="K60" i="53" s="1"/>
  <c r="L29" i="53"/>
  <c r="K57" i="53" s="1"/>
  <c r="M35" i="53"/>
  <c r="N34" i="53"/>
  <c r="AA75" i="53" s="1"/>
  <c r="L34" i="53"/>
  <c r="AA72" i="53" s="1"/>
  <c r="L33" i="53"/>
  <c r="AA57" i="53" s="1"/>
  <c r="AA59" i="53" s="1"/>
  <c r="H32" i="53"/>
  <c r="W45" i="53" s="1"/>
  <c r="F32" i="53"/>
  <c r="N32" i="53"/>
  <c r="AA45" i="53" s="1"/>
  <c r="L32" i="53"/>
  <c r="AA42" i="53" s="1"/>
  <c r="H32" i="52"/>
  <c r="W45" i="52" s="1"/>
  <c r="F32" i="52"/>
  <c r="L32" i="52"/>
  <c r="AA42" i="52" s="1"/>
  <c r="N32" i="52"/>
  <c r="AA45" i="52" s="1"/>
  <c r="F30" i="52"/>
  <c r="H30" i="52"/>
  <c r="G75" i="52" s="1"/>
  <c r="N30" i="52"/>
  <c r="K75" i="52" s="1"/>
  <c r="L30" i="52"/>
  <c r="K72" i="52" s="1"/>
  <c r="AU22" i="52"/>
  <c r="AU16" i="52"/>
  <c r="AU18" i="52"/>
  <c r="F33" i="52"/>
  <c r="H33" i="52"/>
  <c r="W60" i="52" s="1"/>
  <c r="L33" i="52"/>
  <c r="AA57" i="52" s="1"/>
  <c r="F35" i="52"/>
  <c r="H35" i="52"/>
  <c r="W90" i="52" s="1"/>
  <c r="AU23" i="52"/>
  <c r="F28" i="52"/>
  <c r="H28" i="52"/>
  <c r="G45" i="52" s="1"/>
  <c r="L28" i="52"/>
  <c r="K42" i="52" s="1"/>
  <c r="N28" i="52"/>
  <c r="K45" i="52" s="1"/>
  <c r="N33" i="52"/>
  <c r="AA60" i="52" s="1"/>
  <c r="F34" i="52"/>
  <c r="M35" i="52"/>
  <c r="N34" i="52"/>
  <c r="AA75" i="52" s="1"/>
  <c r="L34" i="52"/>
  <c r="AA72" i="52" s="1"/>
  <c r="N29" i="51"/>
  <c r="K60" i="51" s="1"/>
  <c r="L29" i="51"/>
  <c r="K57" i="51" s="1"/>
  <c r="F29" i="51"/>
  <c r="H29" i="51"/>
  <c r="G60" i="51" s="1"/>
  <c r="G35" i="51"/>
  <c r="H34" i="51"/>
  <c r="W75" i="51" s="1"/>
  <c r="AU18" i="51"/>
  <c r="AU19" i="51"/>
  <c r="AU22" i="51"/>
  <c r="N35" i="51" s="1"/>
  <c r="AA90" i="51" s="1"/>
  <c r="AU21" i="51"/>
  <c r="AU15" i="51"/>
  <c r="AU20" i="51"/>
  <c r="L35" i="51"/>
  <c r="AA87" i="51" s="1"/>
  <c r="AU17" i="51"/>
  <c r="G35" i="48"/>
  <c r="AU20" i="48"/>
  <c r="AU19" i="48"/>
  <c r="AU18" i="48"/>
  <c r="AU21" i="48"/>
  <c r="AU16" i="48"/>
  <c r="K72" i="48"/>
  <c r="K75" i="48"/>
  <c r="G75" i="48"/>
  <c r="G72" i="48"/>
  <c r="K45" i="48"/>
  <c r="G42" i="48"/>
  <c r="G45" i="48"/>
  <c r="K42" i="48"/>
  <c r="AA90" i="48"/>
  <c r="AA87" i="48"/>
  <c r="G42" i="53" l="1"/>
  <c r="W42" i="53"/>
  <c r="W57" i="53"/>
  <c r="W58" i="53" s="1"/>
  <c r="G57" i="53"/>
  <c r="W72" i="53"/>
  <c r="W73" i="53" s="1"/>
  <c r="G87" i="53"/>
  <c r="G88" i="53" s="1"/>
  <c r="G72" i="53"/>
  <c r="W87" i="53"/>
  <c r="W89" i="53" s="1"/>
  <c r="W72" i="52"/>
  <c r="W73" i="52" s="1"/>
  <c r="W42" i="52"/>
  <c r="W43" i="52" s="1"/>
  <c r="W57" i="52"/>
  <c r="W59" i="52" s="1"/>
  <c r="G72" i="52"/>
  <c r="G74" i="52" s="1"/>
  <c r="G42" i="52"/>
  <c r="G43" i="52" s="1"/>
  <c r="W87" i="52"/>
  <c r="W89" i="52" s="1"/>
  <c r="G57" i="51"/>
  <c r="G59" i="51" s="1"/>
  <c r="AA58" i="53"/>
  <c r="H35" i="48"/>
  <c r="F35" i="48"/>
  <c r="G44" i="53"/>
  <c r="G43" i="53"/>
  <c r="W43" i="53"/>
  <c r="W44" i="53"/>
  <c r="W88" i="53"/>
  <c r="K73" i="53"/>
  <c r="K74" i="53"/>
  <c r="K58" i="53"/>
  <c r="K59" i="53"/>
  <c r="N35" i="53"/>
  <c r="AA90" i="53" s="1"/>
  <c r="L35" i="53"/>
  <c r="AA87" i="53" s="1"/>
  <c r="K43" i="53"/>
  <c r="K44" i="53"/>
  <c r="G58" i="53"/>
  <c r="G59" i="53"/>
  <c r="G73" i="53"/>
  <c r="G74" i="53"/>
  <c r="AA43" i="53"/>
  <c r="AA44" i="53"/>
  <c r="AA74" i="53"/>
  <c r="AA73" i="53"/>
  <c r="K89" i="53"/>
  <c r="K88" i="53"/>
  <c r="AA43" i="52"/>
  <c r="AA44" i="52"/>
  <c r="G44" i="52"/>
  <c r="N35" i="52"/>
  <c r="AA90" i="52" s="1"/>
  <c r="L35" i="52"/>
  <c r="AA87" i="52" s="1"/>
  <c r="K73" i="52"/>
  <c r="K74" i="52"/>
  <c r="AA74" i="52"/>
  <c r="AA73" i="52"/>
  <c r="AA58" i="52"/>
  <c r="AA59" i="52"/>
  <c r="F31" i="52"/>
  <c r="H31" i="52"/>
  <c r="G90" i="52" s="1"/>
  <c r="N31" i="52"/>
  <c r="K90" i="52" s="1"/>
  <c r="L31" i="52"/>
  <c r="K87" i="52" s="1"/>
  <c r="F29" i="52"/>
  <c r="H29" i="52"/>
  <c r="G60" i="52" s="1"/>
  <c r="N29" i="52"/>
  <c r="K60" i="52" s="1"/>
  <c r="L29" i="52"/>
  <c r="K57" i="52" s="1"/>
  <c r="K43" i="52"/>
  <c r="K44" i="52"/>
  <c r="AA88" i="51"/>
  <c r="AA89" i="51"/>
  <c r="L34" i="51"/>
  <c r="AA72" i="51" s="1"/>
  <c r="N34" i="51"/>
  <c r="AA75" i="51" s="1"/>
  <c r="L30" i="51"/>
  <c r="K72" i="51" s="1"/>
  <c r="N30" i="51"/>
  <c r="K75" i="51" s="1"/>
  <c r="H30" i="51"/>
  <c r="G75" i="51" s="1"/>
  <c r="F30" i="51"/>
  <c r="N32" i="51"/>
  <c r="AA45" i="51" s="1"/>
  <c r="L32" i="51"/>
  <c r="AA42" i="51" s="1"/>
  <c r="H32" i="51"/>
  <c r="W45" i="51" s="1"/>
  <c r="F32" i="51"/>
  <c r="L31" i="51"/>
  <c r="K87" i="51" s="1"/>
  <c r="N31" i="51"/>
  <c r="K90" i="51" s="1"/>
  <c r="F31" i="51"/>
  <c r="H31" i="51"/>
  <c r="G90" i="51" s="1"/>
  <c r="F34" i="51"/>
  <c r="L33" i="51"/>
  <c r="AA57" i="51" s="1"/>
  <c r="N33" i="51"/>
  <c r="AA60" i="51" s="1"/>
  <c r="H33" i="51"/>
  <c r="W60" i="51" s="1"/>
  <c r="F33" i="51"/>
  <c r="H35" i="51"/>
  <c r="W90" i="51" s="1"/>
  <c r="F35" i="51"/>
  <c r="AU23" i="51"/>
  <c r="N28" i="51"/>
  <c r="K45" i="51" s="1"/>
  <c r="L28" i="51"/>
  <c r="K42" i="51" s="1"/>
  <c r="F28" i="51"/>
  <c r="H28" i="51"/>
  <c r="G45" i="51" s="1"/>
  <c r="K58" i="51"/>
  <c r="K59" i="51"/>
  <c r="K60" i="48"/>
  <c r="G57" i="48"/>
  <c r="G60" i="48"/>
  <c r="K90" i="48"/>
  <c r="K87" i="48"/>
  <c r="G87" i="48"/>
  <c r="G90" i="48"/>
  <c r="G73" i="48"/>
  <c r="G74" i="48"/>
  <c r="AA42" i="48"/>
  <c r="AA45" i="48"/>
  <c r="W42" i="48"/>
  <c r="W45" i="48"/>
  <c r="K73" i="48"/>
  <c r="K74" i="48"/>
  <c r="AA60" i="48"/>
  <c r="AA57" i="48"/>
  <c r="W57" i="48"/>
  <c r="W60" i="48"/>
  <c r="AA88" i="48"/>
  <c r="AA89" i="48"/>
  <c r="G44" i="48"/>
  <c r="G43" i="48"/>
  <c r="W87" i="48"/>
  <c r="W90" i="48"/>
  <c r="AU23" i="48"/>
  <c r="AA75" i="48"/>
  <c r="AA72" i="48"/>
  <c r="W72" i="48"/>
  <c r="K44" i="48"/>
  <c r="K43" i="48"/>
  <c r="W75" i="48"/>
  <c r="G73" i="52" l="1"/>
  <c r="W74" i="52"/>
  <c r="W44" i="52"/>
  <c r="W59" i="53"/>
  <c r="G89" i="53"/>
  <c r="W74" i="53"/>
  <c r="G87" i="52"/>
  <c r="G88" i="52" s="1"/>
  <c r="W88" i="52"/>
  <c r="W58" i="52"/>
  <c r="G57" i="52"/>
  <c r="G58" i="52" s="1"/>
  <c r="G42" i="51"/>
  <c r="G43" i="51" s="1"/>
  <c r="G58" i="51"/>
  <c r="W87" i="51"/>
  <c r="W89" i="51" s="1"/>
  <c r="W42" i="51"/>
  <c r="W43" i="51" s="1"/>
  <c r="W72" i="51"/>
  <c r="W74" i="51" s="1"/>
  <c r="G87" i="51"/>
  <c r="G89" i="51" s="1"/>
  <c r="W57" i="51"/>
  <c r="W58" i="51" s="1"/>
  <c r="G72" i="51"/>
  <c r="G73" i="51" s="1"/>
  <c r="AA88" i="53"/>
  <c r="AA89" i="53"/>
  <c r="K58" i="52"/>
  <c r="K59" i="52"/>
  <c r="K89" i="52"/>
  <c r="K88" i="52"/>
  <c r="AA88" i="52"/>
  <c r="AA89" i="52"/>
  <c r="K74" i="51"/>
  <c r="K73" i="51"/>
  <c r="AA44" i="51"/>
  <c r="AA43" i="51"/>
  <c r="G88" i="51"/>
  <c r="AA74" i="51"/>
  <c r="AA73" i="51"/>
  <c r="K44" i="51"/>
  <c r="K43" i="51"/>
  <c r="AA59" i="51"/>
  <c r="AA58" i="51"/>
  <c r="K88" i="51"/>
  <c r="K89" i="51"/>
  <c r="AA74" i="48"/>
  <c r="AA73" i="48"/>
  <c r="W58" i="48"/>
  <c r="W59" i="48"/>
  <c r="W89" i="48"/>
  <c r="W88" i="48"/>
  <c r="W43" i="48"/>
  <c r="W44" i="48"/>
  <c r="G88" i="48"/>
  <c r="G89" i="48"/>
  <c r="G58" i="48"/>
  <c r="G59" i="48"/>
  <c r="AA58" i="48"/>
  <c r="AA59" i="48"/>
  <c r="AA43" i="48"/>
  <c r="AA44" i="48"/>
  <c r="K89" i="48"/>
  <c r="K88" i="48"/>
  <c r="K58" i="48"/>
  <c r="K59" i="48"/>
  <c r="W73" i="48"/>
  <c r="W74" i="48"/>
  <c r="G74" i="51" l="1"/>
  <c r="G44" i="51"/>
  <c r="W44" i="51"/>
  <c r="W73" i="51"/>
  <c r="W88" i="51"/>
  <c r="G89" i="52"/>
  <c r="G59" i="52"/>
  <c r="W59" i="51"/>
  <c r="F28" i="35"/>
  <c r="J29" i="35"/>
  <c r="J30" i="35" s="1"/>
  <c r="M4" i="35"/>
  <c r="F15" i="35" a="1"/>
  <c r="F15" i="35" s="1"/>
  <c r="J5" i="35"/>
  <c r="G29" i="35" l="1"/>
  <c r="G30" i="35"/>
  <c r="J31" i="35"/>
  <c r="J32" i="35" l="1"/>
  <c r="G31" i="35"/>
  <c r="J33" i="35" l="1"/>
  <c r="G32" i="35"/>
  <c r="G33" i="35" l="1"/>
  <c r="J34" i="35"/>
  <c r="J35" i="35" l="1"/>
  <c r="G34" i="35"/>
  <c r="G35" i="35" l="1"/>
  <c r="AD14" i="35" l="1"/>
  <c r="AH11" i="35"/>
  <c r="AG11" i="35"/>
  <c r="E16" i="35"/>
  <c r="E17" i="35"/>
  <c r="E18" i="35"/>
  <c r="E19" i="35"/>
  <c r="E20" i="35"/>
  <c r="E21" i="35"/>
  <c r="E22" i="35"/>
  <c r="E15" i="35"/>
  <c r="AH14" i="35"/>
  <c r="Z14" i="35"/>
  <c r="V14" i="35"/>
  <c r="R14" i="35"/>
  <c r="N14" i="35"/>
  <c r="J14" i="35"/>
  <c r="F14" i="35"/>
  <c r="AG10" i="35"/>
  <c r="AH9" i="35"/>
  <c r="AG9" i="35"/>
  <c r="AH8" i="35"/>
  <c r="AG8" i="35"/>
  <c r="AH7" i="35"/>
  <c r="AG7" i="35"/>
  <c r="E32" i="35" l="1"/>
  <c r="W40" i="35" s="1"/>
  <c r="E33" i="35"/>
  <c r="W55" i="35" s="1"/>
  <c r="E34" i="35"/>
  <c r="W70" i="35" s="1"/>
  <c r="E35" i="35"/>
  <c r="W85" i="35" s="1"/>
  <c r="E30" i="35"/>
  <c r="G70" i="35" s="1"/>
  <c r="E31" i="35"/>
  <c r="E29" i="35"/>
  <c r="G55" i="35" s="1"/>
  <c r="W16" i="35" a="1"/>
  <c r="W16" i="35" s="1"/>
  <c r="X16" i="35" a="1"/>
  <c r="X16" i="35" s="1"/>
  <c r="Y16" i="35" a="1"/>
  <c r="Y16" i="35" s="1"/>
  <c r="V16" i="35" a="1"/>
  <c r="V16" i="35" s="1"/>
  <c r="E28" i="35"/>
  <c r="G85" i="35" l="1"/>
  <c r="G40" i="35"/>
  <c r="M29" i="35"/>
  <c r="M30" i="35" l="1"/>
  <c r="M11" i="35"/>
  <c r="L11" i="35"/>
  <c r="K11" i="35"/>
  <c r="J11" i="35"/>
  <c r="I11" i="35"/>
  <c r="H11" i="35"/>
  <c r="G11" i="35"/>
  <c r="F11" i="35"/>
  <c r="M10" i="35"/>
  <c r="L10" i="35"/>
  <c r="K10" i="35"/>
  <c r="J10" i="35"/>
  <c r="I10" i="35"/>
  <c r="H10" i="35"/>
  <c r="G10" i="35"/>
  <c r="F10" i="35"/>
  <c r="M9" i="35"/>
  <c r="L9" i="35"/>
  <c r="K9" i="35"/>
  <c r="J9" i="35"/>
  <c r="I9" i="35"/>
  <c r="H9" i="35"/>
  <c r="G9" i="35"/>
  <c r="F9" i="35"/>
  <c r="M8" i="35"/>
  <c r="L8" i="35"/>
  <c r="K8" i="35"/>
  <c r="J8" i="35"/>
  <c r="I8" i="35"/>
  <c r="H8" i="35"/>
  <c r="G8" i="35"/>
  <c r="F8" i="35"/>
  <c r="M7" i="35"/>
  <c r="L7" i="35"/>
  <c r="K7" i="35"/>
  <c r="J7" i="35"/>
  <c r="I7" i="35"/>
  <c r="H7" i="35"/>
  <c r="G7" i="35"/>
  <c r="F7" i="35"/>
  <c r="M6" i="35"/>
  <c r="L6" i="35"/>
  <c r="K6" i="35"/>
  <c r="J6" i="35"/>
  <c r="I6" i="35"/>
  <c r="H6" i="35"/>
  <c r="G6" i="35"/>
  <c r="F6" i="35"/>
  <c r="M5" i="35"/>
  <c r="L5" i="35"/>
  <c r="K5" i="35"/>
  <c r="I5" i="35"/>
  <c r="H5" i="35"/>
  <c r="G5" i="35"/>
  <c r="F5" i="35"/>
  <c r="L4" i="35"/>
  <c r="K4" i="35"/>
  <c r="J4" i="35"/>
  <c r="I4" i="35"/>
  <c r="H4" i="35"/>
  <c r="G4" i="35"/>
  <c r="F4" i="35"/>
  <c r="I19" i="35" l="1" a="1"/>
  <c r="I19" i="35" s="1"/>
  <c r="F19" i="35" a="1"/>
  <c r="F19" i="35" s="1"/>
  <c r="H19" i="35" a="1"/>
  <c r="H19" i="35" s="1"/>
  <c r="G19" i="35" a="1"/>
  <c r="G19" i="35" s="1"/>
  <c r="L19" i="35" a="1"/>
  <c r="L19" i="35" s="1"/>
  <c r="J19" i="35" a="1"/>
  <c r="J19" i="35" s="1"/>
  <c r="M19" i="35" a="1"/>
  <c r="M19" i="35" s="1"/>
  <c r="K19" i="35" a="1"/>
  <c r="K19" i="35" s="1"/>
  <c r="O19" i="35" a="1"/>
  <c r="O19" i="35" s="1"/>
  <c r="P19" i="35" a="1"/>
  <c r="P19" i="35" s="1"/>
  <c r="Q19" i="35" a="1"/>
  <c r="Q19" i="35" s="1"/>
  <c r="N19" i="35" a="1"/>
  <c r="N19" i="35" s="1"/>
  <c r="X19" i="35" a="1"/>
  <c r="X19" i="35" s="1"/>
  <c r="V19" i="35" a="1"/>
  <c r="V19" i="35" s="1"/>
  <c r="Y19" i="35" a="1"/>
  <c r="Y19" i="35" s="1"/>
  <c r="W19" i="35" a="1"/>
  <c r="W19" i="35" s="1"/>
  <c r="AB19" i="35" a="1"/>
  <c r="AB19" i="35" s="1"/>
  <c r="AC19" i="35" a="1"/>
  <c r="AC19" i="35" s="1"/>
  <c r="Z19" i="35" a="1"/>
  <c r="Z19" i="35" s="1"/>
  <c r="AA19" i="35" a="1"/>
  <c r="AA19" i="35" s="1"/>
  <c r="AG19" i="35" a="1"/>
  <c r="AG19" i="35" s="1"/>
  <c r="AF19" i="35" a="1"/>
  <c r="AF19" i="35" s="1"/>
  <c r="AD19" i="35" a="1"/>
  <c r="AD19" i="35" s="1"/>
  <c r="AE19" i="35" a="1"/>
  <c r="AE19" i="35" s="1"/>
  <c r="AI19" i="35" a="1"/>
  <c r="AI19" i="35" s="1"/>
  <c r="AJ19" i="35" a="1"/>
  <c r="AJ19" i="35" s="1"/>
  <c r="AH19" i="35" a="1"/>
  <c r="AH19" i="35" s="1"/>
  <c r="AK19" i="35" a="1"/>
  <c r="AK19" i="35" s="1"/>
  <c r="U19" i="35" a="1"/>
  <c r="U19" i="35" s="1"/>
  <c r="S19" i="35" a="1"/>
  <c r="S19" i="35" s="1"/>
  <c r="T19" i="35" a="1"/>
  <c r="T19" i="35" s="1"/>
  <c r="R19" i="35" a="1"/>
  <c r="R19" i="35" s="1"/>
  <c r="S20" i="35" a="1"/>
  <c r="S20" i="35" s="1"/>
  <c r="R20" i="35" a="1"/>
  <c r="R20" i="35" s="1"/>
  <c r="T20" i="35" a="1"/>
  <c r="T20" i="35" s="1"/>
  <c r="U20" i="35" a="1"/>
  <c r="U20" i="35" s="1"/>
  <c r="Y20" i="35" a="1"/>
  <c r="Y20" i="35" s="1"/>
  <c r="V20" i="35" a="1"/>
  <c r="V20" i="35" s="1"/>
  <c r="W20" i="35" a="1"/>
  <c r="W20" i="35" s="1"/>
  <c r="X20" i="35" a="1"/>
  <c r="X20" i="35" s="1"/>
  <c r="Z20" i="35" a="1"/>
  <c r="Z20" i="35" s="1"/>
  <c r="AB20" i="35" a="1"/>
  <c r="AB20" i="35" s="1"/>
  <c r="AA20" i="35" a="1"/>
  <c r="AA20" i="35" s="1"/>
  <c r="AC20" i="35" a="1"/>
  <c r="AC20" i="35" s="1"/>
  <c r="M20" i="35" a="1"/>
  <c r="M20" i="35" s="1"/>
  <c r="J20" i="35" a="1"/>
  <c r="J20" i="35" s="1"/>
  <c r="K20" i="35" a="1"/>
  <c r="K20" i="35" s="1"/>
  <c r="L20" i="35" a="1"/>
  <c r="L20" i="35" s="1"/>
  <c r="AJ20" i="35" a="1"/>
  <c r="AJ20" i="35" s="1"/>
  <c r="AI20" i="35" a="1"/>
  <c r="AI20" i="35" s="1"/>
  <c r="AK20" i="35" a="1"/>
  <c r="AK20" i="35" s="1"/>
  <c r="AH20" i="35" a="1"/>
  <c r="AH20" i="35" s="1"/>
  <c r="N20" i="35" a="1"/>
  <c r="N20" i="35" s="1"/>
  <c r="O20" i="35" a="1"/>
  <c r="O20" i="35" s="1"/>
  <c r="P20" i="35" a="1"/>
  <c r="P20" i="35" s="1"/>
  <c r="Q20" i="35" a="1"/>
  <c r="Q20" i="35" s="1"/>
  <c r="AE20" i="35" a="1"/>
  <c r="AE20" i="35" s="1"/>
  <c r="AD20" i="35" a="1"/>
  <c r="AD20" i="35" s="1"/>
  <c r="AF20" i="35" a="1"/>
  <c r="AF20" i="35" s="1"/>
  <c r="AG20" i="35" a="1"/>
  <c r="AG20" i="35" s="1"/>
  <c r="G20" i="35" a="1"/>
  <c r="G20" i="35" s="1"/>
  <c r="F20" i="35" a="1"/>
  <c r="F20" i="35" s="1"/>
  <c r="H20" i="35" a="1"/>
  <c r="H20" i="35" s="1"/>
  <c r="I20" i="35" a="1"/>
  <c r="I20" i="35" s="1"/>
  <c r="AF21" i="35" a="1"/>
  <c r="AF21" i="35" s="1"/>
  <c r="AG21" i="35" a="1"/>
  <c r="AG21" i="35" s="1"/>
  <c r="AD21" i="35" a="1"/>
  <c r="AD21" i="35" s="1"/>
  <c r="AE21" i="35" a="1"/>
  <c r="AE21" i="35" s="1"/>
  <c r="AH21" i="35" a="1"/>
  <c r="AH21" i="35" s="1"/>
  <c r="AK21" i="35" a="1"/>
  <c r="AK21" i="35" s="1"/>
  <c r="AI21" i="35" a="1"/>
  <c r="AI21" i="35" s="1"/>
  <c r="AJ21" i="35" a="1"/>
  <c r="AJ21" i="35" s="1"/>
  <c r="Z21" i="35" a="1"/>
  <c r="Z21" i="35" s="1"/>
  <c r="AA21" i="35" a="1"/>
  <c r="AA21" i="35" s="1"/>
  <c r="AB21" i="35" a="1"/>
  <c r="AB21" i="35" s="1"/>
  <c r="AC21" i="35" a="1"/>
  <c r="AC21" i="35" s="1"/>
  <c r="H21" i="35" a="1"/>
  <c r="H21" i="35" s="1"/>
  <c r="G21" i="35" a="1"/>
  <c r="G21" i="35" s="1"/>
  <c r="F21" i="35" a="1"/>
  <c r="F21" i="35" s="1"/>
  <c r="I21" i="35" a="1"/>
  <c r="I21" i="35" s="1"/>
  <c r="M21" i="35" a="1"/>
  <c r="M21" i="35" s="1"/>
  <c r="K21" i="35" a="1"/>
  <c r="K21" i="35" s="1"/>
  <c r="L21" i="35" a="1"/>
  <c r="L21" i="35" s="1"/>
  <c r="J21" i="35" a="1"/>
  <c r="J21" i="35" s="1"/>
  <c r="P21" i="35" a="1"/>
  <c r="P21" i="35" s="1"/>
  <c r="Q21" i="35" a="1"/>
  <c r="Q21" i="35" s="1"/>
  <c r="N21" i="35" a="1"/>
  <c r="N21" i="35" s="1"/>
  <c r="O21" i="35" a="1"/>
  <c r="O21" i="35" s="1"/>
  <c r="T21" i="35" a="1"/>
  <c r="T21" i="35" s="1"/>
  <c r="R21" i="35" a="1"/>
  <c r="R21" i="35" s="1"/>
  <c r="U21" i="35" a="1"/>
  <c r="U21" i="35" s="1"/>
  <c r="S21" i="35" a="1"/>
  <c r="S21" i="35" s="1"/>
  <c r="Y21" i="35" a="1"/>
  <c r="Y21" i="35" s="1"/>
  <c r="W21" i="35" a="1"/>
  <c r="W21" i="35" s="1"/>
  <c r="X21" i="35" a="1"/>
  <c r="X21" i="35" s="1"/>
  <c r="V21" i="35" a="1"/>
  <c r="V21" i="35" s="1"/>
  <c r="H22" i="35" a="1"/>
  <c r="H22" i="35" s="1"/>
  <c r="I22" i="35" a="1"/>
  <c r="I22" i="35" s="1"/>
  <c r="F22" i="35" a="1"/>
  <c r="F22" i="35" s="1"/>
  <c r="G22" i="35" a="1"/>
  <c r="G22" i="35" s="1"/>
  <c r="O22" i="35" a="1"/>
  <c r="O22" i="35" s="1"/>
  <c r="P22" i="35" a="1"/>
  <c r="P22" i="35" s="1"/>
  <c r="Q22" i="35" a="1"/>
  <c r="Q22" i="35" s="1"/>
  <c r="N22" i="35" a="1"/>
  <c r="N22" i="35" s="1"/>
  <c r="T22" i="35" a="1"/>
  <c r="T22" i="35" s="1"/>
  <c r="U22" i="35" a="1"/>
  <c r="U22" i="35" s="1"/>
  <c r="R22" i="35" a="1"/>
  <c r="R22" i="35" s="1"/>
  <c r="S22" i="35" a="1"/>
  <c r="S22" i="35" s="1"/>
  <c r="X22" i="35" a="1"/>
  <c r="X22" i="35" s="1"/>
  <c r="W22" i="35" a="1"/>
  <c r="W22" i="35" s="1"/>
  <c r="Y22" i="35" a="1"/>
  <c r="Y22" i="35" s="1"/>
  <c r="V22" i="35" a="1"/>
  <c r="V22" i="35" s="1"/>
  <c r="AA22" i="35" a="1"/>
  <c r="AA22" i="35" s="1"/>
  <c r="AB22" i="35" a="1"/>
  <c r="AB22" i="35" s="1"/>
  <c r="AC22" i="35" a="1"/>
  <c r="AC22" i="35" s="1"/>
  <c r="Z22" i="35" a="1"/>
  <c r="Z22" i="35" s="1"/>
  <c r="AF22" i="35" a="1"/>
  <c r="AF22" i="35" s="1"/>
  <c r="AE22" i="35" a="1"/>
  <c r="AE22" i="35" s="1"/>
  <c r="AG22" i="35" a="1"/>
  <c r="AG22" i="35" s="1"/>
  <c r="AD22" i="35" a="1"/>
  <c r="AD22" i="35" s="1"/>
  <c r="AI22" i="35" a="1"/>
  <c r="AI22" i="35" s="1"/>
  <c r="AJ22" i="35" a="1"/>
  <c r="AJ22" i="35" s="1"/>
  <c r="AH22" i="35" a="1"/>
  <c r="AH22" i="35" s="1"/>
  <c r="AK22" i="35" a="1"/>
  <c r="AK22" i="35" s="1"/>
  <c r="M22" i="35" a="1"/>
  <c r="M22" i="35" s="1"/>
  <c r="L22" i="35" a="1"/>
  <c r="L22" i="35" s="1"/>
  <c r="J22" i="35" a="1"/>
  <c r="J22" i="35" s="1"/>
  <c r="K22" i="35" a="1"/>
  <c r="K22" i="35" s="1"/>
  <c r="R17" i="35" a="1"/>
  <c r="R17" i="35" s="1"/>
  <c r="S17" i="35" a="1"/>
  <c r="S17" i="35" s="1"/>
  <c r="T17" i="35" a="1"/>
  <c r="T17" i="35" s="1"/>
  <c r="U17" i="35" a="1"/>
  <c r="U17" i="35" s="1"/>
  <c r="Y17" i="35" a="1"/>
  <c r="Y17" i="35" s="1"/>
  <c r="V17" i="35" a="1"/>
  <c r="V17" i="35" s="1"/>
  <c r="W17" i="35" a="1"/>
  <c r="W17" i="35" s="1"/>
  <c r="X17" i="35" a="1"/>
  <c r="X17" i="35" s="1"/>
  <c r="Z17" i="35" a="1"/>
  <c r="Z17" i="35" s="1"/>
  <c r="AA17" i="35" a="1"/>
  <c r="AA17" i="35" s="1"/>
  <c r="AB17" i="35" a="1"/>
  <c r="AB17" i="35" s="1"/>
  <c r="AC17" i="35" a="1"/>
  <c r="AC17" i="35" s="1"/>
  <c r="AD17" i="35" a="1"/>
  <c r="AD17" i="35" s="1"/>
  <c r="AF17" i="35" a="1"/>
  <c r="AF17" i="35" s="1"/>
  <c r="AG17" i="35" a="1"/>
  <c r="AG17" i="35" s="1"/>
  <c r="AE17" i="35" a="1"/>
  <c r="AE17" i="35" s="1"/>
  <c r="AK17" i="35" a="1"/>
  <c r="AK17" i="35" s="1"/>
  <c r="AH17" i="35" a="1"/>
  <c r="AH17" i="35" s="1"/>
  <c r="AI17" i="35" a="1"/>
  <c r="AI17" i="35" s="1"/>
  <c r="AJ17" i="35" a="1"/>
  <c r="AJ17" i="35" s="1"/>
  <c r="M17" i="35" a="1"/>
  <c r="M17" i="35" s="1"/>
  <c r="J17" i="35" a="1"/>
  <c r="J17" i="35" s="1"/>
  <c r="K17" i="35" a="1"/>
  <c r="K17" i="35" s="1"/>
  <c r="L17" i="35" a="1"/>
  <c r="L17" i="35" s="1"/>
  <c r="N17" i="35" a="1"/>
  <c r="N17" i="35" s="1"/>
  <c r="O17" i="35" a="1"/>
  <c r="O17" i="35" s="1"/>
  <c r="P17" i="35" a="1"/>
  <c r="P17" i="35" s="1"/>
  <c r="Q17" i="35" a="1"/>
  <c r="Q17" i="35" s="1"/>
  <c r="F17" i="35" a="1"/>
  <c r="F17" i="35" s="1"/>
  <c r="G17" i="35" a="1"/>
  <c r="G17" i="35" s="1"/>
  <c r="I17" i="35" a="1"/>
  <c r="I17" i="35" s="1"/>
  <c r="H17" i="35" a="1"/>
  <c r="H17" i="35" s="1"/>
  <c r="F18" i="35" a="1"/>
  <c r="F18" i="35" s="1"/>
  <c r="I18" i="35" a="1"/>
  <c r="I18" i="35" s="1"/>
  <c r="G18" i="35" a="1"/>
  <c r="G18" i="35" s="1"/>
  <c r="H18" i="35" a="1"/>
  <c r="H18" i="35" s="1"/>
  <c r="M18" i="35" a="1"/>
  <c r="M18" i="35" s="1"/>
  <c r="J18" i="35" a="1"/>
  <c r="J18" i="35" s="1"/>
  <c r="K18" i="35" a="1"/>
  <c r="K18" i="35" s="1"/>
  <c r="L18" i="35" a="1"/>
  <c r="L18" i="35" s="1"/>
  <c r="Q18" i="35" a="1"/>
  <c r="Q18" i="35" s="1"/>
  <c r="N18" i="35" a="1"/>
  <c r="N18" i="35" s="1"/>
  <c r="O18" i="35" a="1"/>
  <c r="O18" i="35" s="1"/>
  <c r="P18" i="35" a="1"/>
  <c r="P18" i="35" s="1"/>
  <c r="U18" i="35" a="1"/>
  <c r="U18" i="35" s="1"/>
  <c r="R18" i="35" a="1"/>
  <c r="R18" i="35" s="1"/>
  <c r="S18" i="35" a="1"/>
  <c r="S18" i="35" s="1"/>
  <c r="T18" i="35" a="1"/>
  <c r="T18" i="35" s="1"/>
  <c r="AC18" i="35" a="1"/>
  <c r="AC18" i="35" s="1"/>
  <c r="AA18" i="35" a="1"/>
  <c r="AA18" i="35" s="1"/>
  <c r="Z18" i="35" a="1"/>
  <c r="Z18" i="35" s="1"/>
  <c r="AB18" i="35" a="1"/>
  <c r="AB18" i="35" s="1"/>
  <c r="AG18" i="35" a="1"/>
  <c r="AG18" i="35" s="1"/>
  <c r="AD18" i="35" a="1"/>
  <c r="AD18" i="35" s="1"/>
  <c r="AE18" i="35" a="1"/>
  <c r="AE18" i="35" s="1"/>
  <c r="AF18" i="35" a="1"/>
  <c r="AF18" i="35" s="1"/>
  <c r="AK18" i="35" a="1"/>
  <c r="AK18" i="35" s="1"/>
  <c r="AH18" i="35" a="1"/>
  <c r="AH18" i="35" s="1"/>
  <c r="AI18" i="35" a="1"/>
  <c r="AI18" i="35" s="1"/>
  <c r="AJ18" i="35" a="1"/>
  <c r="AJ18" i="35" s="1"/>
  <c r="Y18" i="35" a="1"/>
  <c r="Y18" i="35" s="1"/>
  <c r="V18" i="35" a="1"/>
  <c r="V18" i="35" s="1"/>
  <c r="W18" i="35" a="1"/>
  <c r="W18" i="35" s="1"/>
  <c r="X18" i="35" a="1"/>
  <c r="X18" i="35" s="1"/>
  <c r="G16" i="35" a="1"/>
  <c r="G16" i="35" s="1"/>
  <c r="H16" i="35" a="1"/>
  <c r="H16" i="35" s="1"/>
  <c r="I16" i="35" a="1"/>
  <c r="I16" i="35" s="1"/>
  <c r="F16" i="35" a="1"/>
  <c r="F16" i="35" s="1"/>
  <c r="M16" i="35" a="1"/>
  <c r="M16" i="35" s="1"/>
  <c r="L16" i="35" a="1"/>
  <c r="L16" i="35" s="1"/>
  <c r="K16" i="35" a="1"/>
  <c r="K16" i="35" s="1"/>
  <c r="J16" i="35" a="1"/>
  <c r="J16" i="35" s="1"/>
  <c r="O16" i="35" a="1"/>
  <c r="O16" i="35" s="1"/>
  <c r="P16" i="35" a="1"/>
  <c r="P16" i="35" s="1"/>
  <c r="N16" i="35" a="1"/>
  <c r="N16" i="35" s="1"/>
  <c r="Q16" i="35" a="1"/>
  <c r="Q16" i="35" s="1"/>
  <c r="T16" i="35" a="1"/>
  <c r="T16" i="35" s="1"/>
  <c r="U16" i="35" a="1"/>
  <c r="U16" i="35" s="1"/>
  <c r="S16" i="35" a="1"/>
  <c r="S16" i="35" s="1"/>
  <c r="R16" i="35" a="1"/>
  <c r="R16" i="35" s="1"/>
  <c r="AB16" i="35" a="1"/>
  <c r="AB16" i="35" s="1"/>
  <c r="AC16" i="35" a="1"/>
  <c r="AC16" i="35" s="1"/>
  <c r="Z16" i="35" a="1"/>
  <c r="Z16" i="35" s="1"/>
  <c r="AA16" i="35" a="1"/>
  <c r="AA16" i="35" s="1"/>
  <c r="AF16" i="35" a="1"/>
  <c r="AF16" i="35" s="1"/>
  <c r="AG16" i="35" a="1"/>
  <c r="AG16" i="35" s="1"/>
  <c r="AE16" i="35" a="1"/>
  <c r="AE16" i="35" s="1"/>
  <c r="AD16" i="35" a="1"/>
  <c r="AD16" i="35" s="1"/>
  <c r="AJ16" i="35" a="1"/>
  <c r="AJ16" i="35" s="1"/>
  <c r="AK16" i="35" a="1"/>
  <c r="AK16" i="35" s="1"/>
  <c r="AI16" i="35" a="1"/>
  <c r="AI16" i="35" s="1"/>
  <c r="AH16" i="35" a="1"/>
  <c r="AH16" i="35" s="1"/>
  <c r="I15" i="35" a="1"/>
  <c r="I15" i="35" s="1"/>
  <c r="H15" i="35" a="1"/>
  <c r="H15" i="35" s="1"/>
  <c r="G15" i="35" a="1"/>
  <c r="G15" i="35" s="1"/>
  <c r="O15" i="35" a="1"/>
  <c r="O15" i="35" s="1"/>
  <c r="P15" i="35" a="1"/>
  <c r="P15" i="35" s="1"/>
  <c r="Q15" i="35" a="1"/>
  <c r="Q15" i="35" s="1"/>
  <c r="N15" i="35" a="1"/>
  <c r="N15" i="35" s="1"/>
  <c r="U15" i="35" a="1"/>
  <c r="U15" i="35" s="1"/>
  <c r="T15" i="35" a="1"/>
  <c r="T15" i="35" s="1"/>
  <c r="R15" i="35" a="1"/>
  <c r="R15" i="35" s="1"/>
  <c r="S15" i="35" a="1"/>
  <c r="S15" i="35" s="1"/>
  <c r="V15" i="35" a="1"/>
  <c r="V15" i="35" s="1"/>
  <c r="Y15" i="35" a="1"/>
  <c r="Y15" i="35" s="1"/>
  <c r="X15" i="35" a="1"/>
  <c r="X15" i="35" s="1"/>
  <c r="W15" i="35" a="1"/>
  <c r="W15" i="35" s="1"/>
  <c r="AA15" i="35" a="1"/>
  <c r="AA15" i="35" s="1"/>
  <c r="AB15" i="35" a="1"/>
  <c r="AB15" i="35" s="1"/>
  <c r="AC15" i="35" a="1"/>
  <c r="AC15" i="35" s="1"/>
  <c r="Z15" i="35" a="1"/>
  <c r="Z15" i="35" s="1"/>
  <c r="AG15" i="35" a="1"/>
  <c r="AG15" i="35" s="1"/>
  <c r="AD15" i="35" a="1"/>
  <c r="AD15" i="35" s="1"/>
  <c r="AF15" i="35" a="1"/>
  <c r="AF15" i="35" s="1"/>
  <c r="AE15" i="35" a="1"/>
  <c r="AE15" i="35" s="1"/>
  <c r="AK15" i="35" a="1"/>
  <c r="AK15" i="35" s="1"/>
  <c r="AJ15" i="35" a="1"/>
  <c r="AJ15" i="35" s="1"/>
  <c r="AH15" i="35" a="1"/>
  <c r="AH15" i="35" s="1"/>
  <c r="AI15" i="35" a="1"/>
  <c r="AI15" i="35" s="1"/>
  <c r="M15" i="35" a="1"/>
  <c r="M15" i="35" s="1"/>
  <c r="J15" i="35" a="1"/>
  <c r="J15" i="35" s="1"/>
  <c r="K15" i="35" a="1"/>
  <c r="K15" i="35" s="1"/>
  <c r="L15" i="35" a="1"/>
  <c r="L15" i="35" s="1"/>
  <c r="M31" i="35"/>
  <c r="I12" i="35"/>
  <c r="Q4" i="35" s="1"/>
  <c r="J12" i="35"/>
  <c r="R5" i="35" s="1"/>
  <c r="K12" i="35"/>
  <c r="S5" i="35" s="1"/>
  <c r="M12" i="35"/>
  <c r="U6" i="35" s="1"/>
  <c r="L12" i="35"/>
  <c r="T8" i="35" s="1"/>
  <c r="F12" i="35"/>
  <c r="N9" i="35" s="1"/>
  <c r="G12" i="35"/>
  <c r="O4" i="35" s="1"/>
  <c r="H12" i="35"/>
  <c r="P8" i="35" s="1"/>
  <c r="AI23" i="35" l="1"/>
  <c r="AK23" i="35"/>
  <c r="AM19" i="35"/>
  <c r="AN19" i="35"/>
  <c r="AL19" i="35"/>
  <c r="AO19" i="35"/>
  <c r="AO20" i="35"/>
  <c r="AN20" i="35"/>
  <c r="AL20" i="35"/>
  <c r="AM20" i="35"/>
  <c r="U23" i="35"/>
  <c r="AO21" i="35"/>
  <c r="X23" i="35"/>
  <c r="AL21" i="35"/>
  <c r="AM21" i="35"/>
  <c r="V23" i="35"/>
  <c r="AN21" i="35"/>
  <c r="AE23" i="35"/>
  <c r="AM22" i="35"/>
  <c r="AL22" i="35"/>
  <c r="AO22" i="35"/>
  <c r="AN22" i="35"/>
  <c r="AN17" i="35"/>
  <c r="S23" i="35"/>
  <c r="AO17" i="35"/>
  <c r="AM17" i="35"/>
  <c r="T23" i="35"/>
  <c r="AL17" i="35"/>
  <c r="N23" i="35"/>
  <c r="K23" i="35"/>
  <c r="L23" i="35"/>
  <c r="J23" i="35"/>
  <c r="AF23" i="35"/>
  <c r="AN18" i="35"/>
  <c r="AH23" i="35"/>
  <c r="AM18" i="35"/>
  <c r="AO18" i="35"/>
  <c r="AL18" i="35"/>
  <c r="R11" i="35"/>
  <c r="AL16" i="35"/>
  <c r="Q10" i="35"/>
  <c r="R7" i="35"/>
  <c r="AO16" i="35"/>
  <c r="R10" i="35"/>
  <c r="S11" i="35"/>
  <c r="AD23" i="35"/>
  <c r="AN16" i="35"/>
  <c r="AM16" i="35"/>
  <c r="S7" i="35"/>
  <c r="Q7" i="35"/>
  <c r="AM15" i="35"/>
  <c r="AN15" i="35"/>
  <c r="AO15" i="35"/>
  <c r="AL15" i="35"/>
  <c r="M32" i="35"/>
  <c r="AJ23" i="35"/>
  <c r="O23" i="35"/>
  <c r="P23" i="35"/>
  <c r="Z23" i="35"/>
  <c r="W23" i="35"/>
  <c r="Y23" i="35"/>
  <c r="Q23" i="35"/>
  <c r="AG23" i="35"/>
  <c r="M23" i="35"/>
  <c r="AA23" i="35"/>
  <c r="AB23" i="35"/>
  <c r="AC23" i="35"/>
  <c r="R9" i="35"/>
  <c r="R23" i="35"/>
  <c r="R4" i="35"/>
  <c r="R6" i="35"/>
  <c r="Q6" i="35"/>
  <c r="Q8" i="35"/>
  <c r="S8" i="35"/>
  <c r="S10" i="35"/>
  <c r="S6" i="35"/>
  <c r="F23" i="35"/>
  <c r="G23" i="35"/>
  <c r="I23" i="35"/>
  <c r="H23" i="35"/>
  <c r="S4" i="35"/>
  <c r="R8" i="35"/>
  <c r="O6" i="35"/>
  <c r="S9" i="35"/>
  <c r="Q11" i="35"/>
  <c r="Q9" i="35"/>
  <c r="U4" i="35"/>
  <c r="Q5" i="35"/>
  <c r="P7" i="35"/>
  <c r="U5" i="35"/>
  <c r="T6" i="35"/>
  <c r="T5" i="35"/>
  <c r="T4" i="35"/>
  <c r="N4" i="35"/>
  <c r="T7" i="35"/>
  <c r="U10" i="35"/>
  <c r="U8" i="35"/>
  <c r="U7" i="35"/>
  <c r="U11" i="35"/>
  <c r="U9" i="35"/>
  <c r="P5" i="35"/>
  <c r="T10" i="35"/>
  <c r="P4" i="35"/>
  <c r="P11" i="35"/>
  <c r="N5" i="35"/>
  <c r="N6" i="35"/>
  <c r="N11" i="35"/>
  <c r="P9" i="35"/>
  <c r="T11" i="35"/>
  <c r="N10" i="35"/>
  <c r="T9" i="35"/>
  <c r="O5" i="35"/>
  <c r="O11" i="35"/>
  <c r="O9" i="35"/>
  <c r="O7" i="35"/>
  <c r="O8" i="35"/>
  <c r="O10" i="35"/>
  <c r="N8" i="35"/>
  <c r="P6" i="35"/>
  <c r="P10" i="35"/>
  <c r="N7" i="35"/>
  <c r="AL23" i="35" l="1"/>
  <c r="AL24" i="35" s="1"/>
  <c r="AS15" i="35" s="1"/>
  <c r="M33" i="35"/>
  <c r="AM23" i="35"/>
  <c r="AM24" i="35" s="1"/>
  <c r="AO23" i="35"/>
  <c r="AO24" i="35" s="1"/>
  <c r="AN23" i="35"/>
  <c r="AN24" i="35" s="1"/>
  <c r="AQ15" i="35" s="1"/>
  <c r="V9" i="35"/>
  <c r="V7" i="35"/>
  <c r="V5" i="35"/>
  <c r="V10" i="35"/>
  <c r="V4" i="35"/>
  <c r="V11" i="35"/>
  <c r="V8" i="35"/>
  <c r="V6" i="35"/>
  <c r="E4" i="2"/>
  <c r="J28" i="54" l="1"/>
  <c r="E11" i="2"/>
  <c r="Q280" i="58" s="1"/>
  <c r="AR21" i="35"/>
  <c r="AR22" i="35"/>
  <c r="AR18" i="35"/>
  <c r="AR17" i="35"/>
  <c r="AR19" i="35"/>
  <c r="AR20" i="35"/>
  <c r="AR16" i="35"/>
  <c r="AP17" i="35"/>
  <c r="AP21" i="35"/>
  <c r="AP19" i="35"/>
  <c r="AP16" i="35"/>
  <c r="AT16" i="35" s="1"/>
  <c r="AP22" i="35"/>
  <c r="AT22" i="35" s="1"/>
  <c r="AP20" i="35"/>
  <c r="AP18" i="35"/>
  <c r="AR15" i="35"/>
  <c r="AS21" i="35"/>
  <c r="AS22" i="35"/>
  <c r="AS18" i="35"/>
  <c r="AS19" i="35"/>
  <c r="AS16" i="35"/>
  <c r="AS20" i="35"/>
  <c r="AS17" i="35"/>
  <c r="AQ19" i="35"/>
  <c r="AQ21" i="35"/>
  <c r="AQ16" i="35"/>
  <c r="AQ20" i="35"/>
  <c r="AQ22" i="35"/>
  <c r="AQ17" i="35"/>
  <c r="AQ18" i="35"/>
  <c r="AP15" i="35"/>
  <c r="AT15" i="35" s="1"/>
  <c r="M34" i="35"/>
  <c r="X4" i="35" a="1"/>
  <c r="V12" i="35"/>
  <c r="R242" i="58" l="1"/>
  <c r="T242" i="58" s="1"/>
  <c r="T280" i="58"/>
  <c r="J29" i="54"/>
  <c r="I28" i="54"/>
  <c r="K28" i="54"/>
  <c r="I45" i="54" s="1"/>
  <c r="Y7" i="35"/>
  <c r="Y6" i="35"/>
  <c r="Y5" i="35"/>
  <c r="AT17" i="35"/>
  <c r="AT21" i="35"/>
  <c r="AT18" i="35"/>
  <c r="AT19" i="35"/>
  <c r="AT20" i="35"/>
  <c r="M35" i="35"/>
  <c r="Y10" i="35"/>
  <c r="Y8" i="35"/>
  <c r="X4" i="35"/>
  <c r="Y4" i="35" s="1"/>
  <c r="AB4" i="35" s="1"/>
  <c r="AB6" i="35" s="1"/>
  <c r="AC7" i="35" s="1"/>
  <c r="Y11" i="35"/>
  <c r="Y9" i="35"/>
  <c r="I42" i="54" l="1"/>
  <c r="I44" i="54" s="1"/>
  <c r="I19" i="67"/>
  <c r="S241" i="58"/>
  <c r="T241" i="58" s="1"/>
  <c r="T248" i="58" s="1"/>
  <c r="T249" i="58" s="1"/>
  <c r="T282" i="58"/>
  <c r="T283" i="58" s="1"/>
  <c r="J30" i="54"/>
  <c r="I29" i="54"/>
  <c r="K29" i="54"/>
  <c r="I60" i="54" s="1"/>
  <c r="AT23" i="35"/>
  <c r="AU21" i="35" s="1"/>
  <c r="F34" i="35" s="1"/>
  <c r="I57" i="54" l="1"/>
  <c r="I20" i="67"/>
  <c r="J31" i="54"/>
  <c r="K30" i="54"/>
  <c r="I75" i="54" s="1"/>
  <c r="I30" i="54"/>
  <c r="W72" i="35"/>
  <c r="I58" i="54"/>
  <c r="I59" i="54"/>
  <c r="T285" i="58"/>
  <c r="J28" i="66" s="1"/>
  <c r="I43" i="54"/>
  <c r="J29" i="53"/>
  <c r="I28" i="53"/>
  <c r="K28" i="53"/>
  <c r="I45" i="53" s="1"/>
  <c r="K34" i="35"/>
  <c r="Y75" i="35" s="1"/>
  <c r="L34" i="35"/>
  <c r="AA72" i="35" s="1"/>
  <c r="I34" i="35"/>
  <c r="Y72" i="35" s="1"/>
  <c r="N34" i="35"/>
  <c r="AA75" i="35" s="1"/>
  <c r="H34" i="35"/>
  <c r="W75" i="35" s="1"/>
  <c r="AU16" i="35"/>
  <c r="F29" i="35" s="1"/>
  <c r="AU22" i="35"/>
  <c r="F35" i="35" s="1"/>
  <c r="AU15" i="35"/>
  <c r="AU18" i="35"/>
  <c r="F31" i="35" s="1"/>
  <c r="AU17" i="35"/>
  <c r="F30" i="35" s="1"/>
  <c r="AU20" i="35"/>
  <c r="F33" i="35" s="1"/>
  <c r="AU19" i="35"/>
  <c r="F32" i="35" s="1"/>
  <c r="J29" i="66" l="1"/>
  <c r="I28" i="66"/>
  <c r="K28" i="66"/>
  <c r="I45" i="66" s="1"/>
  <c r="W87" i="35"/>
  <c r="E13" i="67"/>
  <c r="I72" i="54"/>
  <c r="I74" i="54" s="1"/>
  <c r="I21" i="67"/>
  <c r="I73" i="54"/>
  <c r="W42" i="35"/>
  <c r="W57" i="35"/>
  <c r="J32" i="54"/>
  <c r="K31" i="54"/>
  <c r="I90" i="54" s="1"/>
  <c r="I31" i="54"/>
  <c r="G72" i="35"/>
  <c r="G87" i="35"/>
  <c r="I42" i="53"/>
  <c r="I43" i="53" s="1"/>
  <c r="H19" i="67"/>
  <c r="J29" i="48"/>
  <c r="K28" i="48"/>
  <c r="I45" i="48" s="1"/>
  <c r="I28" i="48"/>
  <c r="J30" i="53"/>
  <c r="I29" i="53"/>
  <c r="K29" i="53"/>
  <c r="I60" i="53" s="1"/>
  <c r="W74" i="35"/>
  <c r="W73" i="35"/>
  <c r="AA74" i="35"/>
  <c r="AA73" i="35"/>
  <c r="Y73" i="35"/>
  <c r="Y74" i="35"/>
  <c r="L31" i="35"/>
  <c r="K87" i="35" s="1"/>
  <c r="I31" i="35"/>
  <c r="I87" i="35" s="1"/>
  <c r="N31" i="35"/>
  <c r="K90" i="35" s="1"/>
  <c r="K31" i="35"/>
  <c r="I90" i="35" s="1"/>
  <c r="H31" i="35"/>
  <c r="G90" i="35" s="1"/>
  <c r="N35" i="35"/>
  <c r="AA90" i="35" s="1"/>
  <c r="K35" i="35"/>
  <c r="Y90" i="35" s="1"/>
  <c r="L35" i="35"/>
  <c r="AA87" i="35" s="1"/>
  <c r="I35" i="35"/>
  <c r="Y87" i="35" s="1"/>
  <c r="H35" i="35"/>
  <c r="W90" i="35" s="1"/>
  <c r="K28" i="35"/>
  <c r="I45" i="35" s="1"/>
  <c r="H28" i="35"/>
  <c r="L28" i="35"/>
  <c r="K42" i="35" s="1"/>
  <c r="I28" i="35"/>
  <c r="I42" i="35" s="1"/>
  <c r="G42" i="35"/>
  <c r="AU23" i="35"/>
  <c r="N28" i="35"/>
  <c r="K45" i="35" s="1"/>
  <c r="K33" i="35"/>
  <c r="Y60" i="35" s="1"/>
  <c r="L33" i="35"/>
  <c r="AA57" i="35" s="1"/>
  <c r="I33" i="35"/>
  <c r="Y57" i="35" s="1"/>
  <c r="N33" i="35"/>
  <c r="AA60" i="35" s="1"/>
  <c r="H33" i="35"/>
  <c r="W60" i="35" s="1"/>
  <c r="W59" i="35" s="1"/>
  <c r="L30" i="35"/>
  <c r="K72" i="35" s="1"/>
  <c r="I30" i="35"/>
  <c r="I72" i="35" s="1"/>
  <c r="N30" i="35"/>
  <c r="K75" i="35" s="1"/>
  <c r="K30" i="35"/>
  <c r="I75" i="35" s="1"/>
  <c r="H30" i="35"/>
  <c r="G75" i="35" s="1"/>
  <c r="L29" i="35"/>
  <c r="K57" i="35" s="1"/>
  <c r="I29" i="35"/>
  <c r="I57" i="35" s="1"/>
  <c r="N29" i="35"/>
  <c r="K60" i="35" s="1"/>
  <c r="K29" i="35"/>
  <c r="I60" i="35" s="1"/>
  <c r="H29" i="35"/>
  <c r="G60" i="35" s="1"/>
  <c r="G57" i="35"/>
  <c r="L32" i="35"/>
  <c r="AA42" i="35" s="1"/>
  <c r="I32" i="35"/>
  <c r="Y42" i="35" s="1"/>
  <c r="N32" i="35"/>
  <c r="AA45" i="35" s="1"/>
  <c r="K32" i="35"/>
  <c r="Y45" i="35" s="1"/>
  <c r="H32" i="35"/>
  <c r="W45" i="35" s="1"/>
  <c r="E10" i="67" l="1"/>
  <c r="E9" i="67"/>
  <c r="I87" i="54"/>
  <c r="I22" i="67"/>
  <c r="E14" i="67"/>
  <c r="I88" i="54"/>
  <c r="I89" i="54"/>
  <c r="J33" i="54"/>
  <c r="I32" i="54"/>
  <c r="K32" i="54"/>
  <c r="Y45" i="54" s="1"/>
  <c r="E8" i="67"/>
  <c r="E12" i="67"/>
  <c r="G45" i="35"/>
  <c r="E7" i="67"/>
  <c r="I42" i="66"/>
  <c r="I44" i="66" s="1"/>
  <c r="I7" i="67"/>
  <c r="E11" i="67"/>
  <c r="J30" i="66"/>
  <c r="I29" i="66"/>
  <c r="K29" i="66"/>
  <c r="I60" i="66" s="1"/>
  <c r="I42" i="48"/>
  <c r="I44" i="48" s="1"/>
  <c r="E19" i="67"/>
  <c r="I57" i="53"/>
  <c r="I59" i="53" s="1"/>
  <c r="H20" i="67"/>
  <c r="I44" i="53"/>
  <c r="J31" i="53"/>
  <c r="I30" i="53"/>
  <c r="K30" i="53"/>
  <c r="I75" i="53" s="1"/>
  <c r="K29" i="48"/>
  <c r="I60" i="48" s="1"/>
  <c r="I29" i="48"/>
  <c r="J30" i="48"/>
  <c r="Y44" i="35"/>
  <c r="G89" i="35"/>
  <c r="G88" i="35"/>
  <c r="I88" i="35"/>
  <c r="I89" i="35"/>
  <c r="W43" i="35"/>
  <c r="W44" i="35"/>
  <c r="I74" i="35"/>
  <c r="I73" i="35"/>
  <c r="K74" i="35"/>
  <c r="K73" i="35"/>
  <c r="AA44" i="35"/>
  <c r="AA43" i="35"/>
  <c r="Y43" i="35"/>
  <c r="K89" i="35"/>
  <c r="K88" i="35"/>
  <c r="W89" i="35"/>
  <c r="W88" i="35"/>
  <c r="AA59" i="35"/>
  <c r="AA58" i="35"/>
  <c r="Y89" i="35"/>
  <c r="Y88" i="35"/>
  <c r="G74" i="35"/>
  <c r="G73" i="35"/>
  <c r="Y59" i="35"/>
  <c r="Y58" i="35"/>
  <c r="AA88" i="35"/>
  <c r="AA89" i="35"/>
  <c r="W58" i="35"/>
  <c r="I59" i="35"/>
  <c r="I58" i="35"/>
  <c r="K44" i="35"/>
  <c r="K43" i="35"/>
  <c r="G58" i="35"/>
  <c r="G59" i="35"/>
  <c r="K59" i="35"/>
  <c r="K58" i="35"/>
  <c r="G44" i="35"/>
  <c r="I43" i="35"/>
  <c r="I44" i="35"/>
  <c r="Y42" i="54" l="1"/>
  <c r="Y43" i="54" s="1"/>
  <c r="I23" i="67"/>
  <c r="I43" i="66"/>
  <c r="J34" i="54"/>
  <c r="I33" i="54"/>
  <c r="K33" i="54"/>
  <c r="Y60" i="54" s="1"/>
  <c r="I57" i="66"/>
  <c r="I58" i="66" s="1"/>
  <c r="I8" i="67"/>
  <c r="J31" i="66"/>
  <c r="K30" i="66"/>
  <c r="I75" i="66" s="1"/>
  <c r="I30" i="66"/>
  <c r="Y44" i="54"/>
  <c r="I58" i="53"/>
  <c r="I43" i="48"/>
  <c r="I57" i="48"/>
  <c r="I58" i="48" s="1"/>
  <c r="E20" i="67"/>
  <c r="I72" i="53"/>
  <c r="I74" i="53" s="1"/>
  <c r="H21" i="67"/>
  <c r="K30" i="48"/>
  <c r="I75" i="48" s="1"/>
  <c r="I30" i="48"/>
  <c r="J31" i="48"/>
  <c r="J32" i="53"/>
  <c r="K31" i="53"/>
  <c r="I90" i="53" s="1"/>
  <c r="I31" i="53"/>
  <c r="G43" i="35"/>
  <c r="J35" i="54" l="1"/>
  <c r="I34" i="54"/>
  <c r="K34" i="54"/>
  <c r="Y75" i="54" s="1"/>
  <c r="I59" i="66"/>
  <c r="I72" i="66"/>
  <c r="I73" i="66" s="1"/>
  <c r="I9" i="67"/>
  <c r="Y59" i="54"/>
  <c r="Y58" i="54"/>
  <c r="J32" i="66"/>
  <c r="I31" i="66"/>
  <c r="K31" i="66"/>
  <c r="I90" i="66" s="1"/>
  <c r="Y57" i="54"/>
  <c r="I24" i="67"/>
  <c r="I72" i="48"/>
  <c r="I74" i="48" s="1"/>
  <c r="E21" i="67"/>
  <c r="I59" i="48"/>
  <c r="I73" i="53"/>
  <c r="I87" i="53"/>
  <c r="I88" i="53" s="1"/>
  <c r="H22" i="67"/>
  <c r="K31" i="48"/>
  <c r="I90" i="48" s="1"/>
  <c r="I31" i="48"/>
  <c r="J32" i="48"/>
  <c r="J29" i="52"/>
  <c r="I28" i="52"/>
  <c r="K28" i="52"/>
  <c r="I45" i="52" s="1"/>
  <c r="J29" i="51"/>
  <c r="K28" i="51"/>
  <c r="I45" i="51" s="1"/>
  <c r="I28" i="51"/>
  <c r="J33" i="53"/>
  <c r="K32" i="53"/>
  <c r="Y45" i="53" s="1"/>
  <c r="I32" i="53"/>
  <c r="I74" i="66" l="1"/>
  <c r="I87" i="66"/>
  <c r="I10" i="67"/>
  <c r="Y72" i="54"/>
  <c r="Y73" i="54" s="1"/>
  <c r="I25" i="67"/>
  <c r="I88" i="66"/>
  <c r="I89" i="66"/>
  <c r="J33" i="66"/>
  <c r="I32" i="66"/>
  <c r="K32" i="66"/>
  <c r="Y45" i="66" s="1"/>
  <c r="K35" i="54"/>
  <c r="Y90" i="54" s="1"/>
  <c r="I35" i="54"/>
  <c r="I73" i="48"/>
  <c r="I87" i="48"/>
  <c r="I88" i="48" s="1"/>
  <c r="E22" i="67"/>
  <c r="I89" i="53"/>
  <c r="Y42" i="53"/>
  <c r="Y43" i="53" s="1"/>
  <c r="H23" i="67"/>
  <c r="I42" i="52"/>
  <c r="I43" i="52" s="1"/>
  <c r="G19" i="67"/>
  <c r="I42" i="51"/>
  <c r="I44" i="51" s="1"/>
  <c r="F19" i="67"/>
  <c r="J30" i="52"/>
  <c r="I29" i="52"/>
  <c r="K29" i="52"/>
  <c r="I60" i="52" s="1"/>
  <c r="J34" i="53"/>
  <c r="I33" i="53"/>
  <c r="K33" i="53"/>
  <c r="Y60" i="53" s="1"/>
  <c r="K32" i="48"/>
  <c r="Y45" i="48" s="1"/>
  <c r="I32" i="48"/>
  <c r="J33" i="48"/>
  <c r="J30" i="51"/>
  <c r="K29" i="51"/>
  <c r="I60" i="51" s="1"/>
  <c r="I29" i="51"/>
  <c r="Y87" i="54" l="1"/>
  <c r="Y88" i="54" s="1"/>
  <c r="I26" i="67"/>
  <c r="Y42" i="66"/>
  <c r="Y44" i="66" s="1"/>
  <c r="I11" i="67"/>
  <c r="Y74" i="54"/>
  <c r="J34" i="66"/>
  <c r="I33" i="66"/>
  <c r="K33" i="66"/>
  <c r="Y60" i="66" s="1"/>
  <c r="R19" i="67"/>
  <c r="Y42" i="48"/>
  <c r="Y43" i="48" s="1"/>
  <c r="E23" i="67"/>
  <c r="I89" i="48"/>
  <c r="Y44" i="53"/>
  <c r="Y57" i="53"/>
  <c r="Y58" i="53" s="1"/>
  <c r="H24" i="67"/>
  <c r="I57" i="52"/>
  <c r="I59" i="52" s="1"/>
  <c r="G20" i="67"/>
  <c r="I44" i="52"/>
  <c r="I57" i="51"/>
  <c r="I58" i="51" s="1"/>
  <c r="F20" i="67"/>
  <c r="I43" i="51"/>
  <c r="J35" i="53"/>
  <c r="K34" i="53"/>
  <c r="Y75" i="53" s="1"/>
  <c r="I34" i="53"/>
  <c r="J31" i="51"/>
  <c r="K30" i="51"/>
  <c r="I75" i="51" s="1"/>
  <c r="I30" i="51"/>
  <c r="I33" i="48"/>
  <c r="K33" i="48"/>
  <c r="Y60" i="48" s="1"/>
  <c r="J34" i="48"/>
  <c r="J31" i="52"/>
  <c r="K30" i="52"/>
  <c r="I75" i="52" s="1"/>
  <c r="I30" i="52"/>
  <c r="Y89" i="54" l="1"/>
  <c r="Y43" i="66"/>
  <c r="Y57" i="66"/>
  <c r="Y58" i="66" s="1"/>
  <c r="I12" i="67"/>
  <c r="Y44" i="48"/>
  <c r="J35" i="66"/>
  <c r="K34" i="66"/>
  <c r="Y75" i="66" s="1"/>
  <c r="I34" i="66"/>
  <c r="I58" i="52"/>
  <c r="I59" i="51"/>
  <c r="Q20" i="67"/>
  <c r="R20" i="67"/>
  <c r="Y57" i="48"/>
  <c r="Y59" i="48" s="1"/>
  <c r="E24" i="67"/>
  <c r="Y59" i="53"/>
  <c r="Y72" i="53"/>
  <c r="Y74" i="53" s="1"/>
  <c r="H25" i="67"/>
  <c r="I72" i="52"/>
  <c r="I73" i="52" s="1"/>
  <c r="G21" i="67"/>
  <c r="I72" i="51"/>
  <c r="I73" i="51" s="1"/>
  <c r="F21" i="67"/>
  <c r="J32" i="51"/>
  <c r="K31" i="51"/>
  <c r="I90" i="51" s="1"/>
  <c r="I31" i="51"/>
  <c r="K34" i="48"/>
  <c r="Y75" i="48" s="1"/>
  <c r="I34" i="48"/>
  <c r="J35" i="48"/>
  <c r="J32" i="52"/>
  <c r="I31" i="52"/>
  <c r="K31" i="52"/>
  <c r="I90" i="52" s="1"/>
  <c r="K35" i="53"/>
  <c r="Y90" i="53" s="1"/>
  <c r="I35" i="53"/>
  <c r="Y59" i="66" l="1"/>
  <c r="Y58" i="48"/>
  <c r="K35" i="66"/>
  <c r="Y90" i="66" s="1"/>
  <c r="I35" i="66"/>
  <c r="Y72" i="66"/>
  <c r="Y73" i="66" s="1"/>
  <c r="I13" i="67"/>
  <c r="I74" i="52"/>
  <c r="Q21" i="67"/>
  <c r="R21" i="67"/>
  <c r="Y72" i="48"/>
  <c r="E25" i="67"/>
  <c r="Y73" i="53"/>
  <c r="Y87" i="53"/>
  <c r="Y88" i="53" s="1"/>
  <c r="H26" i="67"/>
  <c r="I87" i="52"/>
  <c r="I88" i="52" s="1"/>
  <c r="G22" i="67"/>
  <c r="I87" i="51"/>
  <c r="I89" i="51" s="1"/>
  <c r="F22" i="67"/>
  <c r="I74" i="51"/>
  <c r="K35" i="48"/>
  <c r="Y90" i="48" s="1"/>
  <c r="I35" i="48"/>
  <c r="J33" i="52"/>
  <c r="K32" i="52"/>
  <c r="Y45" i="52" s="1"/>
  <c r="I32" i="52"/>
  <c r="Y74" i="48"/>
  <c r="Y73" i="48"/>
  <c r="J33" i="51"/>
  <c r="I32" i="51"/>
  <c r="K32" i="51"/>
  <c r="Y45" i="51" s="1"/>
  <c r="Y74" i="66" l="1"/>
  <c r="Y87" i="66"/>
  <c r="Y89" i="66" s="1"/>
  <c r="I14" i="67"/>
  <c r="I89" i="52"/>
  <c r="I88" i="51"/>
  <c r="R22" i="67"/>
  <c r="Q22" i="67"/>
  <c r="Y87" i="48"/>
  <c r="Y88" i="48" s="1"/>
  <c r="E26" i="67"/>
  <c r="Y89" i="53"/>
  <c r="Y42" i="52"/>
  <c r="Y44" i="52" s="1"/>
  <c r="G23" i="67"/>
  <c r="Y42" i="51"/>
  <c r="Y43" i="51" s="1"/>
  <c r="F23" i="67"/>
  <c r="J34" i="52"/>
  <c r="K33" i="52"/>
  <c r="Y60" i="52" s="1"/>
  <c r="I33" i="52"/>
  <c r="J34" i="51"/>
  <c r="I33" i="51"/>
  <c r="K33" i="51"/>
  <c r="Y60" i="51" s="1"/>
  <c r="Y88" i="66" l="1"/>
  <c r="Y89" i="48"/>
  <c r="Y43" i="52"/>
  <c r="Y44" i="51"/>
  <c r="R23" i="67"/>
  <c r="Q23" i="67"/>
  <c r="Y57" i="52"/>
  <c r="Y58" i="52" s="1"/>
  <c r="G24" i="67"/>
  <c r="Y57" i="51"/>
  <c r="Y59" i="51" s="1"/>
  <c r="F24" i="67"/>
  <c r="J35" i="51"/>
  <c r="I34" i="51"/>
  <c r="K34" i="51"/>
  <c r="Y75" i="51" s="1"/>
  <c r="J35" i="52"/>
  <c r="K34" i="52"/>
  <c r="Y75" i="52" s="1"/>
  <c r="I34" i="52"/>
  <c r="Y59" i="52" l="1"/>
  <c r="R24" i="67"/>
  <c r="Q24" i="67"/>
  <c r="Y72" i="52"/>
  <c r="Y74" i="52" s="1"/>
  <c r="G25" i="67"/>
  <c r="Y72" i="51"/>
  <c r="Y73" i="51" s="1"/>
  <c r="F25" i="67"/>
  <c r="Y58" i="51"/>
  <c r="K35" i="52"/>
  <c r="Y90" i="52" s="1"/>
  <c r="I35" i="52"/>
  <c r="K35" i="51"/>
  <c r="Y90" i="51" s="1"/>
  <c r="I35" i="51"/>
  <c r="Y73" i="52" l="1"/>
  <c r="Q25" i="67"/>
  <c r="R25" i="67"/>
  <c r="Y87" i="52"/>
  <c r="Y88" i="52" s="1"/>
  <c r="G26" i="67"/>
  <c r="Y74" i="51"/>
  <c r="Y87" i="51"/>
  <c r="Y88" i="51" s="1"/>
  <c r="F26" i="67"/>
  <c r="Y89" i="52" l="1"/>
  <c r="R26" i="67"/>
  <c r="Q26" i="67"/>
  <c r="Y89" i="5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E18" authorId="0" shapeId="0" xr:uid="{B011330A-8407-4CC8-B5BA-DBE3125570DD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Revisar bibiografía para la referencias de algunos de los datos utilizados</t>
        </r>
      </text>
    </comment>
    <comment ref="E19" authorId="0" shapeId="0" xr:uid="{4DEA5A0E-7FEC-4DC1-AED0-4B5FF52BD7BC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Revisar bibiografía para la referencias de algunos de los datos utilizados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<sst xmlns="http://schemas.openxmlformats.org/spreadsheetml/2006/main" count="1990" uniqueCount="179">
  <si>
    <t>Caracterización de cuadrillas</t>
  </si>
  <si>
    <t>Complejidad del proyecto</t>
  </si>
  <si>
    <t>Condiciones ambientales</t>
  </si>
  <si>
    <t>Disposición de materiales</t>
  </si>
  <si>
    <t>Experiencia del trabajador</t>
  </si>
  <si>
    <t>Herramientas y equipos</t>
  </si>
  <si>
    <t>Monitoreo y control</t>
  </si>
  <si>
    <t>Percepción Motivacional</t>
  </si>
  <si>
    <t>Variables</t>
  </si>
  <si>
    <t>\</t>
  </si>
  <si>
    <t>Armado del acero</t>
  </si>
  <si>
    <t>Matriz normalizada</t>
  </si>
  <si>
    <t>Construcción de columnas en concreto</t>
  </si>
  <si>
    <t>Construcción de vigas en concreto</t>
  </si>
  <si>
    <t>Construcción de placas en concreto</t>
  </si>
  <si>
    <t>-</t>
  </si>
  <si>
    <t>Item</t>
  </si>
  <si>
    <t>Actividad</t>
  </si>
  <si>
    <t>Suma</t>
  </si>
  <si>
    <t>Promedio de pesos</t>
  </si>
  <si>
    <t>Vector A x P</t>
  </si>
  <si>
    <t>CI</t>
  </si>
  <si>
    <t>CR</t>
  </si>
  <si>
    <t>RI</t>
  </si>
  <si>
    <t>&lt; 0,1</t>
  </si>
  <si>
    <t>Importancia global</t>
  </si>
  <si>
    <t>Peso Prom</t>
  </si>
  <si>
    <t>Peso Norm</t>
  </si>
  <si>
    <t>Excavación de material propio del sector a máquina incluido transporte</t>
  </si>
  <si>
    <t>C1</t>
  </si>
  <si>
    <t>C2</t>
  </si>
  <si>
    <t>C3</t>
  </si>
  <si>
    <t>C4</t>
  </si>
  <si>
    <t>E1</t>
  </si>
  <si>
    <t>Kg</t>
  </si>
  <si>
    <t>m3</t>
  </si>
  <si>
    <t>COLUMNAS</t>
  </si>
  <si>
    <t>DESCRIPCION</t>
  </si>
  <si>
    <t>kg</t>
  </si>
  <si>
    <t>VIGAS</t>
  </si>
  <si>
    <t>PLACA ALIGERADA</t>
  </si>
  <si>
    <t>Costos 1</t>
  </si>
  <si>
    <t>Costos 2</t>
  </si>
  <si>
    <t>Costos 3</t>
  </si>
  <si>
    <t>CRISP NUMBER</t>
  </si>
  <si>
    <t>Escala Difuzo trapezoidal</t>
  </si>
  <si>
    <t>x</t>
  </si>
  <si>
    <t>x-1</t>
  </si>
  <si>
    <t>x-(1/2)</t>
  </si>
  <si>
    <t>x+(1/2)</t>
  </si>
  <si>
    <t>x+1</t>
  </si>
  <si>
    <t>fuzzy geometric mean</t>
  </si>
  <si>
    <t>Fuzzy Weight</t>
  </si>
  <si>
    <t>Min
(MILES DE PESOS)</t>
  </si>
  <si>
    <t>COSTOS (MILES DE PESOS)</t>
  </si>
  <si>
    <t>Máx 
(MILES DE PESOS)</t>
  </si>
  <si>
    <t>I
λmax</t>
  </si>
  <si>
    <t>Rendimiento 1</t>
  </si>
  <si>
    <t>Rendimiento 2</t>
  </si>
  <si>
    <t>Rendimiento 3</t>
  </si>
  <si>
    <t xml:space="preserve">Min
</t>
  </si>
  <si>
    <t xml:space="preserve">Máx 
</t>
  </si>
  <si>
    <t xml:space="preserve">Rendimiento 2 </t>
  </si>
  <si>
    <t xml:space="preserve">Rendimiento 3 </t>
  </si>
  <si>
    <t>RENDIMIENTO</t>
  </si>
  <si>
    <t>EXCAVACION MECANICA</t>
  </si>
  <si>
    <t>Maquina retroexcavadora con cargador</t>
  </si>
  <si>
    <t>IV. MANO DE OBRA</t>
  </si>
  <si>
    <t>CANT.</t>
  </si>
  <si>
    <t>CODIGO</t>
  </si>
  <si>
    <t>ANÁLISIS DE PRECIOS UNITARIOS</t>
  </si>
  <si>
    <t>Unidad:</t>
  </si>
  <si>
    <t>M3</t>
  </si>
  <si>
    <t>I. EQUIPOS/HERRAMIENTAS</t>
  </si>
  <si>
    <t>UNID.</t>
  </si>
  <si>
    <t>REND.</t>
  </si>
  <si>
    <t>VR. UNIT.</t>
  </si>
  <si>
    <t>VR. PARCIAL</t>
  </si>
  <si>
    <t xml:space="preserve">Herramiento menor </t>
  </si>
  <si>
    <t>SUBTOTAL EQUIPOS/HERRAMIENTAS……………………………………………………………………………………………………………………..</t>
  </si>
  <si>
    <t>VALOR REDONDEADO SUBTOTAL DE EQUIPOS/HERRAMIENTAS…………………………………………………………………………………………………………………..</t>
  </si>
  <si>
    <t>II.MATERIALES</t>
  </si>
  <si>
    <t>Cemento gris</t>
  </si>
  <si>
    <t xml:space="preserve">Arena </t>
  </si>
  <si>
    <t>Triturado 3/4</t>
  </si>
  <si>
    <t>Agua</t>
  </si>
  <si>
    <t>lt</t>
  </si>
  <si>
    <t>SUBTOTAL SIN DESPERDICIO……………………………………………………………………………………………………………………..</t>
  </si>
  <si>
    <t>FACTOR DE DESPERDICIO</t>
  </si>
  <si>
    <t>SUBTOTAL DE MATERIALES………………………………………………………………………………………………………………..</t>
  </si>
  <si>
    <t>VALOR REDONDEADO SUBTOTAL DE MATERIALES E INSUMOS………………………………………………………………………………………………………………..</t>
  </si>
  <si>
    <t>III. TRANSPORTE</t>
  </si>
  <si>
    <t>KM.</t>
  </si>
  <si>
    <t>PRECIO/KM</t>
  </si>
  <si>
    <t>SUBTOTAL TRANSPORTE……………………………………………………………………………………………………………………..</t>
  </si>
  <si>
    <t>VALOR REDONDEADO SUBTOTAL TRANSPORTE…………………………………………………………………………………………………………………..</t>
  </si>
  <si>
    <t>RDTO.</t>
  </si>
  <si>
    <t>%. PREST.</t>
  </si>
  <si>
    <t>P.UNIT</t>
  </si>
  <si>
    <t>día</t>
  </si>
  <si>
    <t>SUBTOTAL MANO DE OBRA……………………………………………………………………………………………………………………..</t>
  </si>
  <si>
    <t>VALOR REDONDEADO SUBTOTAL DE MANO DE OBRA…………………………………………………………………………………………………………………..</t>
  </si>
  <si>
    <t>TOTAL……………………………………………………………………………………………………………..</t>
  </si>
  <si>
    <t>ACTIVIDAD:</t>
  </si>
  <si>
    <t>DESCRIPCION:</t>
  </si>
  <si>
    <t>FECHA:</t>
  </si>
  <si>
    <t xml:space="preserve">Cuadrilla ( 1 ofi. x 1 ayu.) </t>
  </si>
  <si>
    <t>OBSERVACIONES</t>
  </si>
  <si>
    <t>* La base de datos utilizada para este APU fue construdata</t>
  </si>
  <si>
    <t>Mezcladora de concreto</t>
  </si>
  <si>
    <t>Formaleta</t>
  </si>
  <si>
    <t>Andamio Certificado</t>
  </si>
  <si>
    <t>Día</t>
  </si>
  <si>
    <t>Vibrador de concreto</t>
  </si>
  <si>
    <t>Construccion de columnas de concreto armado</t>
  </si>
  <si>
    <t>Construccion de vigas de concreto armado</t>
  </si>
  <si>
    <t>Construccion de placa aligerada</t>
  </si>
  <si>
    <t>M2</t>
  </si>
  <si>
    <t>NO APLICA</t>
  </si>
  <si>
    <t>ARMADO DE ACERO</t>
  </si>
  <si>
    <t>Armado y figurado de acero</t>
  </si>
  <si>
    <t>KG</t>
  </si>
  <si>
    <t>Pulidora Electrica</t>
  </si>
  <si>
    <t>Alambre negro</t>
  </si>
  <si>
    <t>Barras de acero</t>
  </si>
  <si>
    <t>Disco abrasivo corte aceros</t>
  </si>
  <si>
    <t>* La base de datos utilizada para este APU fue CYPE</t>
  </si>
  <si>
    <t>Excavacion mecanica</t>
  </si>
  <si>
    <t>FUENTE 1</t>
  </si>
  <si>
    <t>FUENTE 2</t>
  </si>
  <si>
    <t xml:space="preserve">FUENTE 3 </t>
  </si>
  <si>
    <t>Construdata</t>
  </si>
  <si>
    <t>FUENTE 1 [hc]</t>
  </si>
  <si>
    <t>FUENTE 3  [hc]</t>
  </si>
  <si>
    <t xml:space="preserve"> </t>
  </si>
  <si>
    <t>FUENTE 2 [Cant/dias]</t>
  </si>
  <si>
    <t>FUENTE 3  [cant/dias]</t>
  </si>
  <si>
    <t>FUENTE 1 [cant/dias]</t>
  </si>
  <si>
    <t>DIFERENCIA</t>
  </si>
  <si>
    <t>Max</t>
  </si>
  <si>
    <t>MIN</t>
  </si>
  <si>
    <t>V1</t>
  </si>
  <si>
    <t>V2</t>
  </si>
  <si>
    <t>V3</t>
  </si>
  <si>
    <t>V4</t>
  </si>
  <si>
    <t>V5</t>
  </si>
  <si>
    <t>V6</t>
  </si>
  <si>
    <t>V7</t>
  </si>
  <si>
    <t>V8</t>
  </si>
  <si>
    <t>A1</t>
  </si>
  <si>
    <t>A2</t>
  </si>
  <si>
    <t>A3</t>
  </si>
  <si>
    <t>A4</t>
  </si>
  <si>
    <t>A5</t>
  </si>
  <si>
    <t>Duración 1</t>
  </si>
  <si>
    <t>Duración 2</t>
  </si>
  <si>
    <t>Duración 3</t>
  </si>
  <si>
    <t>DURACIONES</t>
  </si>
  <si>
    <t>FUENTE 2 [hc]</t>
  </si>
  <si>
    <t>DURACIONES [hc]</t>
  </si>
  <si>
    <t>Costos Finales</t>
  </si>
  <si>
    <t>Costo 1</t>
  </si>
  <si>
    <t>Costo 2</t>
  </si>
  <si>
    <t>Costo 3</t>
  </si>
  <si>
    <t>COLUMNAS [m3]</t>
  </si>
  <si>
    <t>VIGAS [m3]</t>
  </si>
  <si>
    <t>PLACA ALIGERADA [m3]</t>
  </si>
  <si>
    <t>EXCAVACION MECANICA [m3]</t>
  </si>
  <si>
    <t>ARMADO ACERO [kg]</t>
  </si>
  <si>
    <t>Armado del acero [Kg]</t>
  </si>
  <si>
    <t>Construcción de columnas en concreto [m3]</t>
  </si>
  <si>
    <t>Construcción de vigas en concreto [m3]</t>
  </si>
  <si>
    <t>Construcción de placas en concreto [m3]</t>
  </si>
  <si>
    <t>Excavación de material propio a máquina incluido transporte [m3]</t>
  </si>
  <si>
    <t>Según varaibles con asignacion  de importancias iguales para cada Activdad (Apéndice A)</t>
  </si>
  <si>
    <t>Según varaibles con asignacion  de importancias por Daniel Lamus  (Apéndice B)</t>
  </si>
  <si>
    <t>Invias y Bibliografía</t>
  </si>
  <si>
    <t>CYPE y Bibliografía</t>
  </si>
  <si>
    <t>COSTOS [Miles de Pesos Colombianos]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</si>
</sst>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00"/>
    <numFmt numFmtId="165" formatCode="0.0"/>
    <numFmt numFmtId="166" formatCode="&quot;$&quot;\ #,##0.00"/>
    <numFmt numFmtId="167" formatCode="_(* #,##0.00_);_(* \(#,##0.00\);_(* \-??_);_(@_)"/>
    <numFmt numFmtId="168" formatCode="#,##0.000"/>
    <numFmt numFmtId="169" formatCode="_-&quot;$&quot;* #,##0.00_-;\-&quot;$&quot;* #,##0.00_-;_-&quot;$&quot;* &quot;-&quot;??_-;_-@_-"/>
    <numFmt numFmtId="170" formatCode="_-[$$-240A]\ * #,##0.00_-;\-[$$-240A]\ * #,##0.00_-;_-[$$-240A]\ * &quot;-&quot;??_-;_-@_-"/>
    <numFmt numFmtId="171" formatCode="#,##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000000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6">
    <xf numFmtId="0" fontId="0" fillId="0" borderId="0"/>
    <xf numFmtId="0" fontId="4" fillId="0" borderId="0"/>
    <xf numFmtId="0" fontId="7" fillId="0" borderId="0"/>
    <xf numFmtId="167" fontId="8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>
      <alignment wrapText="1"/>
    </xf>
    <xf numFmtId="0" fontId="4" fillId="0" borderId="0"/>
    <xf numFmtId="0" fontId="4" fillId="0" borderId="0"/>
    <xf numFmtId="9" fontId="4" fillId="0" borderId="0" applyFont="0" applyFill="0" applyBorder="0" applyAlignment="0" applyProtection="0">
      <alignment wrapText="1"/>
    </xf>
    <xf numFmtId="4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0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2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0" xfId="0" applyNumberFormat="1"/>
    <xf numFmtId="0" fontId="1" fillId="0" borderId="2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2" fontId="0" fillId="0" borderId="0" xfId="0" applyNumberFormat="1" applyAlignment="1">
      <alignment horizontal="center"/>
    </xf>
    <xf numFmtId="0" fontId="0" fillId="0" borderId="0" xfId="0" applyAlignment="1"/>
    <xf numFmtId="165" fontId="0" fillId="0" borderId="1" xfId="0" applyNumberForma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 applyBorder="1" applyAlignment="1">
      <alignment vertical="center" wrapText="1"/>
    </xf>
    <xf numFmtId="2" fontId="0" fillId="2" borderId="0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2" fontId="0" fillId="2" borderId="14" xfId="0" applyNumberFormat="1" applyFont="1" applyFill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0" fillId="0" borderId="25" xfId="0" applyFont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2" fontId="0" fillId="4" borderId="20" xfId="0" applyNumberFormat="1" applyFill="1" applyBorder="1" applyAlignment="1">
      <alignment horizontal="center" vertical="center"/>
    </xf>
    <xf numFmtId="2" fontId="0" fillId="4" borderId="15" xfId="0" applyNumberFormat="1" applyFont="1" applyFill="1" applyBorder="1" applyAlignment="1">
      <alignment horizontal="center" vertical="center"/>
    </xf>
    <xf numFmtId="2" fontId="0" fillId="4" borderId="15" xfId="0" applyNumberFormat="1" applyFill="1" applyBorder="1" applyAlignment="1">
      <alignment horizontal="center" vertical="center"/>
    </xf>
    <xf numFmtId="2" fontId="0" fillId="4" borderId="21" xfId="0" applyNumberFormat="1" applyFill="1" applyBorder="1" applyAlignment="1">
      <alignment horizontal="center" vertical="center"/>
    </xf>
    <xf numFmtId="2" fontId="0" fillId="0" borderId="20" xfId="0" applyNumberForma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0" fillId="0" borderId="15" xfId="0" applyNumberFormat="1" applyFill="1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2" fontId="1" fillId="0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1" fillId="2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textRotation="90" wrapText="1"/>
    </xf>
    <xf numFmtId="2" fontId="0" fillId="0" borderId="1" xfId="0" applyNumberFormat="1" applyFont="1" applyFill="1" applyBorder="1" applyAlignment="1">
      <alignment horizontal="center" vertical="center"/>
    </xf>
    <xf numFmtId="1" fontId="0" fillId="2" borderId="30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2" fontId="0" fillId="2" borderId="31" xfId="0" applyNumberFormat="1" applyFill="1" applyBorder="1"/>
    <xf numFmtId="2" fontId="1" fillId="2" borderId="32" xfId="0" applyNumberFormat="1" applyFont="1" applyFill="1" applyBorder="1" applyAlignment="1">
      <alignment horizontal="center" vertical="center"/>
    </xf>
    <xf numFmtId="2" fontId="0" fillId="2" borderId="33" xfId="0" applyNumberFormat="1" applyFill="1" applyBorder="1" applyAlignment="1">
      <alignment horizontal="center" vertical="center"/>
    </xf>
    <xf numFmtId="2" fontId="1" fillId="2" borderId="34" xfId="0" applyNumberFormat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2" fontId="0" fillId="2" borderId="35" xfId="0" applyNumberFormat="1" applyFill="1" applyBorder="1" applyAlignment="1">
      <alignment horizontal="center" vertical="center"/>
    </xf>
    <xf numFmtId="2" fontId="0" fillId="2" borderId="28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vertical="center" wrapText="1"/>
    </xf>
    <xf numFmtId="2" fontId="0" fillId="2" borderId="35" xfId="0" applyNumberFormat="1" applyFill="1" applyBorder="1"/>
    <xf numFmtId="2" fontId="0" fillId="2" borderId="28" xfId="0" applyNumberFormat="1" applyFill="1" applyBorder="1"/>
    <xf numFmtId="2" fontId="0" fillId="2" borderId="19" xfId="0" applyNumberFormat="1" applyFill="1" applyBorder="1"/>
    <xf numFmtId="2" fontId="0" fillId="0" borderId="29" xfId="0" applyNumberFormat="1" applyFill="1" applyBorder="1" applyAlignment="1">
      <alignment horizontal="center" vertical="center"/>
    </xf>
    <xf numFmtId="2" fontId="0" fillId="4" borderId="29" xfId="0" applyNumberFormat="1" applyFill="1" applyBorder="1" applyAlignment="1">
      <alignment horizontal="center" vertical="center"/>
    </xf>
    <xf numFmtId="1" fontId="0" fillId="2" borderId="20" xfId="0" applyNumberFormat="1" applyFill="1" applyBorder="1" applyAlignment="1">
      <alignment horizontal="center" vertical="center"/>
    </xf>
    <xf numFmtId="1" fontId="0" fillId="2" borderId="21" xfId="0" applyNumberFormat="1" applyFill="1" applyBorder="1" applyAlignment="1">
      <alignment horizontal="center" vertical="center"/>
    </xf>
    <xf numFmtId="1" fontId="0" fillId="2" borderId="10" xfId="0" applyNumberFormat="1" applyFill="1" applyBorder="1" applyAlignment="1">
      <alignment horizontal="center" vertical="center"/>
    </xf>
    <xf numFmtId="1" fontId="0" fillId="2" borderId="7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0" fontId="0" fillId="2" borderId="22" xfId="0" applyFill="1" applyBorder="1"/>
    <xf numFmtId="166" fontId="0" fillId="2" borderId="0" xfId="0" applyNumberFormat="1" applyFill="1"/>
    <xf numFmtId="165" fontId="1" fillId="0" borderId="1" xfId="0" applyNumberFormat="1" applyFont="1" applyBorder="1" applyAlignment="1">
      <alignment horizontal="center" vertical="center"/>
    </xf>
    <xf numFmtId="165" fontId="0" fillId="2" borderId="0" xfId="0" applyNumberFormat="1" applyFill="1" applyBorder="1"/>
    <xf numFmtId="165" fontId="0" fillId="0" borderId="0" xfId="0" applyNumberFormat="1"/>
    <xf numFmtId="0" fontId="0" fillId="0" borderId="36" xfId="0" applyFill="1" applyBorder="1" applyAlignment="1"/>
    <xf numFmtId="165" fontId="0" fillId="2" borderId="0" xfId="0" applyNumberFormat="1" applyFill="1"/>
    <xf numFmtId="0" fontId="0" fillId="0" borderId="0" xfId="0" applyFill="1" applyBorder="1" applyAlignment="1"/>
    <xf numFmtId="165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10" fillId="11" borderId="4" xfId="0" applyFont="1" applyFill="1" applyBorder="1" applyAlignment="1"/>
    <xf numFmtId="0" fontId="10" fillId="11" borderId="39" xfId="0" applyFont="1" applyFill="1" applyBorder="1" applyAlignment="1">
      <alignment horizontal="center"/>
    </xf>
    <xf numFmtId="0" fontId="10" fillId="11" borderId="3" xfId="0" applyFont="1" applyFill="1" applyBorder="1" applyAlignment="1">
      <alignment horizontal="center"/>
    </xf>
    <xf numFmtId="0" fontId="10" fillId="11" borderId="5" xfId="0" applyFont="1" applyFill="1" applyBorder="1" applyAlignment="1"/>
    <xf numFmtId="0" fontId="10" fillId="11" borderId="3" xfId="0" applyFont="1" applyFill="1" applyBorder="1" applyAlignment="1"/>
    <xf numFmtId="0" fontId="4" fillId="0" borderId="1" xfId="6" applyFont="1" applyBorder="1" applyAlignment="1">
      <alignment horizontal="center"/>
    </xf>
    <xf numFmtId="0" fontId="4" fillId="0" borderId="1" xfId="6" quotePrefix="1" applyFont="1" applyBorder="1" applyAlignment="1">
      <alignment horizontal="center"/>
    </xf>
    <xf numFmtId="3" fontId="4" fillId="0" borderId="1" xfId="6" applyNumberFormat="1" applyFont="1" applyBorder="1" applyAlignment="1">
      <alignment horizontal="center"/>
    </xf>
    <xf numFmtId="164" fontId="4" fillId="0" borderId="1" xfId="10" applyNumberFormat="1" applyFont="1" applyBorder="1" applyAlignment="1">
      <alignment horizontal="center"/>
    </xf>
    <xf numFmtId="169" fontId="4" fillId="0" borderId="1" xfId="12" applyFont="1" applyBorder="1"/>
    <xf numFmtId="2" fontId="4" fillId="0" borderId="1" xfId="10" applyNumberFormat="1" applyFont="1" applyBorder="1" applyAlignment="1">
      <alignment horizontal="center"/>
    </xf>
    <xf numFmtId="9" fontId="4" fillId="0" borderId="1" xfId="10" applyFont="1" applyBorder="1" applyAlignment="1">
      <alignment horizontal="center"/>
    </xf>
    <xf numFmtId="0" fontId="11" fillId="0" borderId="1" xfId="0" applyFont="1" applyBorder="1"/>
    <xf numFmtId="43" fontId="4" fillId="0" borderId="1" xfId="11" applyFont="1" applyBorder="1"/>
    <xf numFmtId="169" fontId="4" fillId="2" borderId="1" xfId="8" applyNumberFormat="1" applyFont="1" applyFill="1" applyBorder="1"/>
    <xf numFmtId="3" fontId="4" fillId="10" borderId="1" xfId="6" applyNumberFormat="1" applyFont="1" applyFill="1" applyBorder="1" applyAlignment="1">
      <alignment horizontal="center"/>
    </xf>
    <xf numFmtId="2" fontId="4" fillId="10" borderId="1" xfId="12" applyNumberFormat="1" applyFont="1" applyFill="1" applyBorder="1" applyAlignment="1">
      <alignment horizontal="center"/>
    </xf>
    <xf numFmtId="166" fontId="11" fillId="0" borderId="1" xfId="0" applyNumberFormat="1" applyFont="1" applyBorder="1"/>
    <xf numFmtId="169" fontId="4" fillId="10" borderId="1" xfId="12" applyFont="1" applyFill="1" applyBorder="1"/>
    <xf numFmtId="2" fontId="4" fillId="0" borderId="1" xfId="12" applyNumberFormat="1" applyFont="1" applyBorder="1" applyAlignment="1">
      <alignment horizontal="center"/>
    </xf>
    <xf numFmtId="9" fontId="4" fillId="2" borderId="1" xfId="10" applyFont="1" applyFill="1" applyBorder="1" applyAlignment="1"/>
    <xf numFmtId="168" fontId="4" fillId="0" borderId="1" xfId="8" applyNumberFormat="1" applyFont="1" applyBorder="1" applyAlignment="1">
      <alignment horizontal="center"/>
    </xf>
    <xf numFmtId="171" fontId="4" fillId="0" borderId="1" xfId="8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15" applyFont="1" applyBorder="1"/>
    <xf numFmtId="169" fontId="4" fillId="0" borderId="1" xfId="13" applyFont="1" applyBorder="1"/>
    <xf numFmtId="169" fontId="4" fillId="0" borderId="1" xfId="13" applyFont="1" applyFill="1" applyBorder="1" applyAlignment="1">
      <alignment horizontal="center"/>
    </xf>
    <xf numFmtId="169" fontId="4" fillId="0" borderId="1" xfId="13" applyFont="1" applyFill="1" applyBorder="1"/>
    <xf numFmtId="169" fontId="4" fillId="0" borderId="1" xfId="13" applyFont="1" applyBorder="1" applyAlignment="1">
      <alignment horizontal="center"/>
    </xf>
    <xf numFmtId="0" fontId="11" fillId="0" borderId="0" xfId="0" applyFont="1"/>
    <xf numFmtId="2" fontId="4" fillId="0" borderId="1" xfId="8" applyNumberFormat="1" applyFont="1" applyBorder="1" applyAlignment="1">
      <alignment horizontal="center" vertical="center"/>
    </xf>
    <xf numFmtId="0" fontId="4" fillId="0" borderId="1" xfId="8" applyFont="1" applyBorder="1" applyAlignment="1">
      <alignment horizontal="center" vertical="center"/>
    </xf>
    <xf numFmtId="164" fontId="4" fillId="0" borderId="1" xfId="14" applyNumberFormat="1" applyFont="1" applyBorder="1" applyAlignment="1">
      <alignment horizontal="center" vertical="center"/>
    </xf>
    <xf numFmtId="9" fontId="4" fillId="0" borderId="1" xfId="10" applyFont="1" applyBorder="1" applyAlignment="1">
      <alignment horizontal="center" vertical="center"/>
    </xf>
    <xf numFmtId="44" fontId="11" fillId="0" borderId="0" xfId="15" applyFont="1" applyAlignment="1">
      <alignment vertical="center"/>
    </xf>
    <xf numFmtId="169" fontId="4" fillId="0" borderId="1" xfId="12" applyFont="1" applyBorder="1" applyAlignment="1">
      <alignment vertical="center"/>
    </xf>
    <xf numFmtId="0" fontId="4" fillId="0" borderId="1" xfId="7" applyFont="1" applyBorder="1" applyAlignment="1">
      <alignment vertical="center" wrapText="1"/>
    </xf>
    <xf numFmtId="164" fontId="4" fillId="0" borderId="1" xfId="14" applyNumberFormat="1" applyFont="1" applyFill="1" applyBorder="1" applyAlignment="1">
      <alignment horizontal="center" vertical="center"/>
    </xf>
    <xf numFmtId="9" fontId="4" fillId="0" borderId="1" xfId="10" applyFont="1" applyFill="1" applyBorder="1" applyAlignment="1">
      <alignment horizontal="center" vertical="center"/>
    </xf>
    <xf numFmtId="170" fontId="4" fillId="0" borderId="1" xfId="8" applyNumberFormat="1" applyFont="1" applyBorder="1" applyAlignment="1">
      <alignment vertical="center"/>
    </xf>
    <xf numFmtId="44" fontId="10" fillId="12" borderId="1" xfId="15" applyFont="1" applyFill="1" applyBorder="1" applyAlignment="1">
      <alignment horizontal="center"/>
    </xf>
    <xf numFmtId="0" fontId="10" fillId="11" borderId="3" xfId="0" applyFont="1" applyFill="1" applyBorder="1" applyAlignment="1">
      <alignment horizontal="center"/>
    </xf>
    <xf numFmtId="0" fontId="10" fillId="11" borderId="1" xfId="0" applyFont="1" applyFill="1" applyBorder="1"/>
    <xf numFmtId="2" fontId="4" fillId="0" borderId="1" xfId="10" applyNumberFormat="1" applyFont="1" applyBorder="1" applyAlignment="1">
      <alignment horizontal="left" indent="3"/>
    </xf>
    <xf numFmtId="3" fontId="4" fillId="0" borderId="1" xfId="6" quotePrefix="1" applyNumberFormat="1" applyFont="1" applyBorder="1" applyAlignment="1">
      <alignment horizontal="center"/>
    </xf>
    <xf numFmtId="2" fontId="4" fillId="0" borderId="1" xfId="8" applyNumberFormat="1" applyFont="1" applyBorder="1" applyAlignment="1">
      <alignment horizontal="right" vertical="center"/>
    </xf>
    <xf numFmtId="166" fontId="4" fillId="0" borderId="1" xfId="8" applyNumberFormat="1" applyFont="1" applyBorder="1" applyAlignment="1">
      <alignment horizontal="right" vertical="center"/>
    </xf>
    <xf numFmtId="43" fontId="4" fillId="0" borderId="1" xfId="11" applyFont="1" applyBorder="1" applyAlignment="1">
      <alignment horizontal="right"/>
    </xf>
    <xf numFmtId="169" fontId="4" fillId="0" borderId="1" xfId="12" applyFont="1" applyBorder="1" applyAlignment="1">
      <alignment horizontal="right"/>
    </xf>
    <xf numFmtId="2" fontId="4" fillId="0" borderId="1" xfId="11" applyNumberFormat="1" applyFont="1" applyBorder="1" applyAlignment="1">
      <alignment horizontal="right"/>
    </xf>
    <xf numFmtId="2" fontId="11" fillId="0" borderId="1" xfId="0" applyNumberFormat="1" applyFont="1" applyBorder="1" applyAlignment="1">
      <alignment horizontal="right"/>
    </xf>
    <xf numFmtId="0" fontId="5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5" fillId="0" borderId="0" xfId="7" applyFont="1" applyFill="1" applyBorder="1" applyAlignment="1">
      <alignment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4" fillId="0" borderId="0" xfId="7" applyFont="1" applyFill="1" applyBorder="1" applyAlignment="1">
      <alignment vertical="center"/>
    </xf>
    <xf numFmtId="0" fontId="5" fillId="0" borderId="0" xfId="8" applyFont="1" applyFill="1" applyBorder="1" applyAlignment="1">
      <alignment vertical="center"/>
    </xf>
    <xf numFmtId="0" fontId="4" fillId="0" borderId="0" xfId="6" applyFont="1" applyFill="1" applyBorder="1" applyAlignment="1"/>
    <xf numFmtId="0" fontId="4" fillId="0" borderId="0" xfId="8" applyFont="1" applyFill="1" applyBorder="1" applyAlignment="1"/>
    <xf numFmtId="0" fontId="11" fillId="0" borderId="0" xfId="0" applyFont="1" applyFill="1" applyBorder="1" applyAlignment="1"/>
    <xf numFmtId="0" fontId="0" fillId="0" borderId="0" xfId="0" applyFill="1" applyBorder="1" applyAlignment="1">
      <alignment vertical="center" wrapText="1"/>
    </xf>
    <xf numFmtId="166" fontId="4" fillId="0" borderId="1" xfId="12" applyNumberFormat="1" applyFont="1" applyBorder="1" applyAlignment="1">
      <alignment horizontal="right"/>
    </xf>
    <xf numFmtId="166" fontId="4" fillId="0" borderId="1" xfId="11" applyNumberFormat="1" applyFont="1" applyBorder="1" applyAlignment="1">
      <alignment horizontal="right"/>
    </xf>
    <xf numFmtId="166" fontId="11" fillId="0" borderId="1" xfId="0" applyNumberFormat="1" applyFont="1" applyBorder="1" applyAlignment="1">
      <alignment horizontal="right"/>
    </xf>
    <xf numFmtId="3" fontId="4" fillId="0" borderId="1" xfId="6" applyNumberFormat="1" applyFont="1" applyFill="1" applyBorder="1" applyAlignment="1">
      <alignment horizontal="center"/>
    </xf>
    <xf numFmtId="2" fontId="4" fillId="0" borderId="1" xfId="12" applyNumberFormat="1" applyFont="1" applyFill="1" applyBorder="1" applyAlignment="1">
      <alignment horizontal="center"/>
    </xf>
    <xf numFmtId="166" fontId="11" fillId="0" borderId="1" xfId="0" applyNumberFormat="1" applyFont="1" applyFill="1" applyBorder="1"/>
    <xf numFmtId="169" fontId="4" fillId="0" borderId="1" xfId="12" applyFont="1" applyFill="1" applyBorder="1"/>
    <xf numFmtId="169" fontId="4" fillId="2" borderId="1" xfId="8" quotePrefix="1" applyNumberFormat="1" applyFont="1" applyFill="1" applyBorder="1"/>
    <xf numFmtId="2" fontId="0" fillId="5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6" xfId="0" applyFont="1" applyFill="1" applyBorder="1"/>
    <xf numFmtId="166" fontId="0" fillId="2" borderId="30" xfId="0" applyNumberFormat="1" applyFill="1" applyBorder="1" applyAlignment="1">
      <alignment horizontal="center"/>
    </xf>
    <xf numFmtId="166" fontId="0" fillId="2" borderId="8" xfId="0" applyNumberFormat="1" applyFill="1" applyBorder="1" applyAlignment="1">
      <alignment horizontal="center"/>
    </xf>
    <xf numFmtId="166" fontId="12" fillId="2" borderId="30" xfId="15" applyNumberFormat="1" applyFont="1" applyFill="1" applyBorder="1" applyAlignment="1">
      <alignment horizontal="center"/>
    </xf>
    <xf numFmtId="166" fontId="12" fillId="2" borderId="30" xfId="0" applyNumberFormat="1" applyFont="1" applyFill="1" applyBorder="1" applyAlignment="1">
      <alignment horizontal="center"/>
    </xf>
    <xf numFmtId="166" fontId="12" fillId="2" borderId="48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0" fillId="2" borderId="30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4" fillId="0" borderId="3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2" borderId="7" xfId="0" applyNumberFormat="1" applyFill="1" applyBorder="1" applyAlignment="1">
      <alignment horizontal="center" vertical="center"/>
    </xf>
    <xf numFmtId="166" fontId="12" fillId="2" borderId="1" xfId="0" applyNumberFormat="1" applyFont="1" applyFill="1" applyBorder="1" applyAlignment="1">
      <alignment horizontal="center" vertical="center"/>
    </xf>
    <xf numFmtId="166" fontId="12" fillId="2" borderId="2" xfId="0" applyNumberFormat="1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166" fontId="0" fillId="2" borderId="20" xfId="0" applyNumberFormat="1" applyFill="1" applyBorder="1" applyAlignment="1">
      <alignment horizontal="center" vertical="center"/>
    </xf>
    <xf numFmtId="166" fontId="0" fillId="2" borderId="21" xfId="0" applyNumberForma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164" fontId="15" fillId="15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4" fontId="15" fillId="0" borderId="1" xfId="0" applyNumberFormat="1" applyFont="1" applyBorder="1" applyAlignment="1">
      <alignment horizontal="center" vertical="center"/>
    </xf>
    <xf numFmtId="0" fontId="1" fillId="2" borderId="0" xfId="0" applyFont="1" applyFill="1" applyBorder="1"/>
    <xf numFmtId="164" fontId="0" fillId="2" borderId="0" xfId="0" applyNumberFormat="1" applyFill="1" applyBorder="1"/>
    <xf numFmtId="166" fontId="0" fillId="2" borderId="52" xfId="0" applyNumberFormat="1" applyFill="1" applyBorder="1" applyAlignment="1">
      <alignment horizontal="center" vertical="center"/>
    </xf>
    <xf numFmtId="166" fontId="0" fillId="2" borderId="53" xfId="0" applyNumberFormat="1" applyFill="1" applyBorder="1" applyAlignment="1">
      <alignment horizontal="center" vertical="center"/>
    </xf>
    <xf numFmtId="164" fontId="15" fillId="2" borderId="10" xfId="0" applyNumberFormat="1" applyFont="1" applyFill="1" applyBorder="1"/>
    <xf numFmtId="164" fontId="15" fillId="2" borderId="7" xfId="0" applyNumberFormat="1" applyFont="1" applyFill="1" applyBorder="1"/>
    <xf numFmtId="164" fontId="15" fillId="2" borderId="11" xfId="0" applyNumberFormat="1" applyFont="1" applyFill="1" applyBorder="1"/>
    <xf numFmtId="164" fontId="15" fillId="2" borderId="8" xfId="0" applyNumberFormat="1" applyFon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7" applyFont="1" applyFill="1" applyAlignment="1">
      <alignment horizontal="center" vertical="center"/>
    </xf>
    <xf numFmtId="0" fontId="10" fillId="11" borderId="2" xfId="0" applyFont="1" applyFill="1" applyBorder="1" applyAlignment="1">
      <alignment horizontal="left"/>
    </xf>
    <xf numFmtId="0" fontId="10" fillId="11" borderId="5" xfId="0" applyFont="1" applyFill="1" applyBorder="1" applyAlignment="1">
      <alignment horizontal="left"/>
    </xf>
    <xf numFmtId="0" fontId="10" fillId="11" borderId="3" xfId="0" applyFont="1" applyFill="1" applyBorder="1" applyAlignment="1">
      <alignment horizontal="left"/>
    </xf>
    <xf numFmtId="0" fontId="5" fillId="13" borderId="2" xfId="8" applyFont="1" applyFill="1" applyBorder="1" applyAlignment="1">
      <alignment horizontal="center" vertical="center"/>
    </xf>
    <xf numFmtId="0" fontId="5" fillId="13" borderId="5" xfId="8" applyFont="1" applyFill="1" applyBorder="1" applyAlignment="1">
      <alignment horizontal="center" vertical="center"/>
    </xf>
    <xf numFmtId="0" fontId="5" fillId="13" borderId="3" xfId="8" applyFont="1" applyFill="1" applyBorder="1" applyAlignment="1">
      <alignment horizontal="center" vertical="center"/>
    </xf>
    <xf numFmtId="0" fontId="0" fillId="2" borderId="39" xfId="0" applyFill="1" applyBorder="1" applyAlignment="1">
      <alignment horizontal="left" vertical="center" wrapText="1"/>
    </xf>
    <xf numFmtId="0" fontId="0" fillId="2" borderId="37" xfId="0" applyFill="1" applyBorder="1" applyAlignment="1">
      <alignment horizontal="left" vertical="center" wrapText="1"/>
    </xf>
    <xf numFmtId="0" fontId="0" fillId="2" borderId="38" xfId="0" applyFill="1" applyBorder="1" applyAlignment="1">
      <alignment horizontal="left" vertical="center" wrapText="1"/>
    </xf>
    <xf numFmtId="0" fontId="0" fillId="2" borderId="29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40" xfId="0" applyFill="1" applyBorder="1" applyAlignment="1">
      <alignment horizontal="left" vertical="center" wrapText="1"/>
    </xf>
    <xf numFmtId="0" fontId="4" fillId="0" borderId="2" xfId="6" applyFont="1" applyBorder="1" applyAlignment="1">
      <alignment horizontal="center"/>
    </xf>
    <xf numFmtId="0" fontId="4" fillId="0" borderId="5" xfId="6" applyFont="1" applyBorder="1" applyAlignment="1">
      <alignment horizontal="center"/>
    </xf>
    <xf numFmtId="0" fontId="4" fillId="0" borderId="3" xfId="6" applyFont="1" applyBorder="1" applyAlignment="1">
      <alignment horizontal="center"/>
    </xf>
    <xf numFmtId="0" fontId="4" fillId="2" borderId="2" xfId="7" applyFont="1" applyFill="1" applyBorder="1" applyAlignment="1">
      <alignment horizontal="center" vertical="center"/>
    </xf>
    <xf numFmtId="0" fontId="4" fillId="2" borderId="5" xfId="7" applyFont="1" applyFill="1" applyBorder="1" applyAlignment="1">
      <alignment horizontal="center" vertical="center"/>
    </xf>
    <xf numFmtId="0" fontId="4" fillId="2" borderId="3" xfId="7" applyFont="1" applyFill="1" applyBorder="1" applyAlignment="1">
      <alignment horizontal="center" vertical="center"/>
    </xf>
    <xf numFmtId="0" fontId="4" fillId="2" borderId="1" xfId="8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4" fillId="2" borderId="1" xfId="8" applyFont="1" applyFill="1" applyBorder="1"/>
    <xf numFmtId="0" fontId="5" fillId="13" borderId="1" xfId="8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4" fillId="2" borderId="2" xfId="7" applyFont="1" applyFill="1" applyBorder="1" applyAlignment="1">
      <alignment horizontal="left" vertical="center"/>
    </xf>
    <xf numFmtId="0" fontId="4" fillId="2" borderId="5" xfId="7" applyFont="1" applyFill="1" applyBorder="1" applyAlignment="1">
      <alignment horizontal="left" vertical="center"/>
    </xf>
    <xf numFmtId="0" fontId="4" fillId="2" borderId="3" xfId="7" applyFont="1" applyFill="1" applyBorder="1" applyAlignment="1">
      <alignment horizontal="left" vertical="center"/>
    </xf>
    <xf numFmtId="0" fontId="4" fillId="0" borderId="2" xfId="6" applyFont="1" applyBorder="1" applyAlignment="1">
      <alignment horizontal="left"/>
    </xf>
    <xf numFmtId="0" fontId="4" fillId="0" borderId="5" xfId="6" applyFont="1" applyBorder="1" applyAlignment="1">
      <alignment horizontal="left"/>
    </xf>
    <xf numFmtId="0" fontId="4" fillId="0" borderId="3" xfId="6" applyFont="1" applyBorder="1" applyAlignment="1">
      <alignment horizontal="left"/>
    </xf>
    <xf numFmtId="0" fontId="5" fillId="11" borderId="1" xfId="6" applyFont="1" applyFill="1" applyBorder="1" applyAlignment="1">
      <alignment horizontal="center" vertical="center"/>
    </xf>
    <xf numFmtId="0" fontId="9" fillId="11" borderId="1" xfId="6" applyFont="1" applyFill="1" applyBorder="1" applyAlignment="1">
      <alignment horizontal="center" vertical="center"/>
    </xf>
    <xf numFmtId="0" fontId="5" fillId="11" borderId="1" xfId="7" applyFont="1" applyFill="1" applyBorder="1" applyAlignment="1">
      <alignment horizontal="center" vertical="center"/>
    </xf>
    <xf numFmtId="0" fontId="5" fillId="11" borderId="4" xfId="7" applyFont="1" applyFill="1" applyBorder="1" applyAlignment="1">
      <alignment horizontal="center" vertical="center"/>
    </xf>
    <xf numFmtId="0" fontId="10" fillId="11" borderId="5" xfId="0" applyFont="1" applyFill="1" applyBorder="1" applyAlignment="1">
      <alignment horizontal="center"/>
    </xf>
    <xf numFmtId="0" fontId="10" fillId="11" borderId="3" xfId="0" applyFont="1" applyFill="1" applyBorder="1" applyAlignment="1">
      <alignment horizontal="center"/>
    </xf>
    <xf numFmtId="0" fontId="10" fillId="11" borderId="2" xfId="0" applyFont="1" applyFill="1" applyBorder="1" applyAlignment="1">
      <alignment horizontal="center"/>
    </xf>
    <xf numFmtId="0" fontId="4" fillId="2" borderId="29" xfId="7" applyFont="1" applyFill="1" applyBorder="1" applyAlignment="1">
      <alignment horizontal="center" vertical="center"/>
    </xf>
    <xf numFmtId="0" fontId="4" fillId="2" borderId="16" xfId="7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16" fillId="14" borderId="25" xfId="0" applyFont="1" applyFill="1" applyBorder="1" applyAlignment="1">
      <alignment horizontal="center" vertical="center" wrapText="1"/>
    </xf>
    <xf numFmtId="0" fontId="16" fillId="14" borderId="43" xfId="0" applyFont="1" applyFill="1" applyBorder="1" applyAlignment="1">
      <alignment horizontal="center" vertical="center" wrapText="1"/>
    </xf>
    <xf numFmtId="0" fontId="16" fillId="14" borderId="44" xfId="0" applyFont="1" applyFill="1" applyBorder="1" applyAlignment="1">
      <alignment horizontal="center" vertical="center" wrapText="1"/>
    </xf>
    <xf numFmtId="0" fontId="16" fillId="14" borderId="41" xfId="0" applyFont="1" applyFill="1" applyBorder="1" applyAlignment="1">
      <alignment horizontal="center" vertical="center" wrapText="1"/>
    </xf>
    <xf numFmtId="0" fontId="16" fillId="14" borderId="16" xfId="0" applyFont="1" applyFill="1" applyBorder="1" applyAlignment="1">
      <alignment horizontal="center" vertical="center" wrapText="1"/>
    </xf>
    <xf numFmtId="0" fontId="16" fillId="14" borderId="47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3" fillId="2" borderId="46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</cellXfs>
  <cellStyles count="16">
    <cellStyle name="Millares 2" xfId="3" xr:uid="{DEA2EBEA-3DFE-43FA-B269-5731F1571B53}"/>
    <cellStyle name="Millares 22 2 3" xfId="11" xr:uid="{FB101D9B-5100-491B-9CA1-D9AD78EC5288}"/>
    <cellStyle name="Moneda 2" xfId="15" xr:uid="{5EBB4EE5-09DE-4BC0-82FE-3E987F413824}"/>
    <cellStyle name="Moneda 3 10" xfId="13" xr:uid="{A2E04A51-6EAF-4A9F-B1D0-49C924669468}"/>
    <cellStyle name="Moneda 3 4 2 3" xfId="12" xr:uid="{6E485867-1419-40D2-8E63-BD46417430E1}"/>
    <cellStyle name="Normal" xfId="0" builtinId="0"/>
    <cellStyle name="Normal 2" xfId="1" xr:uid="{7CBE0FC5-1EF0-4770-B3FC-C758BA5253DD}"/>
    <cellStyle name="Normal 2 10" xfId="4" xr:uid="{5DF61AE2-70EB-475B-8B23-992E34748130}"/>
    <cellStyle name="Normal 3" xfId="7" xr:uid="{4A1A87F0-7A1E-48A5-92D2-75BF64D604EC}"/>
    <cellStyle name="Normal 3 2 4" xfId="8" xr:uid="{0BF7F128-5315-49E3-B1BD-D90E684A7FDC}"/>
    <cellStyle name="Normal 3 5" xfId="6" xr:uid="{9DD785F1-8F7B-4056-836F-8A617DAC8101}"/>
    <cellStyle name="Normal 3 5 2" xfId="9" xr:uid="{49256225-DB1E-4AD3-B7F3-67FA8B1C8780}"/>
    <cellStyle name="Normal 9 2" xfId="2" xr:uid="{D540DC2B-539E-4924-9483-D7392930A102}"/>
    <cellStyle name="Porcentaje 2" xfId="5" xr:uid="{C9F80ACF-A846-4BB0-B987-61F2154D353E}"/>
    <cellStyle name="Porcentaje 2 2" xfId="10" xr:uid="{54F07CEF-2660-4328-B3E5-243C6890FC84}"/>
    <cellStyle name="Porcentual 3 2 2" xfId="14" xr:uid="{58A3CB17-5D86-4581-8161-9227FA03DE1C}"/>
  </cellStyles>
  <dxfs count="12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Columnas'!$G$41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Columnas'!$G$42:$G$45</c:f>
              <c:numCache>
                <c:formatCode>0.0</c:formatCode>
                <c:ptCount val="4"/>
                <c:pt idx="0">
                  <c:v>382</c:v>
                </c:pt>
                <c:pt idx="1">
                  <c:v>480.75</c:v>
                </c:pt>
                <c:pt idx="2" formatCode="General">
                  <c:v>678.25</c:v>
                </c:pt>
                <c:pt idx="3">
                  <c:v>777</c:v>
                </c:pt>
              </c:numCache>
            </c:numRef>
          </c:xVal>
          <c:yVal>
            <c:numRef>
              <c:f>'Cost. Columnas'!$H$42:$H$45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B0A-45BB-9F4C-B3266F3FA4D3}"/>
            </c:ext>
          </c:extLst>
        </c:ser>
        <c:ser>
          <c:idx val="1"/>
          <c:order val="1"/>
          <c:tx>
            <c:strRef>
              <c:f>'Cost. Columnas'!$I$41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Columnas'!$I$42:$I$45</c:f>
              <c:numCache>
                <c:formatCode>0.0</c:formatCode>
                <c:ptCount val="4"/>
                <c:pt idx="0" formatCode="General">
                  <c:v>365</c:v>
                </c:pt>
                <c:pt idx="1">
                  <c:v>459.25</c:v>
                </c:pt>
                <c:pt idx="2" formatCode="General">
                  <c:v>647.75</c:v>
                </c:pt>
                <c:pt idx="3" formatCode="General">
                  <c:v>742</c:v>
                </c:pt>
              </c:numCache>
            </c:numRef>
          </c:xVal>
          <c:yVal>
            <c:numRef>
              <c:f>'Cost. Columnas'!$J$42:$J$45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B0A-45BB-9F4C-B3266F3FA4D3}"/>
            </c:ext>
          </c:extLst>
        </c:ser>
        <c:ser>
          <c:idx val="2"/>
          <c:order val="2"/>
          <c:tx>
            <c:strRef>
              <c:f>'Cost. Columnas'!$K$41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Columnas'!$K$42:$K$45</c:f>
              <c:numCache>
                <c:formatCode>0.0</c:formatCode>
                <c:ptCount val="4"/>
                <c:pt idx="0" formatCode="General">
                  <c:v>358</c:v>
                </c:pt>
                <c:pt idx="1">
                  <c:v>451</c:v>
                </c:pt>
                <c:pt idx="2" formatCode="General">
                  <c:v>637</c:v>
                </c:pt>
                <c:pt idx="3" formatCode="General">
                  <c:v>730</c:v>
                </c:pt>
              </c:numCache>
            </c:numRef>
          </c:xVal>
          <c:yVal>
            <c:numRef>
              <c:f>'Cost. Columnas'!$L$42:$L$45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B0A-45BB-9F4C-B3266F3FA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Vigas'!$G$56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Vigas'!$G$57:$G$60</c:f>
              <c:numCache>
                <c:formatCode>0.0</c:formatCode>
                <c:ptCount val="4"/>
                <c:pt idx="0">
                  <c:v>510</c:v>
                </c:pt>
                <c:pt idx="1">
                  <c:v>560.5</c:v>
                </c:pt>
                <c:pt idx="2" formatCode="General">
                  <c:v>661.5</c:v>
                </c:pt>
                <c:pt idx="3">
                  <c:v>712</c:v>
                </c:pt>
              </c:numCache>
            </c:numRef>
          </c:xVal>
          <c:yVal>
            <c:numRef>
              <c:f>'Cost. Vigas'!$H$57:$H$60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C6-42F8-AD77-4A92551FB6B9}"/>
            </c:ext>
          </c:extLst>
        </c:ser>
        <c:ser>
          <c:idx val="1"/>
          <c:order val="1"/>
          <c:tx>
            <c:strRef>
              <c:f>'Cost. Vigas'!$I$56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Vigas'!$I$57:$I$60</c:f>
              <c:numCache>
                <c:formatCode>0.0</c:formatCode>
                <c:ptCount val="4"/>
                <c:pt idx="0" formatCode="General">
                  <c:v>436</c:v>
                </c:pt>
                <c:pt idx="1">
                  <c:v>479.25</c:v>
                </c:pt>
                <c:pt idx="2" formatCode="General">
                  <c:v>565.75</c:v>
                </c:pt>
                <c:pt idx="3" formatCode="General">
                  <c:v>609</c:v>
                </c:pt>
              </c:numCache>
            </c:numRef>
          </c:xVal>
          <c:yVal>
            <c:numRef>
              <c:f>'Cost. Vigas'!$J$57:$J$60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C6-42F8-AD77-4A92551FB6B9}"/>
            </c:ext>
          </c:extLst>
        </c:ser>
        <c:ser>
          <c:idx val="2"/>
          <c:order val="2"/>
          <c:tx>
            <c:strRef>
              <c:f>'Cost. Vigas'!$K$56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Vigas'!$K$57:$K$60</c:f>
              <c:numCache>
                <c:formatCode>0.0</c:formatCode>
                <c:ptCount val="4"/>
                <c:pt idx="0" formatCode="General">
                  <c:v>474</c:v>
                </c:pt>
                <c:pt idx="1">
                  <c:v>521</c:v>
                </c:pt>
                <c:pt idx="2" formatCode="General">
                  <c:v>615</c:v>
                </c:pt>
                <c:pt idx="3" formatCode="General">
                  <c:v>662</c:v>
                </c:pt>
              </c:numCache>
            </c:numRef>
          </c:xVal>
          <c:yVal>
            <c:numRef>
              <c:f>'Cost. Vigas'!$L$57:$L$60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6C6-42F8-AD77-4A92551FB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Vigas'!$G$71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Vigas'!$G$72:$G$75</c:f>
              <c:numCache>
                <c:formatCode>0.0</c:formatCode>
                <c:ptCount val="4"/>
                <c:pt idx="0">
                  <c:v>573</c:v>
                </c:pt>
                <c:pt idx="1">
                  <c:v>592</c:v>
                </c:pt>
                <c:pt idx="2" formatCode="General">
                  <c:v>630</c:v>
                </c:pt>
                <c:pt idx="3">
                  <c:v>649</c:v>
                </c:pt>
              </c:numCache>
            </c:numRef>
          </c:xVal>
          <c:yVal>
            <c:numRef>
              <c:f>'Cost. Vigas'!$H$72:$H$75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54-418E-BD0D-BA585143FB4E}"/>
            </c:ext>
          </c:extLst>
        </c:ser>
        <c:ser>
          <c:idx val="1"/>
          <c:order val="1"/>
          <c:tx>
            <c:strRef>
              <c:f>'Cost. Vigas'!$I$71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Vigas'!$I$72:$I$75</c:f>
              <c:numCache>
                <c:formatCode>0.0</c:formatCode>
                <c:ptCount val="4"/>
                <c:pt idx="0" formatCode="General">
                  <c:v>490</c:v>
                </c:pt>
                <c:pt idx="1">
                  <c:v>506.25</c:v>
                </c:pt>
                <c:pt idx="2" formatCode="General">
                  <c:v>538.75</c:v>
                </c:pt>
                <c:pt idx="3" formatCode="General">
                  <c:v>555</c:v>
                </c:pt>
              </c:numCache>
            </c:numRef>
          </c:xVal>
          <c:yVal>
            <c:numRef>
              <c:f>'Cost. Vigas'!$J$72:$J$75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54-418E-BD0D-BA585143FB4E}"/>
            </c:ext>
          </c:extLst>
        </c:ser>
        <c:ser>
          <c:idx val="2"/>
          <c:order val="2"/>
          <c:tx>
            <c:strRef>
              <c:f>'Cost. Vigas'!$K$71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Vigas'!$K$72:$K$75</c:f>
              <c:numCache>
                <c:formatCode>0.0</c:formatCode>
                <c:ptCount val="4"/>
                <c:pt idx="0" formatCode="General">
                  <c:v>533</c:v>
                </c:pt>
                <c:pt idx="1">
                  <c:v>550.75</c:v>
                </c:pt>
                <c:pt idx="2" formatCode="General">
                  <c:v>586.25</c:v>
                </c:pt>
                <c:pt idx="3" formatCode="General">
                  <c:v>604</c:v>
                </c:pt>
              </c:numCache>
            </c:numRef>
          </c:xVal>
          <c:yVal>
            <c:numRef>
              <c:f>'Cost. Vigas'!$L$72:$L$75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E54-418E-BD0D-BA585143F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Vigas'!$G$71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Vigas'!$G$72:$G$75</c:f>
              <c:numCache>
                <c:formatCode>0.0</c:formatCode>
                <c:ptCount val="4"/>
                <c:pt idx="0">
                  <c:v>573</c:v>
                </c:pt>
                <c:pt idx="1">
                  <c:v>592</c:v>
                </c:pt>
                <c:pt idx="2" formatCode="General">
                  <c:v>630</c:v>
                </c:pt>
                <c:pt idx="3">
                  <c:v>649</c:v>
                </c:pt>
              </c:numCache>
            </c:numRef>
          </c:xVal>
          <c:yVal>
            <c:numRef>
              <c:f>'Cost. Vigas'!$H$72:$H$75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60-4AA4-BA68-68ECD1D7AB8A}"/>
            </c:ext>
          </c:extLst>
        </c:ser>
        <c:ser>
          <c:idx val="1"/>
          <c:order val="1"/>
          <c:tx>
            <c:strRef>
              <c:f>'Cost. Vigas'!$I$71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Vigas'!$I$72:$I$75</c:f>
              <c:numCache>
                <c:formatCode>0.0</c:formatCode>
                <c:ptCount val="4"/>
                <c:pt idx="0" formatCode="General">
                  <c:v>490</c:v>
                </c:pt>
                <c:pt idx="1">
                  <c:v>506.25</c:v>
                </c:pt>
                <c:pt idx="2" formatCode="General">
                  <c:v>538.75</c:v>
                </c:pt>
                <c:pt idx="3" formatCode="General">
                  <c:v>555</c:v>
                </c:pt>
              </c:numCache>
            </c:numRef>
          </c:xVal>
          <c:yVal>
            <c:numRef>
              <c:f>'Cost. Vigas'!$J$72:$J$75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60-4AA4-BA68-68ECD1D7AB8A}"/>
            </c:ext>
          </c:extLst>
        </c:ser>
        <c:ser>
          <c:idx val="2"/>
          <c:order val="2"/>
          <c:tx>
            <c:strRef>
              <c:f>'Cost. Vigas'!$K$86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Vigas'!$K$87:$K$90</c:f>
              <c:numCache>
                <c:formatCode>0.0</c:formatCode>
                <c:ptCount val="4"/>
                <c:pt idx="0" formatCode="General">
                  <c:v>533</c:v>
                </c:pt>
                <c:pt idx="1">
                  <c:v>550.75</c:v>
                </c:pt>
                <c:pt idx="2" formatCode="General">
                  <c:v>586.25</c:v>
                </c:pt>
                <c:pt idx="3" formatCode="General">
                  <c:v>604</c:v>
                </c:pt>
              </c:numCache>
            </c:numRef>
          </c:xVal>
          <c:yVal>
            <c:numRef>
              <c:f>'Cost. Vigas'!$L$87:$L$90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60-4AA4-BA68-68ECD1D7A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Vigas'!$W$41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Vigas'!$W$42:$W$45</c:f>
              <c:numCache>
                <c:formatCode>0.0</c:formatCode>
                <c:ptCount val="4"/>
                <c:pt idx="0">
                  <c:v>510</c:v>
                </c:pt>
                <c:pt idx="1">
                  <c:v>560.5</c:v>
                </c:pt>
                <c:pt idx="2" formatCode="General">
                  <c:v>661.5</c:v>
                </c:pt>
                <c:pt idx="3">
                  <c:v>712</c:v>
                </c:pt>
              </c:numCache>
            </c:numRef>
          </c:xVal>
          <c:yVal>
            <c:numRef>
              <c:f>'Cost. Vigas'!$X$42:$X$45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EB-4A03-A51A-48C423FAED96}"/>
            </c:ext>
          </c:extLst>
        </c:ser>
        <c:ser>
          <c:idx val="1"/>
          <c:order val="1"/>
          <c:tx>
            <c:strRef>
              <c:f>'Cost. Vigas'!$Y$41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Vigas'!$Y$42:$Y$45</c:f>
              <c:numCache>
                <c:formatCode>0.0</c:formatCode>
                <c:ptCount val="4"/>
                <c:pt idx="0" formatCode="General">
                  <c:v>436</c:v>
                </c:pt>
                <c:pt idx="1">
                  <c:v>479.25</c:v>
                </c:pt>
                <c:pt idx="2" formatCode="General">
                  <c:v>565.75</c:v>
                </c:pt>
                <c:pt idx="3" formatCode="General">
                  <c:v>609</c:v>
                </c:pt>
              </c:numCache>
            </c:numRef>
          </c:xVal>
          <c:yVal>
            <c:numRef>
              <c:f>'Cost. Vigas'!$Z$42:$Z$45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BEB-4A03-A51A-48C423FAED96}"/>
            </c:ext>
          </c:extLst>
        </c:ser>
        <c:ser>
          <c:idx val="2"/>
          <c:order val="2"/>
          <c:tx>
            <c:strRef>
              <c:f>'Cost. Vigas'!$AA$41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Vigas'!$AA$42:$AA$45</c:f>
              <c:numCache>
                <c:formatCode>0.0</c:formatCode>
                <c:ptCount val="4"/>
                <c:pt idx="0" formatCode="General">
                  <c:v>474</c:v>
                </c:pt>
                <c:pt idx="1">
                  <c:v>521</c:v>
                </c:pt>
                <c:pt idx="2" formatCode="General">
                  <c:v>615</c:v>
                </c:pt>
                <c:pt idx="3" formatCode="General">
                  <c:v>662</c:v>
                </c:pt>
              </c:numCache>
            </c:numRef>
          </c:xVal>
          <c:yVal>
            <c:numRef>
              <c:f>'Cost. Vigas'!$AB$42:$AB$45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BEB-4A03-A51A-48C423FAE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  <c:max val="1700"/>
          <c:min val="9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Miles de pesos Colombianos</a:t>
                </a:r>
                <a:endParaRPr lang="es-CO" sz="10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368234123917237"/>
              <c:y val="0.791295567220764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Vigas'!$W$56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Vigas'!$W$57:$W$60</c:f>
              <c:numCache>
                <c:formatCode>0.0</c:formatCode>
                <c:ptCount val="4"/>
                <c:pt idx="0">
                  <c:v>573</c:v>
                </c:pt>
                <c:pt idx="1">
                  <c:v>592</c:v>
                </c:pt>
                <c:pt idx="2" formatCode="General">
                  <c:v>630</c:v>
                </c:pt>
                <c:pt idx="3">
                  <c:v>649</c:v>
                </c:pt>
              </c:numCache>
            </c:numRef>
          </c:xVal>
          <c:yVal>
            <c:numRef>
              <c:f>'Cost. Vigas'!$X$57:$X$60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3D-4EF9-B359-EBEBF4D98796}"/>
            </c:ext>
          </c:extLst>
        </c:ser>
        <c:ser>
          <c:idx val="1"/>
          <c:order val="1"/>
          <c:tx>
            <c:strRef>
              <c:f>'Cost. Vigas'!$Y$56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Vigas'!$Y$57:$Y$60</c:f>
              <c:numCache>
                <c:formatCode>0.0</c:formatCode>
                <c:ptCount val="4"/>
                <c:pt idx="0" formatCode="General">
                  <c:v>490</c:v>
                </c:pt>
                <c:pt idx="1">
                  <c:v>506.25</c:v>
                </c:pt>
                <c:pt idx="2" formatCode="General">
                  <c:v>538.75</c:v>
                </c:pt>
                <c:pt idx="3" formatCode="General">
                  <c:v>555</c:v>
                </c:pt>
              </c:numCache>
            </c:numRef>
          </c:xVal>
          <c:yVal>
            <c:numRef>
              <c:f>'Cost. Vigas'!$Z$57:$Z$60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A3D-4EF9-B359-EBEBF4D98796}"/>
            </c:ext>
          </c:extLst>
        </c:ser>
        <c:ser>
          <c:idx val="2"/>
          <c:order val="2"/>
          <c:tx>
            <c:strRef>
              <c:f>'Cost. Vigas'!$AA$56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Vigas'!$AA$57:$AA$60</c:f>
              <c:numCache>
                <c:formatCode>0.0</c:formatCode>
                <c:ptCount val="4"/>
                <c:pt idx="0" formatCode="General">
                  <c:v>533</c:v>
                </c:pt>
                <c:pt idx="1">
                  <c:v>550.75</c:v>
                </c:pt>
                <c:pt idx="2" formatCode="General">
                  <c:v>586.25</c:v>
                </c:pt>
                <c:pt idx="3" formatCode="General">
                  <c:v>604</c:v>
                </c:pt>
              </c:numCache>
            </c:numRef>
          </c:xVal>
          <c:yVal>
            <c:numRef>
              <c:f>'Cost. Vigas'!$AB$57:$AB$60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A3D-4EF9-B359-EBEBF4D98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Vigas'!$W$71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Vigas'!$W$72:$W$75</c:f>
              <c:numCache>
                <c:formatCode>0.0</c:formatCode>
                <c:ptCount val="4"/>
                <c:pt idx="0">
                  <c:v>545</c:v>
                </c:pt>
                <c:pt idx="1">
                  <c:v>578</c:v>
                </c:pt>
                <c:pt idx="2" formatCode="General">
                  <c:v>644</c:v>
                </c:pt>
                <c:pt idx="3">
                  <c:v>677</c:v>
                </c:pt>
              </c:numCache>
            </c:numRef>
          </c:xVal>
          <c:yVal>
            <c:numRef>
              <c:f>'Cost. Vigas'!$X$72:$X$75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B0-4F5F-A493-7F03BD60D5DD}"/>
            </c:ext>
          </c:extLst>
        </c:ser>
        <c:ser>
          <c:idx val="1"/>
          <c:order val="1"/>
          <c:tx>
            <c:strRef>
              <c:f>'Cost. Vigas'!$Y$71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Vigas'!$Y$72:$Y$75</c:f>
              <c:numCache>
                <c:formatCode>0.0</c:formatCode>
                <c:ptCount val="4"/>
                <c:pt idx="0" formatCode="General">
                  <c:v>466</c:v>
                </c:pt>
                <c:pt idx="1">
                  <c:v>494.25</c:v>
                </c:pt>
                <c:pt idx="2" formatCode="General">
                  <c:v>550.75</c:v>
                </c:pt>
                <c:pt idx="3" formatCode="General">
                  <c:v>579</c:v>
                </c:pt>
              </c:numCache>
            </c:numRef>
          </c:xVal>
          <c:yVal>
            <c:numRef>
              <c:f>'Cost. Vigas'!$Z$72:$Z$75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B0-4F5F-A493-7F03BD60D5DD}"/>
            </c:ext>
          </c:extLst>
        </c:ser>
        <c:ser>
          <c:idx val="2"/>
          <c:order val="2"/>
          <c:tx>
            <c:strRef>
              <c:f>'Cost. Vigas'!$AA$71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Vigas'!$AA$72:$AA$75</c:f>
              <c:numCache>
                <c:formatCode>0.0</c:formatCode>
                <c:ptCount val="4"/>
                <c:pt idx="0" formatCode="General">
                  <c:v>507</c:v>
                </c:pt>
                <c:pt idx="1">
                  <c:v>537.75</c:v>
                </c:pt>
                <c:pt idx="2" formatCode="General">
                  <c:v>599.25</c:v>
                </c:pt>
                <c:pt idx="3" formatCode="General">
                  <c:v>630</c:v>
                </c:pt>
              </c:numCache>
            </c:numRef>
          </c:xVal>
          <c:yVal>
            <c:numRef>
              <c:f>'Cost. Vigas'!$AB$72:$AB$75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6B0-4F5F-A493-7F03BD60D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Vigas'!$W$86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Vigas'!$W$87:$W$90</c:f>
              <c:numCache>
                <c:formatCode>0.0</c:formatCode>
                <c:ptCount val="4"/>
                <c:pt idx="0">
                  <c:v>586</c:v>
                </c:pt>
                <c:pt idx="1">
                  <c:v>598.5</c:v>
                </c:pt>
                <c:pt idx="2" formatCode="General">
                  <c:v>623.5</c:v>
                </c:pt>
                <c:pt idx="3">
                  <c:v>636</c:v>
                </c:pt>
              </c:numCache>
            </c:numRef>
          </c:xVal>
          <c:yVal>
            <c:numRef>
              <c:f>'Cost. Vigas'!$X$87:$X$90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9EE-4691-BB09-B9EE8CD047B2}"/>
            </c:ext>
          </c:extLst>
        </c:ser>
        <c:ser>
          <c:idx val="1"/>
          <c:order val="1"/>
          <c:tx>
            <c:strRef>
              <c:f>'Cost. Vigas'!$Y$86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Vigas'!$Y$87:$Y$90</c:f>
              <c:numCache>
                <c:formatCode>0.0</c:formatCode>
                <c:ptCount val="4"/>
                <c:pt idx="0" formatCode="General">
                  <c:v>501</c:v>
                </c:pt>
                <c:pt idx="1">
                  <c:v>511.75</c:v>
                </c:pt>
                <c:pt idx="2" formatCode="General">
                  <c:v>533.25</c:v>
                </c:pt>
                <c:pt idx="3" formatCode="General">
                  <c:v>544</c:v>
                </c:pt>
              </c:numCache>
            </c:numRef>
          </c:xVal>
          <c:yVal>
            <c:numRef>
              <c:f>'Cost. Vigas'!$Z$87:$Z$90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9EE-4691-BB09-B9EE8CD047B2}"/>
            </c:ext>
          </c:extLst>
        </c:ser>
        <c:ser>
          <c:idx val="2"/>
          <c:order val="2"/>
          <c:tx>
            <c:strRef>
              <c:f>'Cost. Vigas'!$AA$86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Vigas'!$AA$87:$AA$90</c:f>
              <c:numCache>
                <c:formatCode>0.0</c:formatCode>
                <c:ptCount val="4"/>
                <c:pt idx="0" formatCode="General">
                  <c:v>545</c:v>
                </c:pt>
                <c:pt idx="1">
                  <c:v>556.5</c:v>
                </c:pt>
                <c:pt idx="2" formatCode="General">
                  <c:v>579.5</c:v>
                </c:pt>
                <c:pt idx="3" formatCode="General">
                  <c:v>591</c:v>
                </c:pt>
              </c:numCache>
            </c:numRef>
          </c:xVal>
          <c:yVal>
            <c:numRef>
              <c:f>'Cost. Vigas'!$AB$87:$AB$90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9EE-4691-BB09-B9EE8CD04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Placa '!$G$41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'!$G$42:$G$45</c:f>
              <c:numCache>
                <c:formatCode>0.0</c:formatCode>
                <c:ptCount val="4"/>
                <c:pt idx="0">
                  <c:v>219</c:v>
                </c:pt>
                <c:pt idx="1">
                  <c:v>275.75</c:v>
                </c:pt>
                <c:pt idx="2" formatCode="General">
                  <c:v>389.25</c:v>
                </c:pt>
                <c:pt idx="3">
                  <c:v>446</c:v>
                </c:pt>
              </c:numCache>
            </c:numRef>
          </c:xVal>
          <c:yVal>
            <c:numRef>
              <c:f>'Cost. Placa '!$H$42:$H$45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A8-4705-B44A-A5627AF2C508}"/>
            </c:ext>
          </c:extLst>
        </c:ser>
        <c:ser>
          <c:idx val="1"/>
          <c:order val="1"/>
          <c:tx>
            <c:strRef>
              <c:f>'Cost. Placa '!$I$41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'!$I$42:$I$45</c:f>
              <c:numCache>
                <c:formatCode>0.0</c:formatCode>
                <c:ptCount val="4"/>
                <c:pt idx="0" formatCode="General">
                  <c:v>223</c:v>
                </c:pt>
                <c:pt idx="1">
                  <c:v>281</c:v>
                </c:pt>
                <c:pt idx="2" formatCode="General">
                  <c:v>397</c:v>
                </c:pt>
                <c:pt idx="3" formatCode="General">
                  <c:v>455</c:v>
                </c:pt>
              </c:numCache>
            </c:numRef>
          </c:xVal>
          <c:yVal>
            <c:numRef>
              <c:f>'Cost. Placa '!$J$42:$J$45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BA8-4705-B44A-A5627AF2C508}"/>
            </c:ext>
          </c:extLst>
        </c:ser>
        <c:ser>
          <c:idx val="2"/>
          <c:order val="2"/>
          <c:tx>
            <c:strRef>
              <c:f>'Cost. Placa '!$K$41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'!$K$42:$K$45</c:f>
              <c:numCache>
                <c:formatCode>0.0</c:formatCode>
                <c:ptCount val="4"/>
                <c:pt idx="0" formatCode="General">
                  <c:v>208</c:v>
                </c:pt>
                <c:pt idx="1">
                  <c:v>262</c:v>
                </c:pt>
                <c:pt idx="2" formatCode="General">
                  <c:v>370</c:v>
                </c:pt>
                <c:pt idx="3" formatCode="General">
                  <c:v>424</c:v>
                </c:pt>
              </c:numCache>
            </c:numRef>
          </c:xVal>
          <c:yVal>
            <c:numRef>
              <c:f>'Cost. Placa '!$L$42:$L$45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BA8-4705-B44A-A5627AF2C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Placa '!$G$56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'!$G$57:$G$60</c:f>
              <c:numCache>
                <c:formatCode>0.0</c:formatCode>
                <c:ptCount val="4"/>
                <c:pt idx="0">
                  <c:v>277</c:v>
                </c:pt>
                <c:pt idx="1">
                  <c:v>304.5</c:v>
                </c:pt>
                <c:pt idx="2" formatCode="General">
                  <c:v>359.5</c:v>
                </c:pt>
                <c:pt idx="3">
                  <c:v>387</c:v>
                </c:pt>
              </c:numCache>
            </c:numRef>
          </c:xVal>
          <c:yVal>
            <c:numRef>
              <c:f>'Cost. Placa '!$H$57:$H$60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93-4FC6-8E20-83B91219450C}"/>
            </c:ext>
          </c:extLst>
        </c:ser>
        <c:ser>
          <c:idx val="1"/>
          <c:order val="1"/>
          <c:tx>
            <c:strRef>
              <c:f>'Cost. Placa '!$I$56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'!$I$57:$I$60</c:f>
              <c:numCache>
                <c:formatCode>0.0</c:formatCode>
                <c:ptCount val="4"/>
                <c:pt idx="0" formatCode="General">
                  <c:v>283</c:v>
                </c:pt>
                <c:pt idx="1">
                  <c:v>311</c:v>
                </c:pt>
                <c:pt idx="2" formatCode="General">
                  <c:v>367</c:v>
                </c:pt>
                <c:pt idx="3" formatCode="General">
                  <c:v>395</c:v>
                </c:pt>
              </c:numCache>
            </c:numRef>
          </c:xVal>
          <c:yVal>
            <c:numRef>
              <c:f>'Cost. Placa '!$J$57:$J$60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C93-4FC6-8E20-83B91219450C}"/>
            </c:ext>
          </c:extLst>
        </c:ser>
        <c:ser>
          <c:idx val="2"/>
          <c:order val="2"/>
          <c:tx>
            <c:strRef>
              <c:f>'Cost. Placa '!$K$56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'!$K$57:$K$60</c:f>
              <c:numCache>
                <c:formatCode>0.0</c:formatCode>
                <c:ptCount val="4"/>
                <c:pt idx="0" formatCode="General">
                  <c:v>263</c:v>
                </c:pt>
                <c:pt idx="1">
                  <c:v>289.25</c:v>
                </c:pt>
                <c:pt idx="2" formatCode="General">
                  <c:v>341.75</c:v>
                </c:pt>
                <c:pt idx="3" formatCode="General">
                  <c:v>368</c:v>
                </c:pt>
              </c:numCache>
            </c:numRef>
          </c:xVal>
          <c:yVal>
            <c:numRef>
              <c:f>'Cost. Placa '!$L$57:$L$60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C93-4FC6-8E20-83B912194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Placa 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'!$G$72:$G$75</c:f>
              <c:numCache>
                <c:formatCode>0.0</c:formatCode>
                <c:ptCount val="4"/>
                <c:pt idx="0">
                  <c:v>311</c:v>
                </c:pt>
                <c:pt idx="1">
                  <c:v>321.5</c:v>
                </c:pt>
                <c:pt idx="2" formatCode="General">
                  <c:v>342.5</c:v>
                </c:pt>
                <c:pt idx="3">
                  <c:v>353</c:v>
                </c:pt>
              </c:numCache>
            </c:numRef>
          </c:xVal>
          <c:yVal>
            <c:numRef>
              <c:f>'Cost. Placa 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24-490F-83ED-B2C84533CB7D}"/>
            </c:ext>
          </c:extLst>
        </c:ser>
        <c:ser>
          <c:idx val="1"/>
          <c:order val="1"/>
          <c:tx>
            <c:strRef>
              <c:f>'Cost. Placa 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'!$I$72:$I$75</c:f>
              <c:numCache>
                <c:formatCode>0.0</c:formatCode>
                <c:ptCount val="4"/>
                <c:pt idx="0" formatCode="General">
                  <c:v>318</c:v>
                </c:pt>
                <c:pt idx="1">
                  <c:v>328.5</c:v>
                </c:pt>
                <c:pt idx="2" formatCode="General">
                  <c:v>349.5</c:v>
                </c:pt>
                <c:pt idx="3" formatCode="General">
                  <c:v>360</c:v>
                </c:pt>
              </c:numCache>
            </c:numRef>
          </c:xVal>
          <c:yVal>
            <c:numRef>
              <c:f>'Cost. Placa 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24-490F-83ED-B2C84533CB7D}"/>
            </c:ext>
          </c:extLst>
        </c:ser>
        <c:ser>
          <c:idx val="2"/>
          <c:order val="2"/>
          <c:tx>
            <c:strRef>
              <c:f>'Cost. Placa '!$K$71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'!$K$72:$K$75</c:f>
              <c:numCache>
                <c:formatCode>0.0</c:formatCode>
                <c:ptCount val="4"/>
                <c:pt idx="0" formatCode="General">
                  <c:v>296</c:v>
                </c:pt>
                <c:pt idx="1">
                  <c:v>306</c:v>
                </c:pt>
                <c:pt idx="2" formatCode="General">
                  <c:v>326</c:v>
                </c:pt>
                <c:pt idx="3" formatCode="General">
                  <c:v>336</c:v>
                </c:pt>
              </c:numCache>
            </c:numRef>
          </c:xVal>
          <c:yVal>
            <c:numRef>
              <c:f>'Cost. Placa '!$L$72:$L$75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F24-490F-83ED-B2C84533C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Columnas'!$G$56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Columnas'!$G$57:$G$60</c:f>
              <c:numCache>
                <c:formatCode>0.0</c:formatCode>
                <c:ptCount val="4"/>
                <c:pt idx="0">
                  <c:v>484</c:v>
                </c:pt>
                <c:pt idx="1">
                  <c:v>531.75</c:v>
                </c:pt>
                <c:pt idx="2" formatCode="General">
                  <c:v>627.25</c:v>
                </c:pt>
                <c:pt idx="3">
                  <c:v>675</c:v>
                </c:pt>
              </c:numCache>
            </c:numRef>
          </c:xVal>
          <c:yVal>
            <c:numRef>
              <c:f>'Cost. Columnas'!$H$57:$H$60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95-43B6-9130-D6255BA1C7B8}"/>
            </c:ext>
          </c:extLst>
        </c:ser>
        <c:ser>
          <c:idx val="1"/>
          <c:order val="1"/>
          <c:tx>
            <c:strRef>
              <c:f>'Cost. Columnas'!$I$56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Columnas'!$I$57:$I$60</c:f>
              <c:numCache>
                <c:formatCode>0.0</c:formatCode>
                <c:ptCount val="4"/>
                <c:pt idx="0" formatCode="General">
                  <c:v>462</c:v>
                </c:pt>
                <c:pt idx="1">
                  <c:v>507.75</c:v>
                </c:pt>
                <c:pt idx="2" formatCode="General">
                  <c:v>599.25</c:v>
                </c:pt>
                <c:pt idx="3" formatCode="General">
                  <c:v>645</c:v>
                </c:pt>
              </c:numCache>
            </c:numRef>
          </c:xVal>
          <c:yVal>
            <c:numRef>
              <c:f>'Cost. Columnas'!$J$57:$J$60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895-43B6-9130-D6255BA1C7B8}"/>
            </c:ext>
          </c:extLst>
        </c:ser>
        <c:ser>
          <c:idx val="2"/>
          <c:order val="2"/>
          <c:tx>
            <c:strRef>
              <c:f>'Cost. Columnas'!$K$56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Columnas'!$K$57:$K$60</c:f>
              <c:numCache>
                <c:formatCode>0.0</c:formatCode>
                <c:ptCount val="4"/>
                <c:pt idx="0" formatCode="General">
                  <c:v>454</c:v>
                </c:pt>
                <c:pt idx="1">
                  <c:v>499</c:v>
                </c:pt>
                <c:pt idx="2" formatCode="General">
                  <c:v>589</c:v>
                </c:pt>
                <c:pt idx="3" formatCode="General">
                  <c:v>634</c:v>
                </c:pt>
              </c:numCache>
            </c:numRef>
          </c:xVal>
          <c:yVal>
            <c:numRef>
              <c:f>'Cost. Columnas'!$L$57:$L$60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895-43B6-9130-D6255BA1C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Placa 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'!$G$72:$G$75</c:f>
              <c:numCache>
                <c:formatCode>0.0</c:formatCode>
                <c:ptCount val="4"/>
                <c:pt idx="0">
                  <c:v>311</c:v>
                </c:pt>
                <c:pt idx="1">
                  <c:v>321.5</c:v>
                </c:pt>
                <c:pt idx="2" formatCode="General">
                  <c:v>342.5</c:v>
                </c:pt>
                <c:pt idx="3">
                  <c:v>353</c:v>
                </c:pt>
              </c:numCache>
            </c:numRef>
          </c:xVal>
          <c:yVal>
            <c:numRef>
              <c:f>'Cost. Placa 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2B-4830-850C-E4B80B41751D}"/>
            </c:ext>
          </c:extLst>
        </c:ser>
        <c:ser>
          <c:idx val="1"/>
          <c:order val="1"/>
          <c:tx>
            <c:strRef>
              <c:f>'Cost. Placa 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'!$I$72:$I$75</c:f>
              <c:numCache>
                <c:formatCode>0.0</c:formatCode>
                <c:ptCount val="4"/>
                <c:pt idx="0" formatCode="General">
                  <c:v>318</c:v>
                </c:pt>
                <c:pt idx="1">
                  <c:v>328.5</c:v>
                </c:pt>
                <c:pt idx="2" formatCode="General">
                  <c:v>349.5</c:v>
                </c:pt>
                <c:pt idx="3" formatCode="General">
                  <c:v>360</c:v>
                </c:pt>
              </c:numCache>
            </c:numRef>
          </c:xVal>
          <c:yVal>
            <c:numRef>
              <c:f>'Cost. Placa 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C2B-4830-850C-E4B80B41751D}"/>
            </c:ext>
          </c:extLst>
        </c:ser>
        <c:ser>
          <c:idx val="2"/>
          <c:order val="2"/>
          <c:tx>
            <c:strRef>
              <c:f>'Cost. Placa '!$K$86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'!$K$87:$K$90</c:f>
              <c:numCache>
                <c:formatCode>0.0</c:formatCode>
                <c:ptCount val="4"/>
                <c:pt idx="0" formatCode="General">
                  <c:v>296</c:v>
                </c:pt>
                <c:pt idx="1">
                  <c:v>306</c:v>
                </c:pt>
                <c:pt idx="2" formatCode="General">
                  <c:v>326</c:v>
                </c:pt>
                <c:pt idx="3" formatCode="General">
                  <c:v>336</c:v>
                </c:pt>
              </c:numCache>
            </c:numRef>
          </c:xVal>
          <c:yVal>
            <c:numRef>
              <c:f>'Cost. Placa '!$L$87:$L$90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C2B-4830-850C-E4B80B417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Placa '!$W$41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'!$W$42:$W$45</c:f>
              <c:numCache>
                <c:formatCode>0.0</c:formatCode>
                <c:ptCount val="4"/>
                <c:pt idx="0">
                  <c:v>277</c:v>
                </c:pt>
                <c:pt idx="1">
                  <c:v>304.5</c:v>
                </c:pt>
                <c:pt idx="2" formatCode="General">
                  <c:v>359.5</c:v>
                </c:pt>
                <c:pt idx="3">
                  <c:v>387</c:v>
                </c:pt>
              </c:numCache>
            </c:numRef>
          </c:xVal>
          <c:yVal>
            <c:numRef>
              <c:f>'Cost. Placa '!$X$42:$X$45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17-4A4F-A00C-8238649A8346}"/>
            </c:ext>
          </c:extLst>
        </c:ser>
        <c:ser>
          <c:idx val="1"/>
          <c:order val="1"/>
          <c:tx>
            <c:strRef>
              <c:f>'Cost. Placa '!$Y$41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'!$Y$42:$Y$45</c:f>
              <c:numCache>
                <c:formatCode>0.0</c:formatCode>
                <c:ptCount val="4"/>
                <c:pt idx="0" formatCode="General">
                  <c:v>283</c:v>
                </c:pt>
                <c:pt idx="1">
                  <c:v>311</c:v>
                </c:pt>
                <c:pt idx="2" formatCode="General">
                  <c:v>367</c:v>
                </c:pt>
                <c:pt idx="3" formatCode="General">
                  <c:v>395</c:v>
                </c:pt>
              </c:numCache>
            </c:numRef>
          </c:xVal>
          <c:yVal>
            <c:numRef>
              <c:f>'Cost. Placa '!$Z$42:$Z$45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17-4A4F-A00C-8238649A8346}"/>
            </c:ext>
          </c:extLst>
        </c:ser>
        <c:ser>
          <c:idx val="2"/>
          <c:order val="2"/>
          <c:tx>
            <c:strRef>
              <c:f>'Cost. Placa '!$AA$41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'!$AA$42:$AA$45</c:f>
              <c:numCache>
                <c:formatCode>0.0</c:formatCode>
                <c:ptCount val="4"/>
                <c:pt idx="0" formatCode="General">
                  <c:v>263</c:v>
                </c:pt>
                <c:pt idx="1">
                  <c:v>289.25</c:v>
                </c:pt>
                <c:pt idx="2" formatCode="General">
                  <c:v>341.75</c:v>
                </c:pt>
                <c:pt idx="3" formatCode="General">
                  <c:v>368</c:v>
                </c:pt>
              </c:numCache>
            </c:numRef>
          </c:xVal>
          <c:yVal>
            <c:numRef>
              <c:f>'Cost. Placa '!$AB$42:$AB$45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017-4A4F-A00C-8238649A8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  <c:max val="1700"/>
          <c:min val="9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Miles de pesos Colombianos</a:t>
                </a:r>
                <a:endParaRPr lang="es-CO" sz="10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368234123917237"/>
              <c:y val="0.791295567220764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Placa '!$W$56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'!$W$57:$W$60</c:f>
              <c:numCache>
                <c:formatCode>0.0</c:formatCode>
                <c:ptCount val="4"/>
                <c:pt idx="0">
                  <c:v>311</c:v>
                </c:pt>
                <c:pt idx="1">
                  <c:v>321.5</c:v>
                </c:pt>
                <c:pt idx="2" formatCode="General">
                  <c:v>342.5</c:v>
                </c:pt>
                <c:pt idx="3">
                  <c:v>353</c:v>
                </c:pt>
              </c:numCache>
            </c:numRef>
          </c:xVal>
          <c:yVal>
            <c:numRef>
              <c:f>'Cost. Placa '!$X$57:$X$60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38-414D-B547-06E36D017A72}"/>
            </c:ext>
          </c:extLst>
        </c:ser>
        <c:ser>
          <c:idx val="1"/>
          <c:order val="1"/>
          <c:tx>
            <c:strRef>
              <c:f>'Cost. Placa '!$Y$56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'!$Y$57:$Y$60</c:f>
              <c:numCache>
                <c:formatCode>0.0</c:formatCode>
                <c:ptCount val="4"/>
                <c:pt idx="0" formatCode="General">
                  <c:v>318</c:v>
                </c:pt>
                <c:pt idx="1">
                  <c:v>328.5</c:v>
                </c:pt>
                <c:pt idx="2" formatCode="General">
                  <c:v>349.5</c:v>
                </c:pt>
                <c:pt idx="3" formatCode="General">
                  <c:v>360</c:v>
                </c:pt>
              </c:numCache>
            </c:numRef>
          </c:xVal>
          <c:yVal>
            <c:numRef>
              <c:f>'Cost. Placa '!$Z$57:$Z$60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38-414D-B547-06E36D017A72}"/>
            </c:ext>
          </c:extLst>
        </c:ser>
        <c:ser>
          <c:idx val="2"/>
          <c:order val="2"/>
          <c:tx>
            <c:strRef>
              <c:f>'Cost. Placa '!$AA$56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'!$AA$57:$AA$60</c:f>
              <c:numCache>
                <c:formatCode>0.0</c:formatCode>
                <c:ptCount val="4"/>
                <c:pt idx="0" formatCode="General">
                  <c:v>296</c:v>
                </c:pt>
                <c:pt idx="1">
                  <c:v>306</c:v>
                </c:pt>
                <c:pt idx="2" formatCode="General">
                  <c:v>326</c:v>
                </c:pt>
                <c:pt idx="3" formatCode="General">
                  <c:v>336</c:v>
                </c:pt>
              </c:numCache>
            </c:numRef>
          </c:xVal>
          <c:yVal>
            <c:numRef>
              <c:f>'Cost. Placa '!$AB$57:$AB$60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38-414D-B547-06E36D017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Placa '!$W$71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'!$W$72:$W$75</c:f>
              <c:numCache>
                <c:formatCode>0.0</c:formatCode>
                <c:ptCount val="4"/>
                <c:pt idx="0">
                  <c:v>296</c:v>
                </c:pt>
                <c:pt idx="1">
                  <c:v>314</c:v>
                </c:pt>
                <c:pt idx="2" formatCode="General">
                  <c:v>350</c:v>
                </c:pt>
                <c:pt idx="3">
                  <c:v>368</c:v>
                </c:pt>
              </c:numCache>
            </c:numRef>
          </c:xVal>
          <c:yVal>
            <c:numRef>
              <c:f>'Cost. Placa '!$X$72:$X$75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33-42C2-A75B-D8F330B80A55}"/>
            </c:ext>
          </c:extLst>
        </c:ser>
        <c:ser>
          <c:idx val="1"/>
          <c:order val="1"/>
          <c:tx>
            <c:strRef>
              <c:f>'Cost. Placa '!$Y$71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'!$Y$72:$Y$75</c:f>
              <c:numCache>
                <c:formatCode>0.0</c:formatCode>
                <c:ptCount val="4"/>
                <c:pt idx="0" formatCode="General">
                  <c:v>302</c:v>
                </c:pt>
                <c:pt idx="1">
                  <c:v>320.5</c:v>
                </c:pt>
                <c:pt idx="2" formatCode="General">
                  <c:v>357.5</c:v>
                </c:pt>
                <c:pt idx="3" formatCode="General">
                  <c:v>376</c:v>
                </c:pt>
              </c:numCache>
            </c:numRef>
          </c:xVal>
          <c:yVal>
            <c:numRef>
              <c:f>'Cost. Placa '!$Z$72:$Z$75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33-42C2-A75B-D8F330B80A55}"/>
            </c:ext>
          </c:extLst>
        </c:ser>
        <c:ser>
          <c:idx val="2"/>
          <c:order val="2"/>
          <c:tx>
            <c:strRef>
              <c:f>'Cost. Placa '!$AA$71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'!$AA$72:$AA$75</c:f>
              <c:numCache>
                <c:formatCode>0.0</c:formatCode>
                <c:ptCount val="4"/>
                <c:pt idx="0" formatCode="General">
                  <c:v>281</c:v>
                </c:pt>
                <c:pt idx="1">
                  <c:v>298.25</c:v>
                </c:pt>
                <c:pt idx="2" formatCode="General">
                  <c:v>332.75</c:v>
                </c:pt>
                <c:pt idx="3" formatCode="General">
                  <c:v>350</c:v>
                </c:pt>
              </c:numCache>
            </c:numRef>
          </c:xVal>
          <c:yVal>
            <c:numRef>
              <c:f>'Cost. Placa '!$AB$72:$AB$75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133-42C2-A75B-D8F330B80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Placa '!$W$86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'!$W$87:$W$90</c:f>
              <c:numCache>
                <c:formatCode>0.0</c:formatCode>
                <c:ptCount val="4"/>
                <c:pt idx="0">
                  <c:v>318</c:v>
                </c:pt>
                <c:pt idx="1">
                  <c:v>325</c:v>
                </c:pt>
                <c:pt idx="2" formatCode="General">
                  <c:v>339</c:v>
                </c:pt>
                <c:pt idx="3">
                  <c:v>346</c:v>
                </c:pt>
              </c:numCache>
            </c:numRef>
          </c:xVal>
          <c:yVal>
            <c:numRef>
              <c:f>'Cost. Placa '!$X$87:$X$90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74-4F55-A18A-CC27FF6A8428}"/>
            </c:ext>
          </c:extLst>
        </c:ser>
        <c:ser>
          <c:idx val="1"/>
          <c:order val="1"/>
          <c:tx>
            <c:strRef>
              <c:f>'Cost. Placa '!$Y$86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'!$Y$87:$Y$90</c:f>
              <c:numCache>
                <c:formatCode>0.0</c:formatCode>
                <c:ptCount val="4"/>
                <c:pt idx="0" formatCode="General">
                  <c:v>325</c:v>
                </c:pt>
                <c:pt idx="1">
                  <c:v>332</c:v>
                </c:pt>
                <c:pt idx="2" formatCode="General">
                  <c:v>346</c:v>
                </c:pt>
                <c:pt idx="3" formatCode="General">
                  <c:v>353</c:v>
                </c:pt>
              </c:numCache>
            </c:numRef>
          </c:xVal>
          <c:yVal>
            <c:numRef>
              <c:f>'Cost. Placa '!$Z$87:$Z$90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74-4F55-A18A-CC27FF6A8428}"/>
            </c:ext>
          </c:extLst>
        </c:ser>
        <c:ser>
          <c:idx val="2"/>
          <c:order val="2"/>
          <c:tx>
            <c:strRef>
              <c:f>'Cost. Placa '!$AA$86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'!$AA$87:$AA$90</c:f>
              <c:numCache>
                <c:formatCode>0.0</c:formatCode>
                <c:ptCount val="4"/>
                <c:pt idx="0" formatCode="General">
                  <c:v>303</c:v>
                </c:pt>
                <c:pt idx="1">
                  <c:v>309.5</c:v>
                </c:pt>
                <c:pt idx="2" formatCode="General">
                  <c:v>322.5</c:v>
                </c:pt>
                <c:pt idx="3" formatCode="General">
                  <c:v>329</c:v>
                </c:pt>
              </c:numCache>
            </c:numRef>
          </c:xVal>
          <c:yVal>
            <c:numRef>
              <c:f>'Cost. Placa '!$AB$87:$AB$90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274-4F55-A18A-CC27FF6A8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Excav'!$G$41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Excav'!$G$42:$G$45</c:f>
              <c:numCache>
                <c:formatCode>0.0</c:formatCode>
                <c:ptCount val="4"/>
                <c:pt idx="0">
                  <c:v>12</c:v>
                </c:pt>
                <c:pt idx="1">
                  <c:v>15.75</c:v>
                </c:pt>
                <c:pt idx="2" formatCode="General">
                  <c:v>23.25</c:v>
                </c:pt>
                <c:pt idx="3">
                  <c:v>27</c:v>
                </c:pt>
              </c:numCache>
            </c:numRef>
          </c:xVal>
          <c:yVal>
            <c:numRef>
              <c:f>'Cost. Excav'!$H$42:$H$45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7D-48A9-8B7C-8D88297FB2F5}"/>
            </c:ext>
          </c:extLst>
        </c:ser>
        <c:ser>
          <c:idx val="1"/>
          <c:order val="1"/>
          <c:tx>
            <c:strRef>
              <c:f>'Cost. Excav'!$I$41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Excav'!$I$42:$I$45</c:f>
              <c:numCache>
                <c:formatCode>0.0</c:formatCode>
                <c:ptCount val="4"/>
                <c:pt idx="0" formatCode="General">
                  <c:v>8</c:v>
                </c:pt>
                <c:pt idx="1">
                  <c:v>10.5</c:v>
                </c:pt>
                <c:pt idx="2" formatCode="General">
                  <c:v>15.5</c:v>
                </c:pt>
                <c:pt idx="3" formatCode="General">
                  <c:v>18</c:v>
                </c:pt>
              </c:numCache>
            </c:numRef>
          </c:xVal>
          <c:yVal>
            <c:numRef>
              <c:f>'Cost. Excav'!$J$42:$J$45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57D-48A9-8B7C-8D88297FB2F5}"/>
            </c:ext>
          </c:extLst>
        </c:ser>
        <c:ser>
          <c:idx val="2"/>
          <c:order val="2"/>
          <c:tx>
            <c:strRef>
              <c:f>'Cost. Excav'!$K$41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Excav'!$K$42:$K$45</c:f>
              <c:numCache>
                <c:formatCode>0.0</c:formatCode>
                <c:ptCount val="4"/>
                <c:pt idx="0" formatCode="General">
                  <c:v>10</c:v>
                </c:pt>
                <c:pt idx="1">
                  <c:v>12.75</c:v>
                </c:pt>
                <c:pt idx="2" formatCode="General">
                  <c:v>18.25</c:v>
                </c:pt>
                <c:pt idx="3" formatCode="General">
                  <c:v>21</c:v>
                </c:pt>
              </c:numCache>
            </c:numRef>
          </c:xVal>
          <c:yVal>
            <c:numRef>
              <c:f>'Cost. Excav'!$L$42:$L$45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57D-48A9-8B7C-8D88297FB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Excav'!$G$56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Excav'!$G$57:$G$60</c:f>
              <c:numCache>
                <c:formatCode>0.0</c:formatCode>
                <c:ptCount val="4"/>
                <c:pt idx="0">
                  <c:v>16</c:v>
                </c:pt>
                <c:pt idx="1">
                  <c:v>17.75</c:v>
                </c:pt>
                <c:pt idx="2" formatCode="General">
                  <c:v>21.25</c:v>
                </c:pt>
                <c:pt idx="3">
                  <c:v>23</c:v>
                </c:pt>
              </c:numCache>
            </c:numRef>
          </c:xVal>
          <c:yVal>
            <c:numRef>
              <c:f>'Cost. Excav'!$H$57:$H$60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02-477B-890A-B2C642DE51F1}"/>
            </c:ext>
          </c:extLst>
        </c:ser>
        <c:ser>
          <c:idx val="1"/>
          <c:order val="1"/>
          <c:tx>
            <c:strRef>
              <c:f>'Cost. Excav'!$I$56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Excav'!$I$57:$I$60</c:f>
              <c:numCache>
                <c:formatCode>0.0</c:formatCode>
                <c:ptCount val="4"/>
                <c:pt idx="0" formatCode="General">
                  <c:v>10</c:v>
                </c:pt>
                <c:pt idx="1">
                  <c:v>11.5</c:v>
                </c:pt>
                <c:pt idx="2" formatCode="General">
                  <c:v>14.5</c:v>
                </c:pt>
                <c:pt idx="3" formatCode="General">
                  <c:v>16</c:v>
                </c:pt>
              </c:numCache>
            </c:numRef>
          </c:xVal>
          <c:yVal>
            <c:numRef>
              <c:f>'Cost. Excav'!$J$57:$J$60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02-477B-890A-B2C642DE51F1}"/>
            </c:ext>
          </c:extLst>
        </c:ser>
        <c:ser>
          <c:idx val="2"/>
          <c:order val="2"/>
          <c:tx>
            <c:strRef>
              <c:f>'Cost. Excav'!$K$56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Excav'!$K$57:$K$60</c:f>
              <c:numCache>
                <c:formatCode>0.0</c:formatCode>
                <c:ptCount val="4"/>
                <c:pt idx="0" formatCode="General">
                  <c:v>13</c:v>
                </c:pt>
                <c:pt idx="1">
                  <c:v>14.5</c:v>
                </c:pt>
                <c:pt idx="2" formatCode="General">
                  <c:v>17.5</c:v>
                </c:pt>
                <c:pt idx="3" formatCode="General">
                  <c:v>19</c:v>
                </c:pt>
              </c:numCache>
            </c:numRef>
          </c:xVal>
          <c:yVal>
            <c:numRef>
              <c:f>'Cost. Excav'!$L$57:$L$60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A02-477B-890A-B2C642DE5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Excav'!$G$71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Excav'!$G$72:$G$75</c:f>
              <c:numCache>
                <c:formatCode>0.0</c:formatCode>
                <c:ptCount val="4"/>
                <c:pt idx="0">
                  <c:v>18</c:v>
                </c:pt>
                <c:pt idx="1">
                  <c:v>18.75</c:v>
                </c:pt>
                <c:pt idx="2" formatCode="General">
                  <c:v>20.25</c:v>
                </c:pt>
                <c:pt idx="3">
                  <c:v>21</c:v>
                </c:pt>
              </c:numCache>
            </c:numRef>
          </c:xVal>
          <c:yVal>
            <c:numRef>
              <c:f>'Cost. Excav'!$H$72:$H$75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FF-407D-AA15-82DF63BC9378}"/>
            </c:ext>
          </c:extLst>
        </c:ser>
        <c:ser>
          <c:idx val="1"/>
          <c:order val="1"/>
          <c:tx>
            <c:strRef>
              <c:f>'Cost. Excav'!$I$71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Excav'!$I$72:$I$75</c:f>
              <c:numCache>
                <c:formatCode>0.0</c:formatCode>
                <c:ptCount val="4"/>
                <c:pt idx="0" formatCode="General">
                  <c:v>12</c:v>
                </c:pt>
                <c:pt idx="1">
                  <c:v>12.5</c:v>
                </c:pt>
                <c:pt idx="2" formatCode="General">
                  <c:v>13.5</c:v>
                </c:pt>
                <c:pt idx="3" formatCode="General">
                  <c:v>14</c:v>
                </c:pt>
              </c:numCache>
            </c:numRef>
          </c:xVal>
          <c:yVal>
            <c:numRef>
              <c:f>'Cost. Excav'!$J$72:$J$75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AFF-407D-AA15-82DF63BC9378}"/>
            </c:ext>
          </c:extLst>
        </c:ser>
        <c:ser>
          <c:idx val="2"/>
          <c:order val="2"/>
          <c:tx>
            <c:strRef>
              <c:f>'Cost. Excav'!$K$71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Excav'!$K$72:$K$75</c:f>
              <c:numCache>
                <c:formatCode>0.0</c:formatCode>
                <c:ptCount val="4"/>
                <c:pt idx="0" formatCode="General">
                  <c:v>14</c:v>
                </c:pt>
                <c:pt idx="1">
                  <c:v>14.75</c:v>
                </c:pt>
                <c:pt idx="2" formatCode="General">
                  <c:v>16.25</c:v>
                </c:pt>
                <c:pt idx="3" formatCode="General">
                  <c:v>17</c:v>
                </c:pt>
              </c:numCache>
            </c:numRef>
          </c:xVal>
          <c:yVal>
            <c:numRef>
              <c:f>'Cost. Excav'!$L$72:$L$75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AFF-407D-AA15-82DF63BC9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Excav'!$G$71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Excav'!$G$72:$G$75</c:f>
              <c:numCache>
                <c:formatCode>0.0</c:formatCode>
                <c:ptCount val="4"/>
                <c:pt idx="0">
                  <c:v>18</c:v>
                </c:pt>
                <c:pt idx="1">
                  <c:v>18.75</c:v>
                </c:pt>
                <c:pt idx="2" formatCode="General">
                  <c:v>20.25</c:v>
                </c:pt>
                <c:pt idx="3">
                  <c:v>21</c:v>
                </c:pt>
              </c:numCache>
            </c:numRef>
          </c:xVal>
          <c:yVal>
            <c:numRef>
              <c:f>'Cost. Excav'!$H$72:$H$75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DB-4D66-8969-37DF15D49E67}"/>
            </c:ext>
          </c:extLst>
        </c:ser>
        <c:ser>
          <c:idx val="1"/>
          <c:order val="1"/>
          <c:tx>
            <c:strRef>
              <c:f>'Cost. Excav'!$I$71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Excav'!$I$72:$I$75</c:f>
              <c:numCache>
                <c:formatCode>0.0</c:formatCode>
                <c:ptCount val="4"/>
                <c:pt idx="0" formatCode="General">
                  <c:v>12</c:v>
                </c:pt>
                <c:pt idx="1">
                  <c:v>12.5</c:v>
                </c:pt>
                <c:pt idx="2" formatCode="General">
                  <c:v>13.5</c:v>
                </c:pt>
                <c:pt idx="3" formatCode="General">
                  <c:v>14</c:v>
                </c:pt>
              </c:numCache>
            </c:numRef>
          </c:xVal>
          <c:yVal>
            <c:numRef>
              <c:f>'Cost. Excav'!$J$72:$J$75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DB-4D66-8969-37DF15D49E67}"/>
            </c:ext>
          </c:extLst>
        </c:ser>
        <c:ser>
          <c:idx val="2"/>
          <c:order val="2"/>
          <c:tx>
            <c:strRef>
              <c:f>'Cost. Excav'!$K$86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Excav'!$K$87:$K$90</c:f>
              <c:numCache>
                <c:formatCode>0.0</c:formatCode>
                <c:ptCount val="4"/>
                <c:pt idx="0" formatCode="General">
                  <c:v>14</c:v>
                </c:pt>
                <c:pt idx="1">
                  <c:v>14.75</c:v>
                </c:pt>
                <c:pt idx="2" formatCode="General">
                  <c:v>16.25</c:v>
                </c:pt>
                <c:pt idx="3" formatCode="General">
                  <c:v>17</c:v>
                </c:pt>
              </c:numCache>
            </c:numRef>
          </c:xVal>
          <c:yVal>
            <c:numRef>
              <c:f>'Cost. Excav'!$L$87:$L$90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1DB-4D66-8969-37DF15D4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Excav'!$W$41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Excav'!$W$42:$W$45</c:f>
              <c:numCache>
                <c:formatCode>0.0</c:formatCode>
                <c:ptCount val="4"/>
                <c:pt idx="0">
                  <c:v>16</c:v>
                </c:pt>
                <c:pt idx="1">
                  <c:v>17.75</c:v>
                </c:pt>
                <c:pt idx="2" formatCode="General">
                  <c:v>21.25</c:v>
                </c:pt>
                <c:pt idx="3">
                  <c:v>23</c:v>
                </c:pt>
              </c:numCache>
            </c:numRef>
          </c:xVal>
          <c:yVal>
            <c:numRef>
              <c:f>'Cost. Excav'!$X$42:$X$45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6A-4B02-AA8C-8D325D6325F5}"/>
            </c:ext>
          </c:extLst>
        </c:ser>
        <c:ser>
          <c:idx val="1"/>
          <c:order val="1"/>
          <c:tx>
            <c:strRef>
              <c:f>'Cost. Excav'!$Y$41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Excav'!$Y$42:$Y$45</c:f>
              <c:numCache>
                <c:formatCode>0.0</c:formatCode>
                <c:ptCount val="4"/>
                <c:pt idx="0" formatCode="General">
                  <c:v>10</c:v>
                </c:pt>
                <c:pt idx="1">
                  <c:v>11.5</c:v>
                </c:pt>
                <c:pt idx="2" formatCode="General">
                  <c:v>14.5</c:v>
                </c:pt>
                <c:pt idx="3" formatCode="General">
                  <c:v>16</c:v>
                </c:pt>
              </c:numCache>
            </c:numRef>
          </c:xVal>
          <c:yVal>
            <c:numRef>
              <c:f>'Cost. Excav'!$Z$42:$Z$45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D6A-4B02-AA8C-8D325D6325F5}"/>
            </c:ext>
          </c:extLst>
        </c:ser>
        <c:ser>
          <c:idx val="2"/>
          <c:order val="2"/>
          <c:tx>
            <c:strRef>
              <c:f>'Cost. Excav'!$AA$41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Excav'!$AA$42:$AA$45</c:f>
              <c:numCache>
                <c:formatCode>0.0</c:formatCode>
                <c:ptCount val="4"/>
                <c:pt idx="0" formatCode="General">
                  <c:v>13</c:v>
                </c:pt>
                <c:pt idx="1">
                  <c:v>14.5</c:v>
                </c:pt>
                <c:pt idx="2" formatCode="General">
                  <c:v>17.5</c:v>
                </c:pt>
                <c:pt idx="3" formatCode="General">
                  <c:v>19</c:v>
                </c:pt>
              </c:numCache>
            </c:numRef>
          </c:xVal>
          <c:yVal>
            <c:numRef>
              <c:f>'Cost. Excav'!$AB$42:$AB$45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D6A-4B02-AA8C-8D325D632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  <c:max val="1700"/>
          <c:min val="9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Miles de pesos Colombianos</a:t>
                </a:r>
                <a:endParaRPr lang="es-CO" sz="10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368234123917237"/>
              <c:y val="0.791295567220764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Columnas'!$G$71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Columnas'!$G$72:$G$75</c:f>
              <c:numCache>
                <c:formatCode>0.0</c:formatCode>
                <c:ptCount val="4"/>
                <c:pt idx="0">
                  <c:v>543</c:v>
                </c:pt>
                <c:pt idx="1">
                  <c:v>561</c:v>
                </c:pt>
                <c:pt idx="2" formatCode="General">
                  <c:v>597</c:v>
                </c:pt>
                <c:pt idx="3">
                  <c:v>615</c:v>
                </c:pt>
              </c:numCache>
            </c:numRef>
          </c:xVal>
          <c:yVal>
            <c:numRef>
              <c:f>'Cost. Columnas'!$H$72:$H$75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E0-4037-B8F8-076551B779F1}"/>
            </c:ext>
          </c:extLst>
        </c:ser>
        <c:ser>
          <c:idx val="1"/>
          <c:order val="1"/>
          <c:tx>
            <c:strRef>
              <c:f>'Cost. Columnas'!$I$71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Columnas'!$I$72:$I$75</c:f>
              <c:numCache>
                <c:formatCode>0.0</c:formatCode>
                <c:ptCount val="4"/>
                <c:pt idx="0" formatCode="General">
                  <c:v>519</c:v>
                </c:pt>
                <c:pt idx="1">
                  <c:v>536.25</c:v>
                </c:pt>
                <c:pt idx="2" formatCode="General">
                  <c:v>570.75</c:v>
                </c:pt>
                <c:pt idx="3" formatCode="General">
                  <c:v>588</c:v>
                </c:pt>
              </c:numCache>
            </c:numRef>
          </c:xVal>
          <c:yVal>
            <c:numRef>
              <c:f>'Cost. Columnas'!$J$72:$J$75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E0-4037-B8F8-076551B779F1}"/>
            </c:ext>
          </c:extLst>
        </c:ser>
        <c:ser>
          <c:idx val="2"/>
          <c:order val="2"/>
          <c:tx>
            <c:strRef>
              <c:f>'Cost. Columnas'!$K$71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Columnas'!$K$72:$K$75</c:f>
              <c:numCache>
                <c:formatCode>0.0</c:formatCode>
                <c:ptCount val="4"/>
                <c:pt idx="0" formatCode="General">
                  <c:v>510</c:v>
                </c:pt>
                <c:pt idx="1">
                  <c:v>527</c:v>
                </c:pt>
                <c:pt idx="2" formatCode="General">
                  <c:v>561</c:v>
                </c:pt>
                <c:pt idx="3" formatCode="General">
                  <c:v>578</c:v>
                </c:pt>
              </c:numCache>
            </c:numRef>
          </c:xVal>
          <c:yVal>
            <c:numRef>
              <c:f>'Cost. Columnas'!$L$72:$L$75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4E0-4037-B8F8-076551B77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Excav'!$W$56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Excav'!$W$57:$W$60</c:f>
              <c:numCache>
                <c:formatCode>0.0</c:formatCode>
                <c:ptCount val="4"/>
                <c:pt idx="0">
                  <c:v>18</c:v>
                </c:pt>
                <c:pt idx="1">
                  <c:v>18.75</c:v>
                </c:pt>
                <c:pt idx="2" formatCode="General">
                  <c:v>20.25</c:v>
                </c:pt>
                <c:pt idx="3">
                  <c:v>21</c:v>
                </c:pt>
              </c:numCache>
            </c:numRef>
          </c:xVal>
          <c:yVal>
            <c:numRef>
              <c:f>'Cost. Excav'!$X$57:$X$60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0D-4708-A7D7-1249C868A2EE}"/>
            </c:ext>
          </c:extLst>
        </c:ser>
        <c:ser>
          <c:idx val="1"/>
          <c:order val="1"/>
          <c:tx>
            <c:strRef>
              <c:f>'Cost. Excav'!$Y$56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Excav'!$Y$57:$Y$60</c:f>
              <c:numCache>
                <c:formatCode>0.0</c:formatCode>
                <c:ptCount val="4"/>
                <c:pt idx="0" formatCode="General">
                  <c:v>12</c:v>
                </c:pt>
                <c:pt idx="1">
                  <c:v>12.5</c:v>
                </c:pt>
                <c:pt idx="2" formatCode="General">
                  <c:v>13.5</c:v>
                </c:pt>
                <c:pt idx="3" formatCode="General">
                  <c:v>14</c:v>
                </c:pt>
              </c:numCache>
            </c:numRef>
          </c:xVal>
          <c:yVal>
            <c:numRef>
              <c:f>'Cost. Excav'!$Z$57:$Z$60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40D-4708-A7D7-1249C868A2EE}"/>
            </c:ext>
          </c:extLst>
        </c:ser>
        <c:ser>
          <c:idx val="2"/>
          <c:order val="2"/>
          <c:tx>
            <c:strRef>
              <c:f>'Cost. Excav'!$AA$56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Excav'!$AA$57:$AA$60</c:f>
              <c:numCache>
                <c:formatCode>0.0</c:formatCode>
                <c:ptCount val="4"/>
                <c:pt idx="0" formatCode="General">
                  <c:v>14</c:v>
                </c:pt>
                <c:pt idx="1">
                  <c:v>14.75</c:v>
                </c:pt>
                <c:pt idx="2" formatCode="General">
                  <c:v>16.25</c:v>
                </c:pt>
                <c:pt idx="3" formatCode="General">
                  <c:v>17</c:v>
                </c:pt>
              </c:numCache>
            </c:numRef>
          </c:xVal>
          <c:yVal>
            <c:numRef>
              <c:f>'Cost. Excav'!$AB$57:$AB$60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40D-4708-A7D7-1249C868A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Excav'!$W$71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Excav'!$W$72:$W$75</c:f>
              <c:numCache>
                <c:formatCode>0.0</c:formatCode>
                <c:ptCount val="4"/>
                <c:pt idx="0">
                  <c:v>17</c:v>
                </c:pt>
                <c:pt idx="1">
                  <c:v>18.25</c:v>
                </c:pt>
                <c:pt idx="2" formatCode="General">
                  <c:v>20.75</c:v>
                </c:pt>
                <c:pt idx="3">
                  <c:v>22</c:v>
                </c:pt>
              </c:numCache>
            </c:numRef>
          </c:xVal>
          <c:yVal>
            <c:numRef>
              <c:f>'Cost. Excav'!$X$72:$X$75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D8-4A09-BF37-DC9899AC8913}"/>
            </c:ext>
          </c:extLst>
        </c:ser>
        <c:ser>
          <c:idx val="1"/>
          <c:order val="1"/>
          <c:tx>
            <c:strRef>
              <c:f>'Cost. Excav'!$Y$71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Excav'!$Y$72:$Y$75</c:f>
              <c:numCache>
                <c:formatCode>0.0</c:formatCode>
                <c:ptCount val="4"/>
                <c:pt idx="0" formatCode="General">
                  <c:v>11</c:v>
                </c:pt>
                <c:pt idx="1">
                  <c:v>12</c:v>
                </c:pt>
                <c:pt idx="2" formatCode="General">
                  <c:v>14</c:v>
                </c:pt>
                <c:pt idx="3" formatCode="General">
                  <c:v>15</c:v>
                </c:pt>
              </c:numCache>
            </c:numRef>
          </c:xVal>
          <c:yVal>
            <c:numRef>
              <c:f>'Cost. Excav'!$Z$72:$Z$75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D8-4A09-BF37-DC9899AC8913}"/>
            </c:ext>
          </c:extLst>
        </c:ser>
        <c:ser>
          <c:idx val="2"/>
          <c:order val="2"/>
          <c:tx>
            <c:strRef>
              <c:f>'Cost. Excav'!$AA$71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Excav'!$AA$72:$AA$75</c:f>
              <c:numCache>
                <c:formatCode>0.0</c:formatCode>
                <c:ptCount val="4"/>
                <c:pt idx="0" formatCode="General">
                  <c:v>13</c:v>
                </c:pt>
                <c:pt idx="1">
                  <c:v>14.25</c:v>
                </c:pt>
                <c:pt idx="2" formatCode="General">
                  <c:v>16.75</c:v>
                </c:pt>
                <c:pt idx="3" formatCode="General">
                  <c:v>18</c:v>
                </c:pt>
              </c:numCache>
            </c:numRef>
          </c:xVal>
          <c:yVal>
            <c:numRef>
              <c:f>'Cost. Excav'!$AB$72:$AB$75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1D8-4A09-BF37-DC9899AC8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Excav'!$W$86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Excav'!$W$87:$W$90</c:f>
              <c:numCache>
                <c:formatCode>0.0</c:formatCode>
                <c:ptCount val="4"/>
                <c:pt idx="0">
                  <c:v>18</c:v>
                </c:pt>
                <c:pt idx="1">
                  <c:v>18.75</c:v>
                </c:pt>
                <c:pt idx="2" formatCode="General">
                  <c:v>20.25</c:v>
                </c:pt>
                <c:pt idx="3">
                  <c:v>21</c:v>
                </c:pt>
              </c:numCache>
            </c:numRef>
          </c:xVal>
          <c:yVal>
            <c:numRef>
              <c:f>'Cost. Excav'!$X$87:$X$90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65-405C-BA9B-62F640CD73A3}"/>
            </c:ext>
          </c:extLst>
        </c:ser>
        <c:ser>
          <c:idx val="1"/>
          <c:order val="1"/>
          <c:tx>
            <c:strRef>
              <c:f>'Cost. Excav'!$Y$86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Excav'!$Y$87:$Y$90</c:f>
              <c:numCache>
                <c:formatCode>0.0</c:formatCode>
                <c:ptCount val="4"/>
                <c:pt idx="0" formatCode="General">
                  <c:v>12</c:v>
                </c:pt>
                <c:pt idx="1">
                  <c:v>12.5</c:v>
                </c:pt>
                <c:pt idx="2" formatCode="General">
                  <c:v>13.5</c:v>
                </c:pt>
                <c:pt idx="3" formatCode="General">
                  <c:v>14</c:v>
                </c:pt>
              </c:numCache>
            </c:numRef>
          </c:xVal>
          <c:yVal>
            <c:numRef>
              <c:f>'Cost. Excav'!$Z$87:$Z$90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865-405C-BA9B-62F640CD73A3}"/>
            </c:ext>
          </c:extLst>
        </c:ser>
        <c:ser>
          <c:idx val="2"/>
          <c:order val="2"/>
          <c:tx>
            <c:strRef>
              <c:f>'Cost. Excav'!$AA$86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Excav'!$AA$87:$AA$90</c:f>
              <c:numCache>
                <c:formatCode>0.0</c:formatCode>
                <c:ptCount val="4"/>
                <c:pt idx="0" formatCode="General">
                  <c:v>14</c:v>
                </c:pt>
                <c:pt idx="1">
                  <c:v>14.75</c:v>
                </c:pt>
                <c:pt idx="2" formatCode="General">
                  <c:v>16.25</c:v>
                </c:pt>
                <c:pt idx="3" formatCode="General">
                  <c:v>17</c:v>
                </c:pt>
              </c:numCache>
            </c:numRef>
          </c:xVal>
          <c:yVal>
            <c:numRef>
              <c:f>'Cost. Excav'!$AB$87:$AB$90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865-405C-BA9B-62F640CD7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Acero'!$G$41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Acero'!$G$42:$G$45</c:f>
              <c:numCache>
                <c:formatCode>0.0</c:formatCode>
                <c:ptCount val="4"/>
                <c:pt idx="0">
                  <c:v>4</c:v>
                </c:pt>
                <c:pt idx="1">
                  <c:v>5.25</c:v>
                </c:pt>
                <c:pt idx="2" formatCode="General">
                  <c:v>7.75</c:v>
                </c:pt>
                <c:pt idx="3">
                  <c:v>9</c:v>
                </c:pt>
              </c:numCache>
            </c:numRef>
          </c:xVal>
          <c:yVal>
            <c:numRef>
              <c:f>'Cost. Acero'!$H$42:$H$45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3C-4569-97BA-87E450AC524A}"/>
            </c:ext>
          </c:extLst>
        </c:ser>
        <c:ser>
          <c:idx val="1"/>
          <c:order val="1"/>
          <c:tx>
            <c:strRef>
              <c:f>'Cost. Acero'!$I$41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Acero'!$I$42:$I$45</c:f>
              <c:numCache>
                <c:formatCode>0.0</c:formatCode>
                <c:ptCount val="4"/>
                <c:pt idx="0" formatCode="General">
                  <c:v>4</c:v>
                </c:pt>
                <c:pt idx="1">
                  <c:v>5.25</c:v>
                </c:pt>
                <c:pt idx="2" formatCode="General">
                  <c:v>7.75</c:v>
                </c:pt>
                <c:pt idx="3" formatCode="General">
                  <c:v>9</c:v>
                </c:pt>
              </c:numCache>
            </c:numRef>
          </c:xVal>
          <c:yVal>
            <c:numRef>
              <c:f>'Cost. Acero'!$J$42:$J$45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3C-4569-97BA-87E450AC524A}"/>
            </c:ext>
          </c:extLst>
        </c:ser>
        <c:ser>
          <c:idx val="2"/>
          <c:order val="2"/>
          <c:tx>
            <c:strRef>
              <c:f>'Cost. Acero'!$K$41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Acero'!$K$42:$K$45</c:f>
              <c:numCache>
                <c:formatCode>0.0</c:formatCode>
                <c:ptCount val="4"/>
                <c:pt idx="0" formatCode="General">
                  <c:v>4</c:v>
                </c:pt>
                <c:pt idx="1">
                  <c:v>5.5</c:v>
                </c:pt>
                <c:pt idx="2" formatCode="General">
                  <c:v>8.5</c:v>
                </c:pt>
                <c:pt idx="3" formatCode="General">
                  <c:v>10</c:v>
                </c:pt>
              </c:numCache>
            </c:numRef>
          </c:xVal>
          <c:yVal>
            <c:numRef>
              <c:f>'Cost. Acero'!$L$42:$L$45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53C-4569-97BA-87E450AC5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Acero'!$G$56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Acero'!$G$57:$G$60</c:f>
              <c:numCache>
                <c:formatCode>0.0</c:formatCode>
                <c:ptCount val="4"/>
                <c:pt idx="0">
                  <c:v>5</c:v>
                </c:pt>
                <c:pt idx="1">
                  <c:v>5.75</c:v>
                </c:pt>
                <c:pt idx="2" formatCode="General">
                  <c:v>7.25</c:v>
                </c:pt>
                <c:pt idx="3">
                  <c:v>8</c:v>
                </c:pt>
              </c:numCache>
            </c:numRef>
          </c:xVal>
          <c:yVal>
            <c:numRef>
              <c:f>'Cost. Acero'!$H$57:$H$60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CA-407A-8960-073A4925AFE2}"/>
            </c:ext>
          </c:extLst>
        </c:ser>
        <c:ser>
          <c:idx val="1"/>
          <c:order val="1"/>
          <c:tx>
            <c:strRef>
              <c:f>'Cost. Acero'!$I$56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Acero'!$I$57:$I$60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5.75</c:v>
                </c:pt>
                <c:pt idx="2" formatCode="General">
                  <c:v>7.25</c:v>
                </c:pt>
                <c:pt idx="3" formatCode="General">
                  <c:v>8</c:v>
                </c:pt>
              </c:numCache>
            </c:numRef>
          </c:xVal>
          <c:yVal>
            <c:numRef>
              <c:f>'Cost. Acero'!$J$57:$J$60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FCA-407A-8960-073A4925AFE2}"/>
            </c:ext>
          </c:extLst>
        </c:ser>
        <c:ser>
          <c:idx val="2"/>
          <c:order val="2"/>
          <c:tx>
            <c:strRef>
              <c:f>'Cost. Acero'!$K$56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Acero'!$K$57:$K$60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6</c:v>
                </c:pt>
                <c:pt idx="2" formatCode="General">
                  <c:v>8</c:v>
                </c:pt>
                <c:pt idx="3" formatCode="General">
                  <c:v>9</c:v>
                </c:pt>
              </c:numCache>
            </c:numRef>
          </c:xVal>
          <c:yVal>
            <c:numRef>
              <c:f>'Cost. Acero'!$L$57:$L$60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FCA-407A-8960-073A4925A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Acero'!$G$71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Acero'!$G$72:$G$75</c:f>
              <c:numCache>
                <c:formatCode>0.0</c:formatCode>
                <c:ptCount val="4"/>
                <c:pt idx="0">
                  <c:v>5</c:v>
                </c:pt>
                <c:pt idx="1">
                  <c:v>5.5</c:v>
                </c:pt>
                <c:pt idx="2" formatCode="General">
                  <c:v>6.5</c:v>
                </c:pt>
                <c:pt idx="3">
                  <c:v>7</c:v>
                </c:pt>
              </c:numCache>
            </c:numRef>
          </c:xVal>
          <c:yVal>
            <c:numRef>
              <c:f>'Cost. Acero'!$H$72:$H$75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F66-47BE-85D5-195C6FAEB335}"/>
            </c:ext>
          </c:extLst>
        </c:ser>
        <c:ser>
          <c:idx val="1"/>
          <c:order val="1"/>
          <c:tx>
            <c:strRef>
              <c:f>'Cost. Acero'!$I$71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Acero'!$I$72:$I$75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5.5</c:v>
                </c:pt>
                <c:pt idx="2" formatCode="General">
                  <c:v>6.5</c:v>
                </c:pt>
                <c:pt idx="3" formatCode="General">
                  <c:v>7</c:v>
                </c:pt>
              </c:numCache>
            </c:numRef>
          </c:xVal>
          <c:yVal>
            <c:numRef>
              <c:f>'Cost. Acero'!$J$72:$J$75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F66-47BE-85D5-195C6FAEB335}"/>
            </c:ext>
          </c:extLst>
        </c:ser>
        <c:ser>
          <c:idx val="2"/>
          <c:order val="2"/>
          <c:tx>
            <c:strRef>
              <c:f>'Cost. Acero'!$K$71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Acero'!$K$72:$K$75</c:f>
              <c:numCache>
                <c:formatCode>0.0</c:formatCode>
                <c:ptCount val="4"/>
                <c:pt idx="0" formatCode="General">
                  <c:v>6</c:v>
                </c:pt>
                <c:pt idx="1">
                  <c:v>6.5</c:v>
                </c:pt>
                <c:pt idx="2" formatCode="General">
                  <c:v>7.5</c:v>
                </c:pt>
                <c:pt idx="3" formatCode="General">
                  <c:v>8</c:v>
                </c:pt>
              </c:numCache>
            </c:numRef>
          </c:xVal>
          <c:yVal>
            <c:numRef>
              <c:f>'Cost. Acero'!$L$72:$L$75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F66-47BE-85D5-195C6FAEB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Acero'!$G$71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Acero'!$G$72:$G$75</c:f>
              <c:numCache>
                <c:formatCode>0.0</c:formatCode>
                <c:ptCount val="4"/>
                <c:pt idx="0">
                  <c:v>5</c:v>
                </c:pt>
                <c:pt idx="1">
                  <c:v>5.5</c:v>
                </c:pt>
                <c:pt idx="2" formatCode="General">
                  <c:v>6.5</c:v>
                </c:pt>
                <c:pt idx="3">
                  <c:v>7</c:v>
                </c:pt>
              </c:numCache>
            </c:numRef>
          </c:xVal>
          <c:yVal>
            <c:numRef>
              <c:f>'Cost. Acero'!$H$72:$H$75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7C-49F7-83B6-AB0C24A883E2}"/>
            </c:ext>
          </c:extLst>
        </c:ser>
        <c:ser>
          <c:idx val="1"/>
          <c:order val="1"/>
          <c:tx>
            <c:strRef>
              <c:f>'Cost. Acero'!$I$71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Acero'!$I$72:$I$75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5.5</c:v>
                </c:pt>
                <c:pt idx="2" formatCode="General">
                  <c:v>6.5</c:v>
                </c:pt>
                <c:pt idx="3" formatCode="General">
                  <c:v>7</c:v>
                </c:pt>
              </c:numCache>
            </c:numRef>
          </c:xVal>
          <c:yVal>
            <c:numRef>
              <c:f>'Cost. Acero'!$J$72:$J$75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7C-49F7-83B6-AB0C24A883E2}"/>
            </c:ext>
          </c:extLst>
        </c:ser>
        <c:ser>
          <c:idx val="2"/>
          <c:order val="2"/>
          <c:tx>
            <c:strRef>
              <c:f>'Cost. Acero'!$K$86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Acero'!$K$87:$K$90</c:f>
              <c:numCache>
                <c:formatCode>0.0</c:formatCode>
                <c:ptCount val="4"/>
                <c:pt idx="0" formatCode="General">
                  <c:v>6</c:v>
                </c:pt>
                <c:pt idx="1">
                  <c:v>6.5</c:v>
                </c:pt>
                <c:pt idx="2" formatCode="General">
                  <c:v>7.5</c:v>
                </c:pt>
                <c:pt idx="3" formatCode="General">
                  <c:v>8</c:v>
                </c:pt>
              </c:numCache>
            </c:numRef>
          </c:xVal>
          <c:yVal>
            <c:numRef>
              <c:f>'Cost. Acero'!$L$87:$L$90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A7C-49F7-83B6-AB0C24A88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Acero'!$W$41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Acero'!$W$42:$W$45</c:f>
              <c:numCache>
                <c:formatCode>0.0</c:formatCode>
                <c:ptCount val="4"/>
                <c:pt idx="0">
                  <c:v>5</c:v>
                </c:pt>
                <c:pt idx="1">
                  <c:v>5.75</c:v>
                </c:pt>
                <c:pt idx="2" formatCode="General">
                  <c:v>7.25</c:v>
                </c:pt>
                <c:pt idx="3">
                  <c:v>8</c:v>
                </c:pt>
              </c:numCache>
            </c:numRef>
          </c:xVal>
          <c:yVal>
            <c:numRef>
              <c:f>'Cost. Acero'!$X$42:$X$45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0B-43A2-A9D0-9DA20C8A3ADF}"/>
            </c:ext>
          </c:extLst>
        </c:ser>
        <c:ser>
          <c:idx val="1"/>
          <c:order val="1"/>
          <c:tx>
            <c:strRef>
              <c:f>'Cost. Acero'!$Y$41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Acero'!$Y$42:$Y$45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5.75</c:v>
                </c:pt>
                <c:pt idx="2" formatCode="General">
                  <c:v>7.25</c:v>
                </c:pt>
                <c:pt idx="3" formatCode="General">
                  <c:v>8</c:v>
                </c:pt>
              </c:numCache>
            </c:numRef>
          </c:xVal>
          <c:yVal>
            <c:numRef>
              <c:f>'Cost. Acero'!$Z$42:$Z$45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D0B-43A2-A9D0-9DA20C8A3ADF}"/>
            </c:ext>
          </c:extLst>
        </c:ser>
        <c:ser>
          <c:idx val="2"/>
          <c:order val="2"/>
          <c:tx>
            <c:strRef>
              <c:f>'Cost. Acero'!$AA$41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Acero'!$AA$42:$AA$45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6</c:v>
                </c:pt>
                <c:pt idx="2" formatCode="General">
                  <c:v>8</c:v>
                </c:pt>
                <c:pt idx="3" formatCode="General">
                  <c:v>9</c:v>
                </c:pt>
              </c:numCache>
            </c:numRef>
          </c:xVal>
          <c:yVal>
            <c:numRef>
              <c:f>'Cost. Acero'!$AB$42:$AB$45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D0B-43A2-A9D0-9DA20C8A3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  <c:max val="1700"/>
          <c:min val="9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Miles de pesos Colombianos</a:t>
                </a:r>
                <a:endParaRPr lang="es-CO" sz="10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368234123917237"/>
              <c:y val="0.791295567220764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Acero'!$W$56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Acero'!$W$57:$W$60</c:f>
              <c:numCache>
                <c:formatCode>0.0</c:formatCode>
                <c:ptCount val="4"/>
                <c:pt idx="0">
                  <c:v>5</c:v>
                </c:pt>
                <c:pt idx="1">
                  <c:v>5.5</c:v>
                </c:pt>
                <c:pt idx="2" formatCode="General">
                  <c:v>6.5</c:v>
                </c:pt>
                <c:pt idx="3">
                  <c:v>7</c:v>
                </c:pt>
              </c:numCache>
            </c:numRef>
          </c:xVal>
          <c:yVal>
            <c:numRef>
              <c:f>'Cost. Acero'!$X$57:$X$60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32F-4F97-99FE-196EAB19F9E7}"/>
            </c:ext>
          </c:extLst>
        </c:ser>
        <c:ser>
          <c:idx val="1"/>
          <c:order val="1"/>
          <c:tx>
            <c:strRef>
              <c:f>'Cost. Acero'!$Y$56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Acero'!$Y$57:$Y$60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5.5</c:v>
                </c:pt>
                <c:pt idx="2" formatCode="General">
                  <c:v>6.5</c:v>
                </c:pt>
                <c:pt idx="3" formatCode="General">
                  <c:v>7</c:v>
                </c:pt>
              </c:numCache>
            </c:numRef>
          </c:xVal>
          <c:yVal>
            <c:numRef>
              <c:f>'Cost. Acero'!$Z$57:$Z$60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32F-4F97-99FE-196EAB19F9E7}"/>
            </c:ext>
          </c:extLst>
        </c:ser>
        <c:ser>
          <c:idx val="2"/>
          <c:order val="2"/>
          <c:tx>
            <c:strRef>
              <c:f>'Cost. Acero'!$AA$56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Acero'!$AA$57:$AA$60</c:f>
              <c:numCache>
                <c:formatCode>0.0</c:formatCode>
                <c:ptCount val="4"/>
                <c:pt idx="0" formatCode="General">
                  <c:v>6</c:v>
                </c:pt>
                <c:pt idx="1">
                  <c:v>6.5</c:v>
                </c:pt>
                <c:pt idx="2" formatCode="General">
                  <c:v>7.5</c:v>
                </c:pt>
                <c:pt idx="3" formatCode="General">
                  <c:v>8</c:v>
                </c:pt>
              </c:numCache>
            </c:numRef>
          </c:xVal>
          <c:yVal>
            <c:numRef>
              <c:f>'Cost. Acero'!$AB$57:$AB$60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32F-4F97-99FE-196EAB19F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Acero'!$W$71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Acero'!$W$72:$W$75</c:f>
              <c:numCache>
                <c:formatCode>0.0</c:formatCode>
                <c:ptCount val="4"/>
                <c:pt idx="0">
                  <c:v>5</c:v>
                </c:pt>
                <c:pt idx="1">
                  <c:v>5.5</c:v>
                </c:pt>
                <c:pt idx="2" formatCode="General">
                  <c:v>6.5</c:v>
                </c:pt>
                <c:pt idx="3">
                  <c:v>7</c:v>
                </c:pt>
              </c:numCache>
            </c:numRef>
          </c:xVal>
          <c:yVal>
            <c:numRef>
              <c:f>'Cost. Acero'!$X$72:$X$75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1A-454E-BA2F-F9791E0149B7}"/>
            </c:ext>
          </c:extLst>
        </c:ser>
        <c:ser>
          <c:idx val="1"/>
          <c:order val="1"/>
          <c:tx>
            <c:strRef>
              <c:f>'Cost. Acero'!$Y$71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Acero'!$Y$72:$Y$75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5.5</c:v>
                </c:pt>
                <c:pt idx="2" formatCode="General">
                  <c:v>6.5</c:v>
                </c:pt>
                <c:pt idx="3" formatCode="General">
                  <c:v>7</c:v>
                </c:pt>
              </c:numCache>
            </c:numRef>
          </c:xVal>
          <c:yVal>
            <c:numRef>
              <c:f>'Cost. Acero'!$Z$72:$Z$75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61A-454E-BA2F-F9791E0149B7}"/>
            </c:ext>
          </c:extLst>
        </c:ser>
        <c:ser>
          <c:idx val="2"/>
          <c:order val="2"/>
          <c:tx>
            <c:strRef>
              <c:f>'Cost. Acero'!$AA$71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Acero'!$AA$72:$AA$75</c:f>
              <c:numCache>
                <c:formatCode>0.0</c:formatCode>
                <c:ptCount val="4"/>
                <c:pt idx="0" formatCode="General">
                  <c:v>6</c:v>
                </c:pt>
                <c:pt idx="1">
                  <c:v>6.5</c:v>
                </c:pt>
                <c:pt idx="2" formatCode="General">
                  <c:v>7.5</c:v>
                </c:pt>
                <c:pt idx="3" formatCode="General">
                  <c:v>8</c:v>
                </c:pt>
              </c:numCache>
            </c:numRef>
          </c:xVal>
          <c:yVal>
            <c:numRef>
              <c:f>'Cost. Acero'!$AB$72:$AB$75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61A-454E-BA2F-F9791E014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Columnas'!$G$71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Columnas'!$G$72:$G$75</c:f>
              <c:numCache>
                <c:formatCode>0.0</c:formatCode>
                <c:ptCount val="4"/>
                <c:pt idx="0">
                  <c:v>543</c:v>
                </c:pt>
                <c:pt idx="1">
                  <c:v>561</c:v>
                </c:pt>
                <c:pt idx="2" formatCode="General">
                  <c:v>597</c:v>
                </c:pt>
                <c:pt idx="3">
                  <c:v>615</c:v>
                </c:pt>
              </c:numCache>
            </c:numRef>
          </c:xVal>
          <c:yVal>
            <c:numRef>
              <c:f>'Cost. Columnas'!$H$72:$H$75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F9-4D76-B547-634139661A6F}"/>
            </c:ext>
          </c:extLst>
        </c:ser>
        <c:ser>
          <c:idx val="1"/>
          <c:order val="1"/>
          <c:tx>
            <c:strRef>
              <c:f>'Cost. Columnas'!$I$71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Columnas'!$I$72:$I$75</c:f>
              <c:numCache>
                <c:formatCode>0.0</c:formatCode>
                <c:ptCount val="4"/>
                <c:pt idx="0" formatCode="General">
                  <c:v>519</c:v>
                </c:pt>
                <c:pt idx="1">
                  <c:v>536.25</c:v>
                </c:pt>
                <c:pt idx="2" formatCode="General">
                  <c:v>570.75</c:v>
                </c:pt>
                <c:pt idx="3" formatCode="General">
                  <c:v>588</c:v>
                </c:pt>
              </c:numCache>
            </c:numRef>
          </c:xVal>
          <c:yVal>
            <c:numRef>
              <c:f>'Cost. Columnas'!$J$72:$J$75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7F9-4D76-B547-634139661A6F}"/>
            </c:ext>
          </c:extLst>
        </c:ser>
        <c:ser>
          <c:idx val="2"/>
          <c:order val="2"/>
          <c:tx>
            <c:strRef>
              <c:f>'Cost. Columnas'!$K$86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Columnas'!$K$87:$K$90</c:f>
              <c:numCache>
                <c:formatCode>0.0</c:formatCode>
                <c:ptCount val="4"/>
                <c:pt idx="0" formatCode="General">
                  <c:v>510</c:v>
                </c:pt>
                <c:pt idx="1">
                  <c:v>527</c:v>
                </c:pt>
                <c:pt idx="2" formatCode="General">
                  <c:v>561</c:v>
                </c:pt>
                <c:pt idx="3" formatCode="General">
                  <c:v>578</c:v>
                </c:pt>
              </c:numCache>
            </c:numRef>
          </c:xVal>
          <c:yVal>
            <c:numRef>
              <c:f>'Cost. Columnas'!$L$87:$L$90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7F9-4D76-B547-634139661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Acero'!$W$86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Acero'!$W$87:$W$90</c:f>
              <c:numCache>
                <c:formatCode>0.0</c:formatCode>
                <c:ptCount val="4"/>
                <c:pt idx="0">
                  <c:v>6</c:v>
                </c:pt>
                <c:pt idx="1">
                  <c:v>6.25</c:v>
                </c:pt>
                <c:pt idx="2" formatCode="General">
                  <c:v>6.75</c:v>
                </c:pt>
                <c:pt idx="3">
                  <c:v>7</c:v>
                </c:pt>
              </c:numCache>
            </c:numRef>
          </c:xVal>
          <c:yVal>
            <c:numRef>
              <c:f>'Cost. Acero'!$X$87:$X$90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A3-44CB-8DE2-CF1A3F356514}"/>
            </c:ext>
          </c:extLst>
        </c:ser>
        <c:ser>
          <c:idx val="1"/>
          <c:order val="1"/>
          <c:tx>
            <c:strRef>
              <c:f>'Cost. Acero'!$Y$86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Acero'!$Y$87:$Y$90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5.5</c:v>
                </c:pt>
                <c:pt idx="2" formatCode="General">
                  <c:v>6.5</c:v>
                </c:pt>
                <c:pt idx="3" formatCode="General">
                  <c:v>7</c:v>
                </c:pt>
              </c:numCache>
            </c:numRef>
          </c:xVal>
          <c:yVal>
            <c:numRef>
              <c:f>'Cost. Acero'!$Z$87:$Z$90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A3-44CB-8DE2-CF1A3F356514}"/>
            </c:ext>
          </c:extLst>
        </c:ser>
        <c:ser>
          <c:idx val="2"/>
          <c:order val="2"/>
          <c:tx>
            <c:strRef>
              <c:f>'Cost. Acero'!$AA$86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Acero'!$AA$87:$AA$90</c:f>
              <c:numCache>
                <c:formatCode>0.0</c:formatCode>
                <c:ptCount val="4"/>
                <c:pt idx="0" formatCode="General">
                  <c:v>6</c:v>
                </c:pt>
                <c:pt idx="1">
                  <c:v>6.5</c:v>
                </c:pt>
                <c:pt idx="2" formatCode="General">
                  <c:v>7.5</c:v>
                </c:pt>
                <c:pt idx="3" formatCode="General">
                  <c:v>8</c:v>
                </c:pt>
              </c:numCache>
            </c:numRef>
          </c:xVal>
          <c:yVal>
            <c:numRef>
              <c:f>'Cost. Acero'!$AB$87:$AB$90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DA3-44CB-8DE2-CF1A3F356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Columnas'!$G$41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Columnas'!$G$42:$G$45</c:f>
              <c:numCache>
                <c:formatCode>0.0</c:formatCode>
                <c:ptCount val="4"/>
                <c:pt idx="0">
                  <c:v>6.7893075942996042</c:v>
                </c:pt>
                <c:pt idx="1">
                  <c:v>8.5396537971498017</c:v>
                </c:pt>
                <c:pt idx="2">
                  <c:v>12.040346202850197</c:v>
                </c:pt>
                <c:pt idx="3">
                  <c:v>13.790692405700394</c:v>
                </c:pt>
              </c:numCache>
            </c:numRef>
          </c:xVal>
          <c:yVal>
            <c:numRef>
              <c:f>'Duracion. Columnas'!$H$42:$H$45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F0-41A9-B061-499E31005F9F}"/>
            </c:ext>
          </c:extLst>
        </c:ser>
        <c:ser>
          <c:idx val="1"/>
          <c:order val="1"/>
          <c:tx>
            <c:strRef>
              <c:f>'Duracion. Columnas'!$I$41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Columnas'!$I$42:$I$45</c:f>
              <c:numCache>
                <c:formatCode>0.0</c:formatCode>
                <c:ptCount val="4"/>
                <c:pt idx="0">
                  <c:v>6.2680682357479345</c:v>
                </c:pt>
                <c:pt idx="1">
                  <c:v>7.8840341178739672</c:v>
                </c:pt>
                <c:pt idx="2">
                  <c:v>11.115965882126034</c:v>
                </c:pt>
                <c:pt idx="3">
                  <c:v>12.731931764252066</c:v>
                </c:pt>
              </c:numCache>
            </c:numRef>
          </c:xVal>
          <c:yVal>
            <c:numRef>
              <c:f>'Duracion. Columnas'!$J$42:$J$45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F0-41A9-B061-499E31005F9F}"/>
            </c:ext>
          </c:extLst>
        </c:ser>
        <c:ser>
          <c:idx val="2"/>
          <c:order val="2"/>
          <c:tx>
            <c:strRef>
              <c:f>'Duracion. Columnas'!$K$41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Columnas'!$K$42:$K$45</c:f>
              <c:numCache>
                <c:formatCode>0.0</c:formatCode>
                <c:ptCount val="4"/>
                <c:pt idx="0">
                  <c:v>6.083325171957469</c:v>
                </c:pt>
                <c:pt idx="1">
                  <c:v>7.6516625859787348</c:v>
                </c:pt>
                <c:pt idx="2">
                  <c:v>10.788337414021267</c:v>
                </c:pt>
                <c:pt idx="3">
                  <c:v>12.356674828042532</c:v>
                </c:pt>
              </c:numCache>
            </c:numRef>
          </c:xVal>
          <c:yVal>
            <c:numRef>
              <c:f>'Duracion. Columnas'!$L$42:$L$45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AF0-41A9-B061-499E31005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hc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Columnas'!$G$56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Columnas'!$G$57:$G$60</c:f>
              <c:numCache>
                <c:formatCode>0.0</c:formatCode>
                <c:ptCount val="4"/>
                <c:pt idx="0">
                  <c:v>8.6010653912785511</c:v>
                </c:pt>
                <c:pt idx="1">
                  <c:v>9.445532695639276</c:v>
                </c:pt>
                <c:pt idx="2">
                  <c:v>11.134467304360722</c:v>
                </c:pt>
                <c:pt idx="3">
                  <c:v>11.978934608721447</c:v>
                </c:pt>
              </c:numCache>
            </c:numRef>
          </c:xVal>
          <c:yVal>
            <c:numRef>
              <c:f>'Duracion. Columnas'!$H$57:$H$60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8B-4F61-A42D-5AD7E87102B3}"/>
            </c:ext>
          </c:extLst>
        </c:ser>
        <c:ser>
          <c:idx val="1"/>
          <c:order val="1"/>
          <c:tx>
            <c:strRef>
              <c:f>'Duracion. Columnas'!$I$56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Columnas'!$I$57:$I$60</c:f>
              <c:numCache>
                <c:formatCode>0.0</c:formatCode>
                <c:ptCount val="4"/>
                <c:pt idx="0">
                  <c:v>7.9407309248927351</c:v>
                </c:pt>
                <c:pt idx="1">
                  <c:v>8.7203654624463667</c:v>
                </c:pt>
                <c:pt idx="2">
                  <c:v>10.279634537553633</c:v>
                </c:pt>
                <c:pt idx="3">
                  <c:v>11.059269075107265</c:v>
                </c:pt>
              </c:numCache>
            </c:numRef>
          </c:xVal>
          <c:yVal>
            <c:numRef>
              <c:f>'Duracion. Columnas'!$J$57:$J$60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C8B-4F61-A42D-5AD7E87102B3}"/>
            </c:ext>
          </c:extLst>
        </c:ser>
        <c:ser>
          <c:idx val="2"/>
          <c:order val="2"/>
          <c:tx>
            <c:strRef>
              <c:f>'Duracion. Columnas'!$K$56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Columnas'!$K$57:$K$60</c:f>
              <c:numCache>
                <c:formatCode>0.0</c:formatCode>
                <c:ptCount val="4"/>
                <c:pt idx="0">
                  <c:v>7.706688329211687</c:v>
                </c:pt>
                <c:pt idx="1">
                  <c:v>8.4633441646058429</c:v>
                </c:pt>
                <c:pt idx="2">
                  <c:v>9.9766558353941583</c:v>
                </c:pt>
                <c:pt idx="3">
                  <c:v>10.733311670788314</c:v>
                </c:pt>
              </c:numCache>
            </c:numRef>
          </c:xVal>
          <c:yVal>
            <c:numRef>
              <c:f>'Duracion. Columnas'!$L$57:$L$60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C8B-4F61-A42D-5AD7E8710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Columnas'!$G$71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Columnas'!$G$72:$G$75</c:f>
              <c:numCache>
                <c:formatCode>0.0</c:formatCode>
                <c:ptCount val="4"/>
                <c:pt idx="0">
                  <c:v>9.6585192670790239</c:v>
                </c:pt>
                <c:pt idx="1">
                  <c:v>9.9742596335395106</c:v>
                </c:pt>
                <c:pt idx="2">
                  <c:v>10.605740366460488</c:v>
                </c:pt>
                <c:pt idx="3">
                  <c:v>10.921480732920974</c:v>
                </c:pt>
              </c:numCache>
            </c:numRef>
          </c:xVal>
          <c:yVal>
            <c:numRef>
              <c:f>'Duracion. Columnas'!$H$72:$H$75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1B-4AB0-A6C0-3A74CDEF7434}"/>
            </c:ext>
          </c:extLst>
        </c:ser>
        <c:ser>
          <c:idx val="1"/>
          <c:order val="1"/>
          <c:tx>
            <c:strRef>
              <c:f>'Duracion. Columnas'!$I$71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Columnas'!$I$72:$I$75</c:f>
              <c:numCache>
                <c:formatCode>0.0</c:formatCode>
                <c:ptCount val="4"/>
                <c:pt idx="0">
                  <c:v>8.9170002951652805</c:v>
                </c:pt>
                <c:pt idx="1">
                  <c:v>9.2085001475826402</c:v>
                </c:pt>
                <c:pt idx="2">
                  <c:v>9.7914998524173598</c:v>
                </c:pt>
                <c:pt idx="3">
                  <c:v>10.08299970483472</c:v>
                </c:pt>
              </c:numCache>
            </c:numRef>
          </c:xVal>
          <c:yVal>
            <c:numRef>
              <c:f>'Duracion. Columnas'!$J$72:$J$75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1B-4AB0-A6C0-3A74CDEF7434}"/>
            </c:ext>
          </c:extLst>
        </c:ser>
        <c:ser>
          <c:idx val="2"/>
          <c:order val="2"/>
          <c:tx>
            <c:strRef>
              <c:f>'Duracion. Columnas'!$K$71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Columnas'!$K$72:$K$75</c:f>
              <c:numCache>
                <c:formatCode>0.0</c:formatCode>
                <c:ptCount val="4"/>
                <c:pt idx="0">
                  <c:v>8.6541834443604095</c:v>
                </c:pt>
                <c:pt idx="1">
                  <c:v>8.937091722180206</c:v>
                </c:pt>
                <c:pt idx="2">
                  <c:v>9.5029082778197953</c:v>
                </c:pt>
                <c:pt idx="3">
                  <c:v>9.7858165556395917</c:v>
                </c:pt>
              </c:numCache>
            </c:numRef>
          </c:xVal>
          <c:yVal>
            <c:numRef>
              <c:f>'Duracion. Columnas'!$L$72:$L$75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D1B-4AB0-A6C0-3A74CDEF7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Columnas'!$G$71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Columnas'!$G$72:$G$75</c:f>
              <c:numCache>
                <c:formatCode>0.0</c:formatCode>
                <c:ptCount val="4"/>
                <c:pt idx="0">
                  <c:v>9.6585192670790239</c:v>
                </c:pt>
                <c:pt idx="1">
                  <c:v>9.9742596335395106</c:v>
                </c:pt>
                <c:pt idx="2">
                  <c:v>10.605740366460488</c:v>
                </c:pt>
                <c:pt idx="3">
                  <c:v>10.921480732920974</c:v>
                </c:pt>
              </c:numCache>
            </c:numRef>
          </c:xVal>
          <c:yVal>
            <c:numRef>
              <c:f>'Duracion. Columnas'!$H$72:$H$75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C0-4DCC-985D-576A95A38652}"/>
            </c:ext>
          </c:extLst>
        </c:ser>
        <c:ser>
          <c:idx val="1"/>
          <c:order val="1"/>
          <c:tx>
            <c:strRef>
              <c:f>'Duracion. Columnas'!$I$71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Columnas'!$I$72:$I$75</c:f>
              <c:numCache>
                <c:formatCode>0.0</c:formatCode>
                <c:ptCount val="4"/>
                <c:pt idx="0">
                  <c:v>8.9170002951652805</c:v>
                </c:pt>
                <c:pt idx="1">
                  <c:v>9.2085001475826402</c:v>
                </c:pt>
                <c:pt idx="2">
                  <c:v>9.7914998524173598</c:v>
                </c:pt>
                <c:pt idx="3">
                  <c:v>10.08299970483472</c:v>
                </c:pt>
              </c:numCache>
            </c:numRef>
          </c:xVal>
          <c:yVal>
            <c:numRef>
              <c:f>'Duracion. Columnas'!$J$72:$J$75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C0-4DCC-985D-576A95A38652}"/>
            </c:ext>
          </c:extLst>
        </c:ser>
        <c:ser>
          <c:idx val="2"/>
          <c:order val="2"/>
          <c:tx>
            <c:strRef>
              <c:f>'Duracion. Columnas'!$K$86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Columnas'!$K$87:$K$90</c:f>
              <c:numCache>
                <c:formatCode>0.0</c:formatCode>
                <c:ptCount val="4"/>
                <c:pt idx="0">
                  <c:v>8.6541834443604095</c:v>
                </c:pt>
                <c:pt idx="1">
                  <c:v>8.937091722180206</c:v>
                </c:pt>
                <c:pt idx="2">
                  <c:v>9.5029082778197953</c:v>
                </c:pt>
                <c:pt idx="3">
                  <c:v>9.7858165556395917</c:v>
                </c:pt>
              </c:numCache>
            </c:numRef>
          </c:xVal>
          <c:yVal>
            <c:numRef>
              <c:f>'Duracion. Columnas'!$L$87:$L$90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0C0-4DCC-985D-576A95A38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0.48417492558423159"/>
              <c:y val="0.794604841061533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Columnas'!$W$41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Columnas'!$W$42:$W$45</c:f>
              <c:numCache>
                <c:formatCode>0.0</c:formatCode>
                <c:ptCount val="4"/>
                <c:pt idx="0">
                  <c:v>8.6010653912785511</c:v>
                </c:pt>
                <c:pt idx="1">
                  <c:v>9.445532695639276</c:v>
                </c:pt>
                <c:pt idx="2">
                  <c:v>11.134467304360722</c:v>
                </c:pt>
                <c:pt idx="3">
                  <c:v>11.978934608721447</c:v>
                </c:pt>
              </c:numCache>
            </c:numRef>
          </c:xVal>
          <c:yVal>
            <c:numRef>
              <c:f>'Duracion. Columnas'!$X$42:$X$45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41-431E-8115-F88645ED91D4}"/>
            </c:ext>
          </c:extLst>
        </c:ser>
        <c:ser>
          <c:idx val="1"/>
          <c:order val="1"/>
          <c:tx>
            <c:strRef>
              <c:f>'Duracion. Columnas'!$Y$41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Columnas'!$Y$42:$Y$45</c:f>
              <c:numCache>
                <c:formatCode>0.0</c:formatCode>
                <c:ptCount val="4"/>
                <c:pt idx="0">
                  <c:v>7.9407309248927351</c:v>
                </c:pt>
                <c:pt idx="1">
                  <c:v>8.7203654624463667</c:v>
                </c:pt>
                <c:pt idx="2">
                  <c:v>10.279634537553633</c:v>
                </c:pt>
                <c:pt idx="3">
                  <c:v>11.059269075107265</c:v>
                </c:pt>
              </c:numCache>
            </c:numRef>
          </c:xVal>
          <c:yVal>
            <c:numRef>
              <c:f>'Duracion. Columnas'!$Z$42:$Z$45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D41-431E-8115-F88645ED91D4}"/>
            </c:ext>
          </c:extLst>
        </c:ser>
        <c:ser>
          <c:idx val="2"/>
          <c:order val="2"/>
          <c:tx>
            <c:strRef>
              <c:f>'Duracion. Columnas'!$AA$41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Columnas'!$AA$42:$AA$45</c:f>
              <c:numCache>
                <c:formatCode>0.0</c:formatCode>
                <c:ptCount val="4"/>
                <c:pt idx="0">
                  <c:v>7.706688329211687</c:v>
                </c:pt>
                <c:pt idx="1">
                  <c:v>8.4633441646058429</c:v>
                </c:pt>
                <c:pt idx="2">
                  <c:v>9.9766558353941583</c:v>
                </c:pt>
                <c:pt idx="3">
                  <c:v>10.733311670788314</c:v>
                </c:pt>
              </c:numCache>
            </c:numRef>
          </c:xVal>
          <c:yVal>
            <c:numRef>
              <c:f>'Duracion. Columnas'!$AB$42:$AB$45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D41-431E-8115-F88645ED9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Columnas'!$W$56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Columnas'!$W$57:$W$60</c:f>
              <c:numCache>
                <c:formatCode>0.0</c:formatCode>
                <c:ptCount val="4"/>
                <c:pt idx="0">
                  <c:v>9.6585192670790239</c:v>
                </c:pt>
                <c:pt idx="1">
                  <c:v>9.9742596335395106</c:v>
                </c:pt>
                <c:pt idx="2">
                  <c:v>10.605740366460488</c:v>
                </c:pt>
                <c:pt idx="3">
                  <c:v>10.921480732920974</c:v>
                </c:pt>
              </c:numCache>
            </c:numRef>
          </c:xVal>
          <c:yVal>
            <c:numRef>
              <c:f>'Duracion. Columnas'!$X$57:$X$60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E6-4A08-9DE7-C9C5B07E3F5E}"/>
            </c:ext>
          </c:extLst>
        </c:ser>
        <c:ser>
          <c:idx val="1"/>
          <c:order val="1"/>
          <c:tx>
            <c:strRef>
              <c:f>'Duracion. Columnas'!$Y$56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Columnas'!$Y$57:$Y$60</c:f>
              <c:numCache>
                <c:formatCode>0.0</c:formatCode>
                <c:ptCount val="4"/>
                <c:pt idx="0">
                  <c:v>8.9170002951652805</c:v>
                </c:pt>
                <c:pt idx="1">
                  <c:v>9.2085001475826402</c:v>
                </c:pt>
                <c:pt idx="2">
                  <c:v>9.7914998524173598</c:v>
                </c:pt>
                <c:pt idx="3">
                  <c:v>10.08299970483472</c:v>
                </c:pt>
              </c:numCache>
            </c:numRef>
          </c:xVal>
          <c:yVal>
            <c:numRef>
              <c:f>'Duracion. Columnas'!$Z$57:$Z$60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3E6-4A08-9DE7-C9C5B07E3F5E}"/>
            </c:ext>
          </c:extLst>
        </c:ser>
        <c:ser>
          <c:idx val="2"/>
          <c:order val="2"/>
          <c:tx>
            <c:strRef>
              <c:f>'Duracion. Columnas'!$AA$56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Columnas'!$AA$57:$AA$60</c:f>
              <c:numCache>
                <c:formatCode>0.0</c:formatCode>
                <c:ptCount val="4"/>
                <c:pt idx="0">
                  <c:v>8.6541834443604095</c:v>
                </c:pt>
                <c:pt idx="1">
                  <c:v>8.937091722180206</c:v>
                </c:pt>
                <c:pt idx="2">
                  <c:v>9.5029082778197953</c:v>
                </c:pt>
                <c:pt idx="3">
                  <c:v>9.7858165556395917</c:v>
                </c:pt>
              </c:numCache>
            </c:numRef>
          </c:xVal>
          <c:yVal>
            <c:numRef>
              <c:f>'Duracion. Columnas'!$AB$57:$AB$60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3E6-4A08-9DE7-C9C5B07E3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Columnas'!$W$71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Columnas'!$W$72:$W$75</c:f>
              <c:numCache>
                <c:formatCode>0.0</c:formatCode>
                <c:ptCount val="4"/>
                <c:pt idx="0">
                  <c:v>9.1840792319007516</c:v>
                </c:pt>
                <c:pt idx="1">
                  <c:v>9.7370396159503763</c:v>
                </c:pt>
                <c:pt idx="2">
                  <c:v>10.842960384049622</c:v>
                </c:pt>
                <c:pt idx="3">
                  <c:v>11.395920768099247</c:v>
                </c:pt>
              </c:numCache>
            </c:numRef>
          </c:xVal>
          <c:yVal>
            <c:numRef>
              <c:f>'Duracion. Columnas'!$X$72:$X$75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AC-4AAC-9E93-2B131038F627}"/>
            </c:ext>
          </c:extLst>
        </c:ser>
        <c:ser>
          <c:idx val="1"/>
          <c:order val="1"/>
          <c:tx>
            <c:strRef>
              <c:f>'Duracion. Columnas'!$Y$71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Columnas'!$Y$72:$Y$75</c:f>
              <c:numCache>
                <c:formatCode>0.0</c:formatCode>
                <c:ptCount val="4"/>
                <c:pt idx="0">
                  <c:v>8.4789847136109966</c:v>
                </c:pt>
                <c:pt idx="1">
                  <c:v>8.9894923568054992</c:v>
                </c:pt>
                <c:pt idx="2">
                  <c:v>10.010507643194501</c:v>
                </c:pt>
                <c:pt idx="3">
                  <c:v>10.521015286389003</c:v>
                </c:pt>
              </c:numCache>
            </c:numRef>
          </c:xVal>
          <c:yVal>
            <c:numRef>
              <c:f>'Duracion. Columnas'!$Z$72:$Z$75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CAC-4AAC-9E93-2B131038F627}"/>
            </c:ext>
          </c:extLst>
        </c:ser>
        <c:ser>
          <c:idx val="2"/>
          <c:order val="2"/>
          <c:tx>
            <c:strRef>
              <c:f>'Duracion. Columnas'!$AA$71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Columnas'!$AA$72:$AA$75</c:f>
              <c:numCache>
                <c:formatCode>0.0</c:formatCode>
                <c:ptCount val="4"/>
                <c:pt idx="0">
                  <c:v>8.2290777957361456</c:v>
                </c:pt>
                <c:pt idx="1">
                  <c:v>8.7245388978680722</c:v>
                </c:pt>
                <c:pt idx="2">
                  <c:v>9.715461102131929</c:v>
                </c:pt>
                <c:pt idx="3">
                  <c:v>10.210922204263856</c:v>
                </c:pt>
              </c:numCache>
            </c:numRef>
          </c:xVal>
          <c:yVal>
            <c:numRef>
              <c:f>'Duracion. Columnas'!$AB$72:$AB$75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CAC-4AAC-9E93-2B131038F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Columnas'!$W$86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Columnas'!$W$87:$W$90</c:f>
              <c:numCache>
                <c:formatCode>0.0</c:formatCode>
                <c:ptCount val="4"/>
                <c:pt idx="0">
                  <c:v>9.8789245900054645</c:v>
                </c:pt>
                <c:pt idx="1">
                  <c:v>10.084462295002732</c:v>
                </c:pt>
                <c:pt idx="2">
                  <c:v>10.495537704997266</c:v>
                </c:pt>
                <c:pt idx="3">
                  <c:v>10.701075409994534</c:v>
                </c:pt>
              </c:numCache>
            </c:numRef>
          </c:xVal>
          <c:yVal>
            <c:numRef>
              <c:f>'Duracion. Columnas'!$X$87:$X$90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7E4-4A25-9414-7A5E28B4941B}"/>
            </c:ext>
          </c:extLst>
        </c:ser>
        <c:ser>
          <c:idx val="1"/>
          <c:order val="1"/>
          <c:tx>
            <c:strRef>
              <c:f>'Duracion. Columnas'!$Y$86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Columnas'!$Y$87:$Y$90</c:f>
              <c:numCache>
                <c:formatCode>0.0</c:formatCode>
                <c:ptCount val="4"/>
                <c:pt idx="0">
                  <c:v>9.120484315359759</c:v>
                </c:pt>
                <c:pt idx="1">
                  <c:v>9.3102421576798804</c:v>
                </c:pt>
                <c:pt idx="2">
                  <c:v>9.6897578423201196</c:v>
                </c:pt>
                <c:pt idx="3">
                  <c:v>9.879515684640241</c:v>
                </c:pt>
              </c:numCache>
            </c:numRef>
          </c:xVal>
          <c:yVal>
            <c:numRef>
              <c:f>'Duracion. Columnas'!$Z$87:$Z$90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7E4-4A25-9414-7A5E28B4941B}"/>
            </c:ext>
          </c:extLst>
        </c:ser>
        <c:ser>
          <c:idx val="2"/>
          <c:order val="2"/>
          <c:tx>
            <c:strRef>
              <c:f>'Duracion. Columnas'!$AA$86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Columnas'!$AA$87:$AA$90</c:f>
              <c:numCache>
                <c:formatCode>0.0</c:formatCode>
                <c:ptCount val="4"/>
                <c:pt idx="0">
                  <c:v>8.8516700408017872</c:v>
                </c:pt>
                <c:pt idx="1">
                  <c:v>9.0358350204008939</c:v>
                </c:pt>
                <c:pt idx="2">
                  <c:v>9.4041649795991074</c:v>
                </c:pt>
                <c:pt idx="3">
                  <c:v>9.5883299591982141</c:v>
                </c:pt>
              </c:numCache>
            </c:numRef>
          </c:xVal>
          <c:yVal>
            <c:numRef>
              <c:f>'Duracion. Columnas'!$AB$87:$AB$90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7E4-4A25-9414-7A5E28B49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Vigas'!$G$41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Vigas'!$G$42:$G$45</c:f>
              <c:numCache>
                <c:formatCode>0.0</c:formatCode>
                <c:ptCount val="4"/>
                <c:pt idx="0">
                  <c:v>7.2577632203397133</c:v>
                </c:pt>
                <c:pt idx="1">
                  <c:v>9.1288816101698558</c:v>
                </c:pt>
                <c:pt idx="2">
                  <c:v>12.871118389830144</c:v>
                </c:pt>
                <c:pt idx="3">
                  <c:v>14.742236779660287</c:v>
                </c:pt>
              </c:numCache>
            </c:numRef>
          </c:xVal>
          <c:yVal>
            <c:numRef>
              <c:f>'Duracion. Vigas'!$H$42:$H$45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B3-4D78-AD0E-14CB438526A0}"/>
            </c:ext>
          </c:extLst>
        </c:ser>
        <c:ser>
          <c:idx val="1"/>
          <c:order val="1"/>
          <c:tx>
            <c:strRef>
              <c:f>'Duracion. Vigas'!$I$41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Vigas'!$I$42:$I$45</c:f>
              <c:numCache>
                <c:formatCode>0.0</c:formatCode>
                <c:ptCount val="4"/>
                <c:pt idx="0">
                  <c:v>5.496106147766346</c:v>
                </c:pt>
                <c:pt idx="1">
                  <c:v>6.913053073883173</c:v>
                </c:pt>
                <c:pt idx="2">
                  <c:v>9.7469469261168271</c:v>
                </c:pt>
                <c:pt idx="3">
                  <c:v>11.163893852233654</c:v>
                </c:pt>
              </c:numCache>
            </c:numRef>
          </c:xVal>
          <c:yVal>
            <c:numRef>
              <c:f>'Duracion. Vigas'!$J$42:$J$45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B3-4D78-AD0E-14CB438526A0}"/>
            </c:ext>
          </c:extLst>
        </c:ser>
        <c:ser>
          <c:idx val="2"/>
          <c:order val="2"/>
          <c:tx>
            <c:strRef>
              <c:f>'Duracion. Vigas'!$K$41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Vigas'!$K$42:$K$45</c:f>
              <c:numCache>
                <c:formatCode>0.0</c:formatCode>
                <c:ptCount val="4"/>
                <c:pt idx="0">
                  <c:v>6.406625533590784</c:v>
                </c:pt>
                <c:pt idx="1">
                  <c:v>8.0583127667953924</c:v>
                </c:pt>
                <c:pt idx="2">
                  <c:v>11.361687233204609</c:v>
                </c:pt>
                <c:pt idx="3">
                  <c:v>13.013374466409218</c:v>
                </c:pt>
              </c:numCache>
            </c:numRef>
          </c:xVal>
          <c:yVal>
            <c:numRef>
              <c:f>'Duracion. Vigas'!$L$42:$L$45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6B3-4D78-AD0E-14CB43852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Columnas'!$W$41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Columnas'!$W$42:$W$45</c:f>
              <c:numCache>
                <c:formatCode>0.0</c:formatCode>
                <c:ptCount val="4"/>
                <c:pt idx="0">
                  <c:v>484</c:v>
                </c:pt>
                <c:pt idx="1">
                  <c:v>531.75</c:v>
                </c:pt>
                <c:pt idx="2" formatCode="General">
                  <c:v>627.25</c:v>
                </c:pt>
                <c:pt idx="3">
                  <c:v>675</c:v>
                </c:pt>
              </c:numCache>
            </c:numRef>
          </c:xVal>
          <c:yVal>
            <c:numRef>
              <c:f>'Cost. Columnas'!$X$42:$X$45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D1-48F0-9458-EBE5653B9DC3}"/>
            </c:ext>
          </c:extLst>
        </c:ser>
        <c:ser>
          <c:idx val="1"/>
          <c:order val="1"/>
          <c:tx>
            <c:strRef>
              <c:f>'Cost. Columnas'!$Y$41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Columnas'!$Y$42:$Y$45</c:f>
              <c:numCache>
                <c:formatCode>0.0</c:formatCode>
                <c:ptCount val="4"/>
                <c:pt idx="0" formatCode="General">
                  <c:v>462</c:v>
                </c:pt>
                <c:pt idx="1">
                  <c:v>507.75</c:v>
                </c:pt>
                <c:pt idx="2" formatCode="General">
                  <c:v>599.25</c:v>
                </c:pt>
                <c:pt idx="3" formatCode="General">
                  <c:v>645</c:v>
                </c:pt>
              </c:numCache>
            </c:numRef>
          </c:xVal>
          <c:yVal>
            <c:numRef>
              <c:f>'Cost. Columnas'!$Z$42:$Z$45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D1-48F0-9458-EBE5653B9DC3}"/>
            </c:ext>
          </c:extLst>
        </c:ser>
        <c:ser>
          <c:idx val="2"/>
          <c:order val="2"/>
          <c:tx>
            <c:strRef>
              <c:f>'Cost. Columnas'!$AA$41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Columnas'!$AA$42:$AA$45</c:f>
              <c:numCache>
                <c:formatCode>0.0</c:formatCode>
                <c:ptCount val="4"/>
                <c:pt idx="0" formatCode="General">
                  <c:v>454</c:v>
                </c:pt>
                <c:pt idx="1">
                  <c:v>499</c:v>
                </c:pt>
                <c:pt idx="2" formatCode="General">
                  <c:v>589</c:v>
                </c:pt>
                <c:pt idx="3" formatCode="General">
                  <c:v>634</c:v>
                </c:pt>
              </c:numCache>
            </c:numRef>
          </c:xVal>
          <c:yVal>
            <c:numRef>
              <c:f>'Cost. Columnas'!$AB$42:$AB$45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6D1-48F0-9458-EBE5653B9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Miles de pesos Colombianos</a:t>
                </a:r>
                <a:endParaRPr lang="es-CO" sz="10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368234123917237"/>
              <c:y val="0.791295567220764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Vigas'!$G$56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Vigas'!$G$57:$G$60</c:f>
              <c:numCache>
                <c:formatCode>0.0</c:formatCode>
                <c:ptCount val="4"/>
                <c:pt idx="0">
                  <c:v>9.1945305446126415</c:v>
                </c:pt>
                <c:pt idx="1">
                  <c:v>10.09726527230632</c:v>
                </c:pt>
                <c:pt idx="2">
                  <c:v>11.90273472769368</c:v>
                </c:pt>
                <c:pt idx="3">
                  <c:v>12.805469455387358</c:v>
                </c:pt>
              </c:numCache>
            </c:numRef>
          </c:xVal>
          <c:yVal>
            <c:numRef>
              <c:f>'Duracion. Vigas'!$H$57:$H$60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63-40B4-AC4E-BE00566DCC79}"/>
            </c:ext>
          </c:extLst>
        </c:ser>
        <c:ser>
          <c:idx val="1"/>
          <c:order val="1"/>
          <c:tx>
            <c:strRef>
              <c:f>'Duracion. Vigas'!$I$56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Vigas'!$I$57:$I$60</c:f>
              <c:numCache>
                <c:formatCode>0.0</c:formatCode>
                <c:ptCount val="4"/>
                <c:pt idx="0">
                  <c:v>6.9627672215112089</c:v>
                </c:pt>
                <c:pt idx="1">
                  <c:v>7.6463836107556045</c:v>
                </c:pt>
                <c:pt idx="2">
                  <c:v>9.0136163892443957</c:v>
                </c:pt>
                <c:pt idx="3">
                  <c:v>9.6972327784887913</c:v>
                </c:pt>
              </c:numCache>
            </c:numRef>
          </c:xVal>
          <c:yVal>
            <c:numRef>
              <c:f>'Duracion. Vigas'!$J$57:$J$60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63-40B4-AC4E-BE00566DCC79}"/>
            </c:ext>
          </c:extLst>
        </c:ser>
        <c:ser>
          <c:idx val="2"/>
          <c:order val="2"/>
          <c:tx>
            <c:strRef>
              <c:f>'Duracion. Vigas'!$K$56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Vigas'!$K$57:$K$60</c:f>
              <c:numCache>
                <c:formatCode>0.0</c:formatCode>
                <c:ptCount val="4"/>
                <c:pt idx="0">
                  <c:v>8.1162628716535234</c:v>
                </c:pt>
                <c:pt idx="1">
                  <c:v>8.913131435826763</c:v>
                </c:pt>
                <c:pt idx="2">
                  <c:v>10.506868564173239</c:v>
                </c:pt>
                <c:pt idx="3">
                  <c:v>11.303737128346478</c:v>
                </c:pt>
              </c:numCache>
            </c:numRef>
          </c:xVal>
          <c:yVal>
            <c:numRef>
              <c:f>'Duracion. Vigas'!$L$57:$L$60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163-40B4-AC4E-BE00566DC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Vigas'!$G$71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Vigas'!$G$72:$G$75</c:f>
              <c:numCache>
                <c:formatCode>0.0</c:formatCode>
                <c:ptCount val="4"/>
                <c:pt idx="0">
                  <c:v>10.324947710191378</c:v>
                </c:pt>
                <c:pt idx="1">
                  <c:v>10.662473855095689</c:v>
                </c:pt>
                <c:pt idx="2">
                  <c:v>11.337526144904311</c:v>
                </c:pt>
                <c:pt idx="3">
                  <c:v>11.675052289808622</c:v>
                </c:pt>
              </c:numCache>
            </c:numRef>
          </c:xVal>
          <c:yVal>
            <c:numRef>
              <c:f>'Duracion. Vigas'!$H$72:$H$75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66-4559-BF5A-3E665A7D3689}"/>
            </c:ext>
          </c:extLst>
        </c:ser>
        <c:ser>
          <c:idx val="1"/>
          <c:order val="1"/>
          <c:tx>
            <c:strRef>
              <c:f>'Duracion. Vigas'!$I$71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Vigas'!$I$72:$I$75</c:f>
              <c:numCache>
                <c:formatCode>0.0</c:formatCode>
                <c:ptCount val="4"/>
                <c:pt idx="0">
                  <c:v>7.8188013114449246</c:v>
                </c:pt>
                <c:pt idx="1">
                  <c:v>8.0744006557224619</c:v>
                </c:pt>
                <c:pt idx="2">
                  <c:v>8.5855993442775382</c:v>
                </c:pt>
                <c:pt idx="3">
                  <c:v>8.8411986885550764</c:v>
                </c:pt>
              </c:numCache>
            </c:numRef>
          </c:xVal>
          <c:yVal>
            <c:numRef>
              <c:f>'Duracion. Vigas'!$J$72:$J$75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A66-4559-BF5A-3E665A7D3689}"/>
            </c:ext>
          </c:extLst>
        </c:ser>
        <c:ser>
          <c:idx val="2"/>
          <c:order val="2"/>
          <c:tx>
            <c:strRef>
              <c:f>'Duracion. Vigas'!$K$71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Vigas'!$K$72:$K$75</c:f>
              <c:numCache>
                <c:formatCode>0.0</c:formatCode>
                <c:ptCount val="4"/>
                <c:pt idx="0">
                  <c:v>9.1141129332689346</c:v>
                </c:pt>
                <c:pt idx="1">
                  <c:v>9.4120564666344677</c:v>
                </c:pt>
                <c:pt idx="2">
                  <c:v>10.007943533365534</c:v>
                </c:pt>
                <c:pt idx="3">
                  <c:v>10.305887066731067</c:v>
                </c:pt>
              </c:numCache>
            </c:numRef>
          </c:xVal>
          <c:yVal>
            <c:numRef>
              <c:f>'Duracion. Vigas'!$L$72:$L$75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A66-4559-BF5A-3E665A7D3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Vigas'!$G$71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Vigas'!$G$72:$G$75</c:f>
              <c:numCache>
                <c:formatCode>0.0</c:formatCode>
                <c:ptCount val="4"/>
                <c:pt idx="0">
                  <c:v>10.324947710191378</c:v>
                </c:pt>
                <c:pt idx="1">
                  <c:v>10.662473855095689</c:v>
                </c:pt>
                <c:pt idx="2">
                  <c:v>11.337526144904311</c:v>
                </c:pt>
                <c:pt idx="3">
                  <c:v>11.675052289808622</c:v>
                </c:pt>
              </c:numCache>
            </c:numRef>
          </c:xVal>
          <c:yVal>
            <c:numRef>
              <c:f>'Duracion. Vigas'!$H$72:$H$75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31-4416-985D-EA2782BEA679}"/>
            </c:ext>
          </c:extLst>
        </c:ser>
        <c:ser>
          <c:idx val="1"/>
          <c:order val="1"/>
          <c:tx>
            <c:strRef>
              <c:f>'Duracion. Vigas'!$I$71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Vigas'!$I$72:$I$75</c:f>
              <c:numCache>
                <c:formatCode>0.0</c:formatCode>
                <c:ptCount val="4"/>
                <c:pt idx="0">
                  <c:v>7.8188013114449246</c:v>
                </c:pt>
                <c:pt idx="1">
                  <c:v>8.0744006557224619</c:v>
                </c:pt>
                <c:pt idx="2">
                  <c:v>8.5855993442775382</c:v>
                </c:pt>
                <c:pt idx="3">
                  <c:v>8.8411986885550764</c:v>
                </c:pt>
              </c:numCache>
            </c:numRef>
          </c:xVal>
          <c:yVal>
            <c:numRef>
              <c:f>'Duracion. Vigas'!$J$72:$J$75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531-4416-985D-EA2782BEA679}"/>
            </c:ext>
          </c:extLst>
        </c:ser>
        <c:ser>
          <c:idx val="2"/>
          <c:order val="2"/>
          <c:tx>
            <c:strRef>
              <c:f>'Duracion. Vigas'!$K$86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Vigas'!$K$87:$K$90</c:f>
              <c:numCache>
                <c:formatCode>0.0</c:formatCode>
                <c:ptCount val="4"/>
                <c:pt idx="0">
                  <c:v>9.1141129332689346</c:v>
                </c:pt>
                <c:pt idx="1">
                  <c:v>9.4120564666344677</c:v>
                </c:pt>
                <c:pt idx="2">
                  <c:v>10.007943533365534</c:v>
                </c:pt>
                <c:pt idx="3">
                  <c:v>10.305887066731067</c:v>
                </c:pt>
              </c:numCache>
            </c:numRef>
          </c:xVal>
          <c:yVal>
            <c:numRef>
              <c:f>'Duracion. Vigas'!$L$87:$L$90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531-4416-985D-EA2782BEA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Vigas'!$W$41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Vigas'!$W$42:$W$45</c:f>
              <c:numCache>
                <c:formatCode>0.0</c:formatCode>
                <c:ptCount val="4"/>
                <c:pt idx="0">
                  <c:v>9.1945305446126415</c:v>
                </c:pt>
                <c:pt idx="1">
                  <c:v>10.09726527230632</c:v>
                </c:pt>
                <c:pt idx="2">
                  <c:v>11.90273472769368</c:v>
                </c:pt>
                <c:pt idx="3">
                  <c:v>12.805469455387358</c:v>
                </c:pt>
              </c:numCache>
            </c:numRef>
          </c:xVal>
          <c:yVal>
            <c:numRef>
              <c:f>'Duracion. Vigas'!$X$42:$X$45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5F-4B03-8AE8-4917A9A3F53C}"/>
            </c:ext>
          </c:extLst>
        </c:ser>
        <c:ser>
          <c:idx val="1"/>
          <c:order val="1"/>
          <c:tx>
            <c:strRef>
              <c:f>'Duracion. Vigas'!$Y$41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Vigas'!$Y$42:$Y$45</c:f>
              <c:numCache>
                <c:formatCode>0.0</c:formatCode>
                <c:ptCount val="4"/>
                <c:pt idx="0">
                  <c:v>6.9627672215112089</c:v>
                </c:pt>
                <c:pt idx="1">
                  <c:v>7.6463836107556045</c:v>
                </c:pt>
                <c:pt idx="2">
                  <c:v>9.0136163892443957</c:v>
                </c:pt>
                <c:pt idx="3">
                  <c:v>9.6972327784887913</c:v>
                </c:pt>
              </c:numCache>
            </c:numRef>
          </c:xVal>
          <c:yVal>
            <c:numRef>
              <c:f>'Duracion. Vigas'!$Z$42:$Z$45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5F-4B03-8AE8-4917A9A3F53C}"/>
            </c:ext>
          </c:extLst>
        </c:ser>
        <c:ser>
          <c:idx val="2"/>
          <c:order val="2"/>
          <c:tx>
            <c:strRef>
              <c:f>'Duracion. Vigas'!$AA$41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Vigas'!$AA$42:$AA$45</c:f>
              <c:numCache>
                <c:formatCode>0.0</c:formatCode>
                <c:ptCount val="4"/>
                <c:pt idx="0">
                  <c:v>8.1162628716535234</c:v>
                </c:pt>
                <c:pt idx="1">
                  <c:v>8.913131435826763</c:v>
                </c:pt>
                <c:pt idx="2">
                  <c:v>10.506868564173239</c:v>
                </c:pt>
                <c:pt idx="3">
                  <c:v>11.303737128346478</c:v>
                </c:pt>
              </c:numCache>
            </c:numRef>
          </c:xVal>
          <c:yVal>
            <c:numRef>
              <c:f>'Duracion. Vigas'!$AB$42:$AB$45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35F-4B03-8AE8-4917A9A3F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Vigas'!$W$56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Vigas'!$W$57:$W$60</c:f>
              <c:numCache>
                <c:formatCode>0.0</c:formatCode>
                <c:ptCount val="4"/>
                <c:pt idx="0">
                  <c:v>10.324947710191378</c:v>
                </c:pt>
                <c:pt idx="1">
                  <c:v>10.662473855095689</c:v>
                </c:pt>
                <c:pt idx="2">
                  <c:v>11.337526144904311</c:v>
                </c:pt>
                <c:pt idx="3">
                  <c:v>11.675052289808622</c:v>
                </c:pt>
              </c:numCache>
            </c:numRef>
          </c:xVal>
          <c:yVal>
            <c:numRef>
              <c:f>'Duracion. Vigas'!$X$57:$X$60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D7-4925-8301-70667F702041}"/>
            </c:ext>
          </c:extLst>
        </c:ser>
        <c:ser>
          <c:idx val="1"/>
          <c:order val="1"/>
          <c:tx>
            <c:strRef>
              <c:f>'Duracion. Vigas'!$Y$56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Vigas'!$Y$57:$Y$60</c:f>
              <c:numCache>
                <c:formatCode>0.0</c:formatCode>
                <c:ptCount val="4"/>
                <c:pt idx="0">
                  <c:v>7.8188013114449246</c:v>
                </c:pt>
                <c:pt idx="1">
                  <c:v>8.0744006557224619</c:v>
                </c:pt>
                <c:pt idx="2">
                  <c:v>8.5855993442775382</c:v>
                </c:pt>
                <c:pt idx="3">
                  <c:v>8.8411986885550764</c:v>
                </c:pt>
              </c:numCache>
            </c:numRef>
          </c:xVal>
          <c:yVal>
            <c:numRef>
              <c:f>'Duracion. Vigas'!$Z$57:$Z$60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5D7-4925-8301-70667F702041}"/>
            </c:ext>
          </c:extLst>
        </c:ser>
        <c:ser>
          <c:idx val="2"/>
          <c:order val="2"/>
          <c:tx>
            <c:strRef>
              <c:f>'Duracion. Vigas'!$AA$56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Vigas'!$AA$57:$AA$60</c:f>
              <c:numCache>
                <c:formatCode>0.0</c:formatCode>
                <c:ptCount val="4"/>
                <c:pt idx="0">
                  <c:v>9.1141129332689346</c:v>
                </c:pt>
                <c:pt idx="1">
                  <c:v>9.4120564666344677</c:v>
                </c:pt>
                <c:pt idx="2">
                  <c:v>10.007943533365534</c:v>
                </c:pt>
                <c:pt idx="3">
                  <c:v>10.305887066731067</c:v>
                </c:pt>
              </c:numCache>
            </c:numRef>
          </c:xVal>
          <c:yVal>
            <c:numRef>
              <c:f>'Duracion. Vigas'!$AB$57:$AB$60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5D7-4925-8301-70667F70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Vigas'!$W$71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Vigas'!$W$72:$W$75</c:f>
              <c:numCache>
                <c:formatCode>0.0</c:formatCode>
                <c:ptCount val="4"/>
                <c:pt idx="0">
                  <c:v>9.8177717736548384</c:v>
                </c:pt>
                <c:pt idx="1">
                  <c:v>10.40888588682742</c:v>
                </c:pt>
                <c:pt idx="2">
                  <c:v>11.59111411317258</c:v>
                </c:pt>
                <c:pt idx="3">
                  <c:v>12.182228226345162</c:v>
                </c:pt>
              </c:numCache>
            </c:numRef>
          </c:xVal>
          <c:yVal>
            <c:numRef>
              <c:f>'Duracion. Vigas'!$X$72:$X$75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11-4C0B-855C-D7E149774BA0}"/>
            </c:ext>
          </c:extLst>
        </c:ser>
        <c:ser>
          <c:idx val="1"/>
          <c:order val="1"/>
          <c:tx>
            <c:strRef>
              <c:f>'Duracion. Vigas'!$Y$71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Vigas'!$Y$72:$Y$75</c:f>
              <c:numCache>
                <c:formatCode>0.0</c:formatCode>
                <c:ptCount val="4"/>
                <c:pt idx="0">
                  <c:v>7.4347308067768001</c:v>
                </c:pt>
                <c:pt idx="1">
                  <c:v>7.8823654033884001</c:v>
                </c:pt>
                <c:pt idx="2">
                  <c:v>8.7776345966116001</c:v>
                </c:pt>
                <c:pt idx="3">
                  <c:v>9.2252691932232</c:v>
                </c:pt>
              </c:numCache>
            </c:numRef>
          </c:xVal>
          <c:yVal>
            <c:numRef>
              <c:f>'Duracion. Vigas'!$Z$72:$Z$75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B11-4C0B-855C-D7E149774BA0}"/>
            </c:ext>
          </c:extLst>
        </c:ser>
        <c:ser>
          <c:idx val="2"/>
          <c:order val="2"/>
          <c:tx>
            <c:strRef>
              <c:f>'Duracion. Vigas'!$AA$71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Vigas'!$AA$72:$AA$75</c:f>
              <c:numCache>
                <c:formatCode>0.0</c:formatCode>
                <c:ptCount val="4"/>
                <c:pt idx="0">
                  <c:v>8.6664149020171344</c:v>
                </c:pt>
                <c:pt idx="1">
                  <c:v>9.1882074510085676</c:v>
                </c:pt>
                <c:pt idx="2">
                  <c:v>10.231792548991434</c:v>
                </c:pt>
                <c:pt idx="3">
                  <c:v>10.753585097982867</c:v>
                </c:pt>
              </c:numCache>
            </c:numRef>
          </c:xVal>
          <c:yVal>
            <c:numRef>
              <c:f>'Duracion. Vigas'!$AB$72:$AB$75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11-4C0B-855C-D7E149774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Vigas'!$W$86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Vigas'!$W$87:$W$90</c:f>
              <c:numCache>
                <c:formatCode>0.0</c:formatCode>
                <c:ptCount val="4"/>
                <c:pt idx="0">
                  <c:v>10.560560786206036</c:v>
                </c:pt>
                <c:pt idx="1">
                  <c:v>10.780280393103018</c:v>
                </c:pt>
                <c:pt idx="2">
                  <c:v>11.219719606896982</c:v>
                </c:pt>
                <c:pt idx="3">
                  <c:v>11.439439213793964</c:v>
                </c:pt>
              </c:numCache>
            </c:numRef>
          </c:xVal>
          <c:yVal>
            <c:numRef>
              <c:f>'Duracion. Vigas'!$X$87:$X$90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54-4ABB-8B3C-014AF528CA6F}"/>
            </c:ext>
          </c:extLst>
        </c:ser>
        <c:ser>
          <c:idx val="1"/>
          <c:order val="1"/>
          <c:tx>
            <c:strRef>
              <c:f>'Duracion. Vigas'!$Y$86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Vigas'!$Y$87:$Y$90</c:f>
              <c:numCache>
                <c:formatCode>0.0</c:formatCode>
                <c:ptCount val="4"/>
                <c:pt idx="0">
                  <c:v>7.9972246680996619</c:v>
                </c:pt>
                <c:pt idx="1">
                  <c:v>8.1636123340498301</c:v>
                </c:pt>
                <c:pt idx="2">
                  <c:v>8.49638766595017</c:v>
                </c:pt>
                <c:pt idx="3">
                  <c:v>8.6627753319003382</c:v>
                </c:pt>
              </c:numCache>
            </c:numRef>
          </c:xVal>
          <c:yVal>
            <c:numRef>
              <c:f>'Duracion. Vigas'!$Z$87:$Z$90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54-4ABB-8B3C-014AF528CA6F}"/>
            </c:ext>
          </c:extLst>
        </c:ser>
        <c:ser>
          <c:idx val="2"/>
          <c:order val="2"/>
          <c:tx>
            <c:strRef>
              <c:f>'Duracion. Vigas'!$AA$86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Vigas'!$AA$87:$AA$90</c:f>
              <c:numCache>
                <c:formatCode>0.0</c:formatCode>
                <c:ptCount val="4"/>
                <c:pt idx="0">
                  <c:v>9.3220950212782387</c:v>
                </c:pt>
                <c:pt idx="1">
                  <c:v>9.5160475106391189</c:v>
                </c:pt>
                <c:pt idx="2">
                  <c:v>9.9039524893608828</c:v>
                </c:pt>
                <c:pt idx="3">
                  <c:v>10.097904978721763</c:v>
                </c:pt>
              </c:numCache>
            </c:numRef>
          </c:xVal>
          <c:yVal>
            <c:numRef>
              <c:f>'Duracion. Vigas'!$AB$87:$AB$90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054-4ABB-8B3C-014AF528C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Placa A'!$G$41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A'!$G$42:$G$45</c:f>
              <c:numCache>
                <c:formatCode>0.0</c:formatCode>
                <c:ptCount val="4"/>
                <c:pt idx="0">
                  <c:v>1.9793899691835581</c:v>
                </c:pt>
                <c:pt idx="1">
                  <c:v>2.4896949845917793</c:v>
                </c:pt>
                <c:pt idx="2">
                  <c:v>3.5103050154082212</c:v>
                </c:pt>
                <c:pt idx="3">
                  <c:v>4.0206100308164423</c:v>
                </c:pt>
              </c:numCache>
            </c:numRef>
          </c:xVal>
          <c:yVal>
            <c:numRef>
              <c:f>'Duracion. Placa A'!$H$42:$H$45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37-4A65-A339-1B6057D43BB9}"/>
            </c:ext>
          </c:extLst>
        </c:ser>
        <c:ser>
          <c:idx val="1"/>
          <c:order val="1"/>
          <c:tx>
            <c:strRef>
              <c:f>'Duracion. Placa A'!$I$41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A'!$I$42:$I$45</c:f>
              <c:numCache>
                <c:formatCode>0.0</c:formatCode>
                <c:ptCount val="4"/>
                <c:pt idx="0">
                  <c:v>2.1113493004624622</c:v>
                </c:pt>
                <c:pt idx="1">
                  <c:v>2.6556746502312309</c:v>
                </c:pt>
                <c:pt idx="2">
                  <c:v>3.744325349768769</c:v>
                </c:pt>
                <c:pt idx="3">
                  <c:v>4.2886506995375377</c:v>
                </c:pt>
              </c:numCache>
            </c:numRef>
          </c:xVal>
          <c:yVal>
            <c:numRef>
              <c:f>'Duracion. Placa A'!$J$42:$J$45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37-4A65-A339-1B6057D43BB9}"/>
            </c:ext>
          </c:extLst>
        </c:ser>
        <c:ser>
          <c:idx val="2"/>
          <c:order val="2"/>
          <c:tx>
            <c:strRef>
              <c:f>'Duracion. Placa A'!$K$41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A'!$K$42:$K$45</c:f>
              <c:numCache>
                <c:formatCode>0.0</c:formatCode>
                <c:ptCount val="4"/>
                <c:pt idx="0">
                  <c:v>1.6494916409862985</c:v>
                </c:pt>
                <c:pt idx="1">
                  <c:v>2.074745820493149</c:v>
                </c:pt>
                <c:pt idx="2">
                  <c:v>2.925254179506851</c:v>
                </c:pt>
                <c:pt idx="3">
                  <c:v>3.3505083590137015</c:v>
                </c:pt>
              </c:numCache>
            </c:numRef>
          </c:xVal>
          <c:yVal>
            <c:numRef>
              <c:f>'Duracion. Placa A'!$L$42:$L$45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637-4A65-A339-1B6057D43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Placa A'!$G$56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A'!$G$57:$G$60</c:f>
              <c:numCache>
                <c:formatCode>0.0</c:formatCode>
                <c:ptCount val="4"/>
                <c:pt idx="0">
                  <c:v>2.507599239439811</c:v>
                </c:pt>
                <c:pt idx="1">
                  <c:v>2.7537996197199055</c:v>
                </c:pt>
                <c:pt idx="2">
                  <c:v>3.2462003802800945</c:v>
                </c:pt>
                <c:pt idx="3">
                  <c:v>3.492400760560189</c:v>
                </c:pt>
              </c:numCache>
            </c:numRef>
          </c:xVal>
          <c:yVal>
            <c:numRef>
              <c:f>'Duracion. Placa A'!$H$57:$H$60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BA-4646-9ED7-98E7182F60D7}"/>
            </c:ext>
          </c:extLst>
        </c:ser>
        <c:ser>
          <c:idx val="1"/>
          <c:order val="1"/>
          <c:tx>
            <c:strRef>
              <c:f>'Duracion. Placa A'!$I$56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A'!$I$57:$I$60</c:f>
              <c:numCache>
                <c:formatCode>0.0</c:formatCode>
                <c:ptCount val="4"/>
                <c:pt idx="0">
                  <c:v>2.6747725220691319</c:v>
                </c:pt>
                <c:pt idx="1">
                  <c:v>2.937386261034566</c:v>
                </c:pt>
                <c:pt idx="2">
                  <c:v>3.4626137389654343</c:v>
                </c:pt>
                <c:pt idx="3">
                  <c:v>3.7252274779308685</c:v>
                </c:pt>
              </c:numCache>
            </c:numRef>
          </c:xVal>
          <c:yVal>
            <c:numRef>
              <c:f>'Duracion. Placa A'!$J$57:$J$60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6BA-4646-9ED7-98E7182F60D7}"/>
            </c:ext>
          </c:extLst>
        </c:ser>
        <c:ser>
          <c:idx val="2"/>
          <c:order val="2"/>
          <c:tx>
            <c:strRef>
              <c:f>'Duracion. Placa A'!$K$56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A'!$K$57:$K$60</c:f>
              <c:numCache>
                <c:formatCode>0.0</c:formatCode>
                <c:ptCount val="4"/>
                <c:pt idx="0">
                  <c:v>2.0896660328665093</c:v>
                </c:pt>
                <c:pt idx="1">
                  <c:v>2.2948330164332544</c:v>
                </c:pt>
                <c:pt idx="2">
                  <c:v>2.7051669835667456</c:v>
                </c:pt>
                <c:pt idx="3">
                  <c:v>2.9103339671334907</c:v>
                </c:pt>
              </c:numCache>
            </c:numRef>
          </c:xVal>
          <c:yVal>
            <c:numRef>
              <c:f>'Duracion. Placa A'!$L$57:$L$60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6BA-4646-9ED7-98E7182F6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Placa A'!$G$71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A'!$G$72:$G$75</c:f>
              <c:numCache>
                <c:formatCode>0.0</c:formatCode>
                <c:ptCount val="4"/>
                <c:pt idx="0">
                  <c:v>2.8158948300521938</c:v>
                </c:pt>
                <c:pt idx="1">
                  <c:v>2.9079474150260971</c:v>
                </c:pt>
                <c:pt idx="2">
                  <c:v>3.0920525849739029</c:v>
                </c:pt>
                <c:pt idx="3">
                  <c:v>3.1841051699478062</c:v>
                </c:pt>
              </c:numCache>
            </c:numRef>
          </c:xVal>
          <c:yVal>
            <c:numRef>
              <c:f>'Duracion. Placa A'!$H$72:$H$75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22-458A-8995-9D6F643C355B}"/>
            </c:ext>
          </c:extLst>
        </c:ser>
        <c:ser>
          <c:idx val="1"/>
          <c:order val="1"/>
          <c:tx>
            <c:strRef>
              <c:f>'Duracion. Placa A'!$I$71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A'!$I$72:$I$75</c:f>
              <c:numCache>
                <c:formatCode>0.0</c:formatCode>
                <c:ptCount val="4"/>
                <c:pt idx="0">
                  <c:v>3.0036211520556733</c:v>
                </c:pt>
                <c:pt idx="1">
                  <c:v>3.1018105760278365</c:v>
                </c:pt>
                <c:pt idx="2">
                  <c:v>3.2981894239721639</c:v>
                </c:pt>
                <c:pt idx="3">
                  <c:v>3.3963788479443271</c:v>
                </c:pt>
              </c:numCache>
            </c:numRef>
          </c:xVal>
          <c:yVal>
            <c:numRef>
              <c:f>'Duracion. Placa A'!$J$72:$J$75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E22-458A-8995-9D6F643C355B}"/>
            </c:ext>
          </c:extLst>
        </c:ser>
        <c:ser>
          <c:idx val="2"/>
          <c:order val="2"/>
          <c:tx>
            <c:strRef>
              <c:f>'Duracion. Placa A'!$K$71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A'!$K$72:$K$75</c:f>
              <c:numCache>
                <c:formatCode>0.0</c:formatCode>
                <c:ptCount val="4"/>
                <c:pt idx="0">
                  <c:v>2.3465790250434946</c:v>
                </c:pt>
                <c:pt idx="1">
                  <c:v>2.4232895125217473</c:v>
                </c:pt>
                <c:pt idx="2">
                  <c:v>2.5767104874782527</c:v>
                </c:pt>
                <c:pt idx="3">
                  <c:v>2.6534209749565054</c:v>
                </c:pt>
              </c:numCache>
            </c:numRef>
          </c:xVal>
          <c:yVal>
            <c:numRef>
              <c:f>'Duracion. Placa A'!$L$72:$L$75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E22-458A-8995-9D6F643C3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Columnas'!$W$56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Columnas'!$W$57:$W$60</c:f>
              <c:numCache>
                <c:formatCode>0.0</c:formatCode>
                <c:ptCount val="4"/>
                <c:pt idx="0">
                  <c:v>543</c:v>
                </c:pt>
                <c:pt idx="1">
                  <c:v>561</c:v>
                </c:pt>
                <c:pt idx="2" formatCode="General">
                  <c:v>597</c:v>
                </c:pt>
                <c:pt idx="3">
                  <c:v>615</c:v>
                </c:pt>
              </c:numCache>
            </c:numRef>
          </c:xVal>
          <c:yVal>
            <c:numRef>
              <c:f>'Cost. Columnas'!$X$57:$X$60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BB-4EAF-B6EC-E3BAFD74D7DC}"/>
            </c:ext>
          </c:extLst>
        </c:ser>
        <c:ser>
          <c:idx val="1"/>
          <c:order val="1"/>
          <c:tx>
            <c:strRef>
              <c:f>'Cost. Columnas'!$Y$56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Columnas'!$Y$57:$Y$60</c:f>
              <c:numCache>
                <c:formatCode>0.0</c:formatCode>
                <c:ptCount val="4"/>
                <c:pt idx="0" formatCode="General">
                  <c:v>519</c:v>
                </c:pt>
                <c:pt idx="1">
                  <c:v>536.25</c:v>
                </c:pt>
                <c:pt idx="2" formatCode="General">
                  <c:v>570.75</c:v>
                </c:pt>
                <c:pt idx="3" formatCode="General">
                  <c:v>588</c:v>
                </c:pt>
              </c:numCache>
            </c:numRef>
          </c:xVal>
          <c:yVal>
            <c:numRef>
              <c:f>'Cost. Columnas'!$Z$57:$Z$60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7BB-4EAF-B6EC-E3BAFD74D7DC}"/>
            </c:ext>
          </c:extLst>
        </c:ser>
        <c:ser>
          <c:idx val="2"/>
          <c:order val="2"/>
          <c:tx>
            <c:strRef>
              <c:f>'Cost. Columnas'!$AA$56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Columnas'!$AA$57:$AA$60</c:f>
              <c:numCache>
                <c:formatCode>0.0</c:formatCode>
                <c:ptCount val="4"/>
                <c:pt idx="0" formatCode="General">
                  <c:v>510</c:v>
                </c:pt>
                <c:pt idx="1">
                  <c:v>527</c:v>
                </c:pt>
                <c:pt idx="2" formatCode="General">
                  <c:v>561</c:v>
                </c:pt>
                <c:pt idx="3" formatCode="General">
                  <c:v>578</c:v>
                </c:pt>
              </c:numCache>
            </c:numRef>
          </c:xVal>
          <c:yVal>
            <c:numRef>
              <c:f>'Cost. Columnas'!$AB$57:$AB$60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7BB-4EAF-B6EC-E3BAFD74D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Placa A'!$G$71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A'!$G$72:$G$75</c:f>
              <c:numCache>
                <c:formatCode>0.0</c:formatCode>
                <c:ptCount val="4"/>
                <c:pt idx="0">
                  <c:v>2.8158948300521938</c:v>
                </c:pt>
                <c:pt idx="1">
                  <c:v>2.9079474150260971</c:v>
                </c:pt>
                <c:pt idx="2">
                  <c:v>3.0920525849739029</c:v>
                </c:pt>
                <c:pt idx="3">
                  <c:v>3.1841051699478062</c:v>
                </c:pt>
              </c:numCache>
            </c:numRef>
          </c:xVal>
          <c:yVal>
            <c:numRef>
              <c:f>'Duracion. Placa A'!$H$72:$H$75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E7-4D32-ABD7-CB1A2BA3E61B}"/>
            </c:ext>
          </c:extLst>
        </c:ser>
        <c:ser>
          <c:idx val="1"/>
          <c:order val="1"/>
          <c:tx>
            <c:strRef>
              <c:f>'Duracion. Placa A'!$I$71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A'!$I$72:$I$75</c:f>
              <c:numCache>
                <c:formatCode>0.0</c:formatCode>
                <c:ptCount val="4"/>
                <c:pt idx="0">
                  <c:v>3.0036211520556733</c:v>
                </c:pt>
                <c:pt idx="1">
                  <c:v>3.1018105760278365</c:v>
                </c:pt>
                <c:pt idx="2">
                  <c:v>3.2981894239721639</c:v>
                </c:pt>
                <c:pt idx="3">
                  <c:v>3.3963788479443271</c:v>
                </c:pt>
              </c:numCache>
            </c:numRef>
          </c:xVal>
          <c:yVal>
            <c:numRef>
              <c:f>'Duracion. Placa A'!$J$72:$J$75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8E7-4D32-ABD7-CB1A2BA3E61B}"/>
            </c:ext>
          </c:extLst>
        </c:ser>
        <c:ser>
          <c:idx val="2"/>
          <c:order val="2"/>
          <c:tx>
            <c:strRef>
              <c:f>'Duracion. Placa A'!$K$86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A'!$K$87:$K$90</c:f>
              <c:numCache>
                <c:formatCode>0.0</c:formatCode>
                <c:ptCount val="4"/>
                <c:pt idx="0">
                  <c:v>2.3465790250434946</c:v>
                </c:pt>
                <c:pt idx="1">
                  <c:v>2.4232895125217473</c:v>
                </c:pt>
                <c:pt idx="2">
                  <c:v>2.5767104874782527</c:v>
                </c:pt>
                <c:pt idx="3">
                  <c:v>2.6534209749565054</c:v>
                </c:pt>
              </c:numCache>
            </c:numRef>
          </c:xVal>
          <c:yVal>
            <c:numRef>
              <c:f>'Duracion. Placa A'!$L$87:$L$90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8E7-4D32-ABD7-CB1A2BA3E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Placa A'!$W$41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A'!$W$42:$W$45</c:f>
              <c:numCache>
                <c:formatCode>0.0</c:formatCode>
                <c:ptCount val="4"/>
                <c:pt idx="0">
                  <c:v>2.507599239439811</c:v>
                </c:pt>
                <c:pt idx="1">
                  <c:v>2.7537996197199055</c:v>
                </c:pt>
                <c:pt idx="2">
                  <c:v>3.2462003802800945</c:v>
                </c:pt>
                <c:pt idx="3">
                  <c:v>3.492400760560189</c:v>
                </c:pt>
              </c:numCache>
            </c:numRef>
          </c:xVal>
          <c:yVal>
            <c:numRef>
              <c:f>'Duracion. Placa A'!$X$42:$X$45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FF-40D7-B25D-F6F3A72EB87B}"/>
            </c:ext>
          </c:extLst>
        </c:ser>
        <c:ser>
          <c:idx val="1"/>
          <c:order val="1"/>
          <c:tx>
            <c:strRef>
              <c:f>'Duracion. Placa A'!$Y$41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A'!$Y$42:$Y$45</c:f>
              <c:numCache>
                <c:formatCode>0.0</c:formatCode>
                <c:ptCount val="4"/>
                <c:pt idx="0">
                  <c:v>2.6747725220691319</c:v>
                </c:pt>
                <c:pt idx="1">
                  <c:v>2.937386261034566</c:v>
                </c:pt>
                <c:pt idx="2">
                  <c:v>3.4626137389654343</c:v>
                </c:pt>
                <c:pt idx="3">
                  <c:v>3.7252274779308685</c:v>
                </c:pt>
              </c:numCache>
            </c:numRef>
          </c:xVal>
          <c:yVal>
            <c:numRef>
              <c:f>'Duracion. Placa A'!$Z$42:$Z$45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FF-40D7-B25D-F6F3A72EB87B}"/>
            </c:ext>
          </c:extLst>
        </c:ser>
        <c:ser>
          <c:idx val="2"/>
          <c:order val="2"/>
          <c:tx>
            <c:strRef>
              <c:f>'Duracion. Placa A'!$AA$41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A'!$AA$42:$AA$45</c:f>
              <c:numCache>
                <c:formatCode>0.0</c:formatCode>
                <c:ptCount val="4"/>
                <c:pt idx="0">
                  <c:v>2.0896660328665093</c:v>
                </c:pt>
                <c:pt idx="1">
                  <c:v>2.2948330164332544</c:v>
                </c:pt>
                <c:pt idx="2">
                  <c:v>2.7051669835667456</c:v>
                </c:pt>
                <c:pt idx="3">
                  <c:v>2.9103339671334907</c:v>
                </c:pt>
              </c:numCache>
            </c:numRef>
          </c:xVal>
          <c:yVal>
            <c:numRef>
              <c:f>'Duracion. Placa A'!$AB$42:$AB$45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5FF-40D7-B25D-F6F3A72EB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Placa A'!$W$56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A'!$W$57:$W$60</c:f>
              <c:numCache>
                <c:formatCode>0.0</c:formatCode>
                <c:ptCount val="4"/>
                <c:pt idx="0">
                  <c:v>2.8158948300521938</c:v>
                </c:pt>
                <c:pt idx="1">
                  <c:v>2.9079474150260971</c:v>
                </c:pt>
                <c:pt idx="2">
                  <c:v>3.0920525849739029</c:v>
                </c:pt>
                <c:pt idx="3">
                  <c:v>3.1841051699478062</c:v>
                </c:pt>
              </c:numCache>
            </c:numRef>
          </c:xVal>
          <c:yVal>
            <c:numRef>
              <c:f>'Duracion. Placa A'!$X$57:$X$60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1A-466C-898E-6CF571C67C61}"/>
            </c:ext>
          </c:extLst>
        </c:ser>
        <c:ser>
          <c:idx val="1"/>
          <c:order val="1"/>
          <c:tx>
            <c:strRef>
              <c:f>'Duracion. Placa A'!$Y$56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A'!$Y$57:$Y$60</c:f>
              <c:numCache>
                <c:formatCode>0.0</c:formatCode>
                <c:ptCount val="4"/>
                <c:pt idx="0">
                  <c:v>3.0036211520556733</c:v>
                </c:pt>
                <c:pt idx="1">
                  <c:v>3.1018105760278365</c:v>
                </c:pt>
                <c:pt idx="2">
                  <c:v>3.2981894239721639</c:v>
                </c:pt>
                <c:pt idx="3">
                  <c:v>3.3963788479443271</c:v>
                </c:pt>
              </c:numCache>
            </c:numRef>
          </c:xVal>
          <c:yVal>
            <c:numRef>
              <c:f>'Duracion. Placa A'!$Z$57:$Z$60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1A-466C-898E-6CF571C67C61}"/>
            </c:ext>
          </c:extLst>
        </c:ser>
        <c:ser>
          <c:idx val="2"/>
          <c:order val="2"/>
          <c:tx>
            <c:strRef>
              <c:f>'Duracion. Placa A'!$AA$56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A'!$AA$57:$AA$60</c:f>
              <c:numCache>
                <c:formatCode>0.0</c:formatCode>
                <c:ptCount val="4"/>
                <c:pt idx="0">
                  <c:v>2.3465790250434946</c:v>
                </c:pt>
                <c:pt idx="1">
                  <c:v>2.4232895125217473</c:v>
                </c:pt>
                <c:pt idx="2">
                  <c:v>2.5767104874782527</c:v>
                </c:pt>
                <c:pt idx="3">
                  <c:v>2.6534209749565054</c:v>
                </c:pt>
              </c:numCache>
            </c:numRef>
          </c:xVal>
          <c:yVal>
            <c:numRef>
              <c:f>'Duracion. Placa A'!$AB$57:$AB$60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F1A-466C-898E-6CF571C67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Placa A'!$W$71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A'!$W$72:$W$75</c:f>
              <c:numCache>
                <c:formatCode>0.0</c:formatCode>
                <c:ptCount val="4"/>
                <c:pt idx="0">
                  <c:v>2.6775741200876828</c:v>
                </c:pt>
                <c:pt idx="1">
                  <c:v>2.8387870600438414</c:v>
                </c:pt>
                <c:pt idx="2">
                  <c:v>3.1612129399561586</c:v>
                </c:pt>
                <c:pt idx="3">
                  <c:v>3.3224258799123172</c:v>
                </c:pt>
              </c:numCache>
            </c:numRef>
          </c:xVal>
          <c:yVal>
            <c:numRef>
              <c:f>'Duracion. Placa A'!$X$72:$X$75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45-4EC4-ACE4-A092B02A2E47}"/>
            </c:ext>
          </c:extLst>
        </c:ser>
        <c:ser>
          <c:idx val="1"/>
          <c:order val="1"/>
          <c:tx>
            <c:strRef>
              <c:f>'Duracion. Placa A'!$Y$71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A'!$Y$72:$Y$75</c:f>
              <c:numCache>
                <c:formatCode>0.0</c:formatCode>
                <c:ptCount val="4"/>
                <c:pt idx="0">
                  <c:v>2.8560790614268621</c:v>
                </c:pt>
                <c:pt idx="1">
                  <c:v>3.0280395307134311</c:v>
                </c:pt>
                <c:pt idx="2">
                  <c:v>3.3719604692865692</c:v>
                </c:pt>
                <c:pt idx="3">
                  <c:v>3.5439209385731383</c:v>
                </c:pt>
              </c:numCache>
            </c:numRef>
          </c:xVal>
          <c:yVal>
            <c:numRef>
              <c:f>'Duracion. Placa A'!$Z$72:$Z$75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45-4EC4-ACE4-A092B02A2E47}"/>
            </c:ext>
          </c:extLst>
        </c:ser>
        <c:ser>
          <c:idx val="2"/>
          <c:order val="2"/>
          <c:tx>
            <c:strRef>
              <c:f>'Duracion. Placa A'!$AA$71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A'!$AA$72:$AA$75</c:f>
              <c:numCache>
                <c:formatCode>0.0</c:formatCode>
                <c:ptCount val="4"/>
                <c:pt idx="0">
                  <c:v>2.231311766739736</c:v>
                </c:pt>
                <c:pt idx="1">
                  <c:v>2.3656558833698682</c:v>
                </c:pt>
                <c:pt idx="2">
                  <c:v>2.6343441166301318</c:v>
                </c:pt>
                <c:pt idx="3">
                  <c:v>2.768688233260264</c:v>
                </c:pt>
              </c:numCache>
            </c:numRef>
          </c:xVal>
          <c:yVal>
            <c:numRef>
              <c:f>'Duracion. Placa A'!$AB$72:$AB$75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745-4EC4-ACE4-A092B02A2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Placa A'!$W$86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A'!$W$87:$W$90</c:f>
              <c:numCache>
                <c:formatCode>0.0</c:formatCode>
                <c:ptCount val="4"/>
                <c:pt idx="0">
                  <c:v>2.8801529416925553</c:v>
                </c:pt>
                <c:pt idx="1">
                  <c:v>2.9400764708462779</c:v>
                </c:pt>
                <c:pt idx="2">
                  <c:v>3.0599235291537221</c:v>
                </c:pt>
                <c:pt idx="3">
                  <c:v>3.1198470583074447</c:v>
                </c:pt>
              </c:numCache>
            </c:numRef>
          </c:xVal>
          <c:yVal>
            <c:numRef>
              <c:f>'Duracion. Placa A'!$X$87:$X$90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4A-415A-960C-E0B1AD14476F}"/>
            </c:ext>
          </c:extLst>
        </c:ser>
        <c:ser>
          <c:idx val="1"/>
          <c:order val="1"/>
          <c:tx>
            <c:strRef>
              <c:f>'Duracion. Placa A'!$Y$86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A'!$Y$87:$Y$90</c:f>
              <c:numCache>
                <c:formatCode>0.0</c:formatCode>
                <c:ptCount val="4"/>
                <c:pt idx="0">
                  <c:v>3.0721631378053926</c:v>
                </c:pt>
                <c:pt idx="1">
                  <c:v>3.1360815689026964</c:v>
                </c:pt>
                <c:pt idx="2">
                  <c:v>3.263918431097304</c:v>
                </c:pt>
                <c:pt idx="3">
                  <c:v>3.3278368621946077</c:v>
                </c:pt>
              </c:numCache>
            </c:numRef>
          </c:xVal>
          <c:yVal>
            <c:numRef>
              <c:f>'Duracion. Placa A'!$Z$87:$Z$90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D4A-415A-960C-E0B1AD14476F}"/>
            </c:ext>
          </c:extLst>
        </c:ser>
        <c:ser>
          <c:idx val="2"/>
          <c:order val="2"/>
          <c:tx>
            <c:strRef>
              <c:f>'Duracion. Placa A'!$AA$86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A'!$AA$87:$AA$90</c:f>
              <c:numCache>
                <c:formatCode>0.0</c:formatCode>
                <c:ptCount val="4"/>
                <c:pt idx="0">
                  <c:v>2.4001274514104627</c:v>
                </c:pt>
                <c:pt idx="1">
                  <c:v>2.4500637257052311</c:v>
                </c:pt>
                <c:pt idx="2">
                  <c:v>2.5499362742947689</c:v>
                </c:pt>
                <c:pt idx="3">
                  <c:v>2.5998725485895373</c:v>
                </c:pt>
              </c:numCache>
            </c:numRef>
          </c:xVal>
          <c:yVal>
            <c:numRef>
              <c:f>'Duracion. Placa A'!$AB$87:$AB$90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D4A-415A-960C-E0B1AD144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Excavacion'!$G$41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Excavacion'!$G$42:$G$45</c:f>
              <c:numCache>
                <c:formatCode>0.0</c:formatCode>
                <c:ptCount val="4"/>
                <c:pt idx="0">
                  <c:v>9.8969498459177907E-2</c:v>
                </c:pt>
                <c:pt idx="1">
                  <c:v>0.12448474922958895</c:v>
                </c:pt>
                <c:pt idx="2">
                  <c:v>0.17551525077041102</c:v>
                </c:pt>
                <c:pt idx="3">
                  <c:v>0.20103050154082208</c:v>
                </c:pt>
              </c:numCache>
            </c:numRef>
          </c:xVal>
          <c:yVal>
            <c:numRef>
              <c:f>'Duracion. Excavacion'!$H$42:$H$45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41-4C7B-9189-AD47AE0310A3}"/>
            </c:ext>
          </c:extLst>
        </c:ser>
        <c:ser>
          <c:idx val="1"/>
          <c:order val="1"/>
          <c:tx>
            <c:strRef>
              <c:f>'Duracion. Excavacion'!$I$41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Excavacion'!$I$42:$I$45</c:f>
              <c:numCache>
                <c:formatCode>0.0</c:formatCode>
                <c:ptCount val="4"/>
                <c:pt idx="0">
                  <c:v>6.5979665639451943E-2</c:v>
                </c:pt>
                <c:pt idx="1">
                  <c:v>8.2989832819725967E-2</c:v>
                </c:pt>
                <c:pt idx="2">
                  <c:v>0.11701016718027403</c:v>
                </c:pt>
                <c:pt idx="3">
                  <c:v>0.13402033436054805</c:v>
                </c:pt>
              </c:numCache>
            </c:numRef>
          </c:xVal>
          <c:yVal>
            <c:numRef>
              <c:f>'Duracion. Excavacion'!$J$42:$J$45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41-4C7B-9189-AD47AE0310A3}"/>
            </c:ext>
          </c:extLst>
        </c:ser>
        <c:ser>
          <c:idx val="2"/>
          <c:order val="2"/>
          <c:tx>
            <c:strRef>
              <c:f>'Duracion. Excavacion'!$K$41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Excavacion'!$K$42:$K$45</c:f>
              <c:numCache>
                <c:formatCode>0.0</c:formatCode>
                <c:ptCount val="4"/>
                <c:pt idx="0">
                  <c:v>7.9175598767342314E-2</c:v>
                </c:pt>
                <c:pt idx="1">
                  <c:v>9.9587799383671155E-2</c:v>
                </c:pt>
                <c:pt idx="2">
                  <c:v>0.14041220061632884</c:v>
                </c:pt>
                <c:pt idx="3">
                  <c:v>0.16082440123265768</c:v>
                </c:pt>
              </c:numCache>
            </c:numRef>
          </c:xVal>
          <c:yVal>
            <c:numRef>
              <c:f>'Duracion. Excavacion'!$L$42:$L$45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641-4C7B-9189-AD47AE031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Excavacion'!$G$56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Excavacion'!$G$57:$G$60</c:f>
              <c:numCache>
                <c:formatCode>0.0</c:formatCode>
                <c:ptCount val="4"/>
                <c:pt idx="0">
                  <c:v>0.12537996197199056</c:v>
                </c:pt>
                <c:pt idx="1">
                  <c:v>0.13768998098599528</c:v>
                </c:pt>
                <c:pt idx="2">
                  <c:v>0.16231001901400471</c:v>
                </c:pt>
                <c:pt idx="3">
                  <c:v>0.17462003802800943</c:v>
                </c:pt>
              </c:numCache>
            </c:numRef>
          </c:xVal>
          <c:yVal>
            <c:numRef>
              <c:f>'Duracion. Excavacion'!$H$57:$H$60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B1-42F9-8757-F89F6339C2CE}"/>
            </c:ext>
          </c:extLst>
        </c:ser>
        <c:ser>
          <c:idx val="1"/>
          <c:order val="1"/>
          <c:tx>
            <c:strRef>
              <c:f>'Duracion. Excavacion'!$I$56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Excavacion'!$I$57:$I$60</c:f>
              <c:numCache>
                <c:formatCode>0.0</c:formatCode>
                <c:ptCount val="4"/>
                <c:pt idx="0">
                  <c:v>8.358664131466037E-2</c:v>
                </c:pt>
                <c:pt idx="1">
                  <c:v>9.1793320657330188E-2</c:v>
                </c:pt>
                <c:pt idx="2">
                  <c:v>0.10820667934266982</c:v>
                </c:pt>
                <c:pt idx="3">
                  <c:v>0.11641335868533964</c:v>
                </c:pt>
              </c:numCache>
            </c:numRef>
          </c:xVal>
          <c:yVal>
            <c:numRef>
              <c:f>'Duracion. Excavacion'!$J$57:$J$60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BB1-42F9-8757-F89F6339C2CE}"/>
            </c:ext>
          </c:extLst>
        </c:ser>
        <c:ser>
          <c:idx val="2"/>
          <c:order val="2"/>
          <c:tx>
            <c:strRef>
              <c:f>'Duracion. Excavacion'!$K$56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Excavacion'!$K$57:$K$60</c:f>
              <c:numCache>
                <c:formatCode>0.0</c:formatCode>
                <c:ptCount val="4"/>
                <c:pt idx="0">
                  <c:v>0.10030396957759244</c:v>
                </c:pt>
                <c:pt idx="1">
                  <c:v>0.11015198478879622</c:v>
                </c:pt>
                <c:pt idx="2">
                  <c:v>0.12984801521120376</c:v>
                </c:pt>
                <c:pt idx="3">
                  <c:v>0.13969603042240755</c:v>
                </c:pt>
              </c:numCache>
            </c:numRef>
          </c:xVal>
          <c:yVal>
            <c:numRef>
              <c:f>'Duracion. Excavacion'!$L$57:$L$60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BB1-42F9-8757-F89F6339C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Excavacion'!$G$71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Excavacion'!$G$72:$G$75</c:f>
              <c:numCache>
                <c:formatCode>0.0</c:formatCode>
                <c:ptCount val="4"/>
                <c:pt idx="0">
                  <c:v>0.14079474150260968</c:v>
                </c:pt>
                <c:pt idx="1">
                  <c:v>0.14539737075130482</c:v>
                </c:pt>
                <c:pt idx="2">
                  <c:v>0.15460262924869517</c:v>
                </c:pt>
                <c:pt idx="3">
                  <c:v>0.15920525849739031</c:v>
                </c:pt>
              </c:numCache>
            </c:numRef>
          </c:xVal>
          <c:yVal>
            <c:numRef>
              <c:f>'Duracion. Excavacion'!$H$72:$H$75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3DB-49E1-98E1-BFD0C8FE7640}"/>
            </c:ext>
          </c:extLst>
        </c:ser>
        <c:ser>
          <c:idx val="1"/>
          <c:order val="1"/>
          <c:tx>
            <c:strRef>
              <c:f>'Duracion. Excavacion'!$I$71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Excavacion'!$I$72:$I$75</c:f>
              <c:numCache>
                <c:formatCode>0.0</c:formatCode>
                <c:ptCount val="4"/>
                <c:pt idx="0">
                  <c:v>9.3863161001739789E-2</c:v>
                </c:pt>
                <c:pt idx="1">
                  <c:v>9.6931580500869891E-2</c:v>
                </c:pt>
                <c:pt idx="2">
                  <c:v>0.10306841949913012</c:v>
                </c:pt>
                <c:pt idx="3">
                  <c:v>0.10613683899826022</c:v>
                </c:pt>
              </c:numCache>
            </c:numRef>
          </c:xVal>
          <c:yVal>
            <c:numRef>
              <c:f>'Duracion. Excavacion'!$J$72:$J$75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3DB-49E1-98E1-BFD0C8FE7640}"/>
            </c:ext>
          </c:extLst>
        </c:ser>
        <c:ser>
          <c:idx val="2"/>
          <c:order val="2"/>
          <c:tx>
            <c:strRef>
              <c:f>'Duracion. Excavacion'!$K$71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Excavacion'!$K$72:$K$75</c:f>
              <c:numCache>
                <c:formatCode>0.0</c:formatCode>
                <c:ptCount val="4"/>
                <c:pt idx="0">
                  <c:v>0.11263579320208775</c:v>
                </c:pt>
                <c:pt idx="1">
                  <c:v>0.11631789660104387</c:v>
                </c:pt>
                <c:pt idx="2">
                  <c:v>0.12368210339895612</c:v>
                </c:pt>
                <c:pt idx="3">
                  <c:v>0.12736420679791224</c:v>
                </c:pt>
              </c:numCache>
            </c:numRef>
          </c:xVal>
          <c:yVal>
            <c:numRef>
              <c:f>'Duracion. Excavacion'!$L$72:$L$75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3DB-49E1-98E1-BFD0C8FE7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Excavacion'!$G$71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Excavacion'!$G$72:$G$75</c:f>
              <c:numCache>
                <c:formatCode>0.0</c:formatCode>
                <c:ptCount val="4"/>
                <c:pt idx="0">
                  <c:v>0.14079474150260968</c:v>
                </c:pt>
                <c:pt idx="1">
                  <c:v>0.14539737075130482</c:v>
                </c:pt>
                <c:pt idx="2">
                  <c:v>0.15460262924869517</c:v>
                </c:pt>
                <c:pt idx="3">
                  <c:v>0.15920525849739031</c:v>
                </c:pt>
              </c:numCache>
            </c:numRef>
          </c:xVal>
          <c:yVal>
            <c:numRef>
              <c:f>'Duracion. Excavacion'!$H$72:$H$75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E1-4B85-BAC6-C5A84D2FF28F}"/>
            </c:ext>
          </c:extLst>
        </c:ser>
        <c:ser>
          <c:idx val="1"/>
          <c:order val="1"/>
          <c:tx>
            <c:strRef>
              <c:f>'Duracion. Excavacion'!$I$71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Excavacion'!$I$72:$I$75</c:f>
              <c:numCache>
                <c:formatCode>0.0</c:formatCode>
                <c:ptCount val="4"/>
                <c:pt idx="0">
                  <c:v>9.3863161001739789E-2</c:v>
                </c:pt>
                <c:pt idx="1">
                  <c:v>9.6931580500869891E-2</c:v>
                </c:pt>
                <c:pt idx="2">
                  <c:v>0.10306841949913012</c:v>
                </c:pt>
                <c:pt idx="3">
                  <c:v>0.10613683899826022</c:v>
                </c:pt>
              </c:numCache>
            </c:numRef>
          </c:xVal>
          <c:yVal>
            <c:numRef>
              <c:f>'Duracion. Excavacion'!$J$72:$J$75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7E1-4B85-BAC6-C5A84D2FF28F}"/>
            </c:ext>
          </c:extLst>
        </c:ser>
        <c:ser>
          <c:idx val="2"/>
          <c:order val="2"/>
          <c:tx>
            <c:strRef>
              <c:f>'Duracion. Excavacion'!$K$86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Excavacion'!$K$87:$K$90</c:f>
              <c:numCache>
                <c:formatCode>0.0</c:formatCode>
                <c:ptCount val="4"/>
                <c:pt idx="0">
                  <c:v>0.11263579320208775</c:v>
                </c:pt>
                <c:pt idx="1">
                  <c:v>0.11631789660104387</c:v>
                </c:pt>
                <c:pt idx="2">
                  <c:v>0.12368210339895612</c:v>
                </c:pt>
                <c:pt idx="3">
                  <c:v>0.12736420679791224</c:v>
                </c:pt>
              </c:numCache>
            </c:numRef>
          </c:xVal>
          <c:yVal>
            <c:numRef>
              <c:f>'Duracion. Excavacion'!$L$87:$L$90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7E1-4B85-BAC6-C5A84D2FF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Excavacion'!$W$41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Excavacion'!$W$42:$W$45</c:f>
              <c:numCache>
                <c:formatCode>0.0</c:formatCode>
                <c:ptCount val="4"/>
                <c:pt idx="0">
                  <c:v>0.12537996197199056</c:v>
                </c:pt>
                <c:pt idx="1">
                  <c:v>0.13768998098599528</c:v>
                </c:pt>
                <c:pt idx="2">
                  <c:v>0.16231001901400471</c:v>
                </c:pt>
                <c:pt idx="3">
                  <c:v>0.17462003802800943</c:v>
                </c:pt>
              </c:numCache>
            </c:numRef>
          </c:xVal>
          <c:yVal>
            <c:numRef>
              <c:f>'Duracion. Excavacion'!$X$42:$X$45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DC-403E-8B49-76E16611EB0B}"/>
            </c:ext>
          </c:extLst>
        </c:ser>
        <c:ser>
          <c:idx val="1"/>
          <c:order val="1"/>
          <c:tx>
            <c:strRef>
              <c:f>'Duracion. Excavacion'!$Y$41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Excavacion'!$Y$42:$Y$45</c:f>
              <c:numCache>
                <c:formatCode>0.0</c:formatCode>
                <c:ptCount val="4"/>
                <c:pt idx="0">
                  <c:v>8.358664131466037E-2</c:v>
                </c:pt>
                <c:pt idx="1">
                  <c:v>9.1793320657330188E-2</c:v>
                </c:pt>
                <c:pt idx="2">
                  <c:v>0.10820667934266982</c:v>
                </c:pt>
                <c:pt idx="3">
                  <c:v>0.11641335868533964</c:v>
                </c:pt>
              </c:numCache>
            </c:numRef>
          </c:xVal>
          <c:yVal>
            <c:numRef>
              <c:f>'Duracion. Excavacion'!$Z$42:$Z$45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DC-403E-8B49-76E16611EB0B}"/>
            </c:ext>
          </c:extLst>
        </c:ser>
        <c:ser>
          <c:idx val="2"/>
          <c:order val="2"/>
          <c:tx>
            <c:strRef>
              <c:f>'Duracion. Excavacion'!$AA$41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Excavacion'!$AA$42:$AA$45</c:f>
              <c:numCache>
                <c:formatCode>0.0</c:formatCode>
                <c:ptCount val="4"/>
                <c:pt idx="0">
                  <c:v>0.10030396957759244</c:v>
                </c:pt>
                <c:pt idx="1">
                  <c:v>0.11015198478879622</c:v>
                </c:pt>
                <c:pt idx="2">
                  <c:v>0.12984801521120376</c:v>
                </c:pt>
                <c:pt idx="3">
                  <c:v>0.13969603042240755</c:v>
                </c:pt>
              </c:numCache>
            </c:numRef>
          </c:xVal>
          <c:yVal>
            <c:numRef>
              <c:f>'Duracion. Excavacion'!$AB$42:$AB$45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1DC-403E-8B49-76E16611E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Columnas'!$W$71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Columnas'!$W$72:$W$75</c:f>
              <c:numCache>
                <c:formatCode>0.0</c:formatCode>
                <c:ptCount val="4"/>
                <c:pt idx="0">
                  <c:v>517</c:v>
                </c:pt>
                <c:pt idx="1">
                  <c:v>548.25</c:v>
                </c:pt>
                <c:pt idx="2" formatCode="General">
                  <c:v>610.75</c:v>
                </c:pt>
                <c:pt idx="3">
                  <c:v>642</c:v>
                </c:pt>
              </c:numCache>
            </c:numRef>
          </c:xVal>
          <c:yVal>
            <c:numRef>
              <c:f>'Cost. Columnas'!$X$72:$X$75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7F-4670-85F4-CF31E1AB5969}"/>
            </c:ext>
          </c:extLst>
        </c:ser>
        <c:ser>
          <c:idx val="1"/>
          <c:order val="1"/>
          <c:tx>
            <c:strRef>
              <c:f>'Cost. Columnas'!$Y$71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Columnas'!$Y$72:$Y$75</c:f>
              <c:numCache>
                <c:formatCode>0.0</c:formatCode>
                <c:ptCount val="4"/>
                <c:pt idx="0" formatCode="General">
                  <c:v>493</c:v>
                </c:pt>
                <c:pt idx="1">
                  <c:v>523</c:v>
                </c:pt>
                <c:pt idx="2" formatCode="General">
                  <c:v>583</c:v>
                </c:pt>
                <c:pt idx="3" formatCode="General">
                  <c:v>613</c:v>
                </c:pt>
              </c:numCache>
            </c:numRef>
          </c:xVal>
          <c:yVal>
            <c:numRef>
              <c:f>'Cost. Columnas'!$Z$72:$Z$75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87F-4670-85F4-CF31E1AB5969}"/>
            </c:ext>
          </c:extLst>
        </c:ser>
        <c:ser>
          <c:idx val="2"/>
          <c:order val="2"/>
          <c:tx>
            <c:strRef>
              <c:f>'Cost. Columnas'!$AA$71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Columnas'!$AA$72:$AA$75</c:f>
              <c:numCache>
                <c:formatCode>0.0</c:formatCode>
                <c:ptCount val="4"/>
                <c:pt idx="0" formatCode="General">
                  <c:v>485</c:v>
                </c:pt>
                <c:pt idx="1">
                  <c:v>514.5</c:v>
                </c:pt>
                <c:pt idx="2" formatCode="General">
                  <c:v>573.5</c:v>
                </c:pt>
                <c:pt idx="3" formatCode="General">
                  <c:v>603</c:v>
                </c:pt>
              </c:numCache>
            </c:numRef>
          </c:xVal>
          <c:yVal>
            <c:numRef>
              <c:f>'Cost. Columnas'!$AB$72:$AB$75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87F-4670-85F4-CF31E1AB5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Excavacion'!$W$56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Excavacion'!$W$57:$W$60</c:f>
              <c:numCache>
                <c:formatCode>0.0</c:formatCode>
                <c:ptCount val="4"/>
                <c:pt idx="0">
                  <c:v>0.14079474150260968</c:v>
                </c:pt>
                <c:pt idx="1">
                  <c:v>0.14539737075130482</c:v>
                </c:pt>
                <c:pt idx="2">
                  <c:v>0.15460262924869517</c:v>
                </c:pt>
                <c:pt idx="3">
                  <c:v>0.15920525849739031</c:v>
                </c:pt>
              </c:numCache>
            </c:numRef>
          </c:xVal>
          <c:yVal>
            <c:numRef>
              <c:f>'Duracion. Excavacion'!$X$57:$X$60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9B-4262-8EC2-BE2FFBD3DF38}"/>
            </c:ext>
          </c:extLst>
        </c:ser>
        <c:ser>
          <c:idx val="1"/>
          <c:order val="1"/>
          <c:tx>
            <c:strRef>
              <c:f>'Duracion. Excavacion'!$Y$56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Excavacion'!$Y$57:$Y$60</c:f>
              <c:numCache>
                <c:formatCode>0.0</c:formatCode>
                <c:ptCount val="4"/>
                <c:pt idx="0">
                  <c:v>9.3863161001739789E-2</c:v>
                </c:pt>
                <c:pt idx="1">
                  <c:v>9.6931580500869891E-2</c:v>
                </c:pt>
                <c:pt idx="2">
                  <c:v>0.10306841949913012</c:v>
                </c:pt>
                <c:pt idx="3">
                  <c:v>0.10613683899826022</c:v>
                </c:pt>
              </c:numCache>
            </c:numRef>
          </c:xVal>
          <c:yVal>
            <c:numRef>
              <c:f>'Duracion. Excavacion'!$Z$57:$Z$60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9B-4262-8EC2-BE2FFBD3DF38}"/>
            </c:ext>
          </c:extLst>
        </c:ser>
        <c:ser>
          <c:idx val="2"/>
          <c:order val="2"/>
          <c:tx>
            <c:strRef>
              <c:f>'Duracion. Excavacion'!$AA$56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Excavacion'!$AA$57:$AA$60</c:f>
              <c:numCache>
                <c:formatCode>0.0</c:formatCode>
                <c:ptCount val="4"/>
                <c:pt idx="0">
                  <c:v>0.11263579320208775</c:v>
                </c:pt>
                <c:pt idx="1">
                  <c:v>0.11631789660104387</c:v>
                </c:pt>
                <c:pt idx="2">
                  <c:v>0.12368210339895612</c:v>
                </c:pt>
                <c:pt idx="3">
                  <c:v>0.12736420679791224</c:v>
                </c:pt>
              </c:numCache>
            </c:numRef>
          </c:xVal>
          <c:yVal>
            <c:numRef>
              <c:f>'Duracion. Excavacion'!$AB$57:$AB$60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9B-4262-8EC2-BE2FFBD3D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Excavacion'!$W$71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Excavacion'!$W$72:$W$75</c:f>
              <c:numCache>
                <c:formatCode>0.0</c:formatCode>
                <c:ptCount val="4"/>
                <c:pt idx="0">
                  <c:v>0.13387870600438415</c:v>
                </c:pt>
                <c:pt idx="1">
                  <c:v>0.14193935300219207</c:v>
                </c:pt>
                <c:pt idx="2">
                  <c:v>0.15806064699780792</c:v>
                </c:pt>
                <c:pt idx="3">
                  <c:v>0.16612129399561584</c:v>
                </c:pt>
              </c:numCache>
            </c:numRef>
          </c:xVal>
          <c:yVal>
            <c:numRef>
              <c:f>'Duracion. Excavacion'!$X$72:$X$75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9C-4595-81FD-48993B74D278}"/>
            </c:ext>
          </c:extLst>
        </c:ser>
        <c:ser>
          <c:idx val="1"/>
          <c:order val="1"/>
          <c:tx>
            <c:strRef>
              <c:f>'Duracion. Excavacion'!$Y$71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Excavacion'!$Y$72:$Y$75</c:f>
              <c:numCache>
                <c:formatCode>0.0</c:formatCode>
                <c:ptCount val="4"/>
                <c:pt idx="0">
                  <c:v>8.925247066958944E-2</c:v>
                </c:pt>
                <c:pt idx="1">
                  <c:v>9.4626235334794723E-2</c:v>
                </c:pt>
                <c:pt idx="2">
                  <c:v>0.10537376466520529</c:v>
                </c:pt>
                <c:pt idx="3">
                  <c:v>0.11074752933041057</c:v>
                </c:pt>
              </c:numCache>
            </c:numRef>
          </c:xVal>
          <c:yVal>
            <c:numRef>
              <c:f>'Duracion. Excavacion'!$Z$72:$Z$75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9C-4595-81FD-48993B74D278}"/>
            </c:ext>
          </c:extLst>
        </c:ser>
        <c:ser>
          <c:idx val="2"/>
          <c:order val="2"/>
          <c:tx>
            <c:strRef>
              <c:f>'Duracion. Excavacion'!$AA$71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Excavacion'!$AA$72:$AA$75</c:f>
              <c:numCache>
                <c:formatCode>0.0</c:formatCode>
                <c:ptCount val="4"/>
                <c:pt idx="0">
                  <c:v>0.10710296480350731</c:v>
                </c:pt>
                <c:pt idx="1">
                  <c:v>0.11355148240175365</c:v>
                </c:pt>
                <c:pt idx="2">
                  <c:v>0.12644851759824632</c:v>
                </c:pt>
                <c:pt idx="3">
                  <c:v>0.13289703519649268</c:v>
                </c:pt>
              </c:numCache>
            </c:numRef>
          </c:xVal>
          <c:yVal>
            <c:numRef>
              <c:f>'Duracion. Excavacion'!$AB$72:$AB$75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9C-4595-81FD-48993B74D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Excavacion'!$W$86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Excavacion'!$W$87:$W$90</c:f>
              <c:numCache>
                <c:formatCode>0.0</c:formatCode>
                <c:ptCount val="4"/>
                <c:pt idx="0">
                  <c:v>0.14400764708462777</c:v>
                </c:pt>
                <c:pt idx="1">
                  <c:v>0.14700382354231389</c:v>
                </c:pt>
                <c:pt idx="2">
                  <c:v>0.15299617645768609</c:v>
                </c:pt>
                <c:pt idx="3">
                  <c:v>0.15599235291537222</c:v>
                </c:pt>
              </c:numCache>
            </c:numRef>
          </c:xVal>
          <c:yVal>
            <c:numRef>
              <c:f>'Duracion. Excavacion'!$X$87:$X$90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D8-4A58-A96C-81C87FAD0BCA}"/>
            </c:ext>
          </c:extLst>
        </c:ser>
        <c:ser>
          <c:idx val="1"/>
          <c:order val="1"/>
          <c:tx>
            <c:strRef>
              <c:f>'Duracion. Excavacion'!$Y$86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Excavacion'!$Y$87:$Y$90</c:f>
              <c:numCache>
                <c:formatCode>0.0</c:formatCode>
                <c:ptCount val="4"/>
                <c:pt idx="0">
                  <c:v>9.600509805641852E-2</c:v>
                </c:pt>
                <c:pt idx="1">
                  <c:v>9.8002549028209263E-2</c:v>
                </c:pt>
                <c:pt idx="2">
                  <c:v>0.10199745097179075</c:v>
                </c:pt>
                <c:pt idx="3">
                  <c:v>0.10399490194358149</c:v>
                </c:pt>
              </c:numCache>
            </c:numRef>
          </c:xVal>
          <c:yVal>
            <c:numRef>
              <c:f>'Duracion. Excavacion'!$Z$87:$Z$90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D8-4A58-A96C-81C87FAD0BCA}"/>
            </c:ext>
          </c:extLst>
        </c:ser>
        <c:ser>
          <c:idx val="2"/>
          <c:order val="2"/>
          <c:tx>
            <c:strRef>
              <c:f>'Duracion. Excavacion'!$AA$86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Excavacion'!$AA$87:$AA$90</c:f>
              <c:numCache>
                <c:formatCode>0.0</c:formatCode>
                <c:ptCount val="4"/>
                <c:pt idx="0">
                  <c:v>0.11520611766770221</c:v>
                </c:pt>
                <c:pt idx="1">
                  <c:v>0.11760305883385111</c:v>
                </c:pt>
                <c:pt idx="2">
                  <c:v>0.12239694116614888</c:v>
                </c:pt>
                <c:pt idx="3">
                  <c:v>0.12479388233229778</c:v>
                </c:pt>
              </c:numCache>
            </c:numRef>
          </c:xVal>
          <c:yVal>
            <c:numRef>
              <c:f>'Duracion. Excavacion'!$AB$87:$AB$90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0D8-4A58-A96C-81C87FAD0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Acero'!$G$41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Acero'!$G$42:$G$45</c:f>
              <c:numCache>
                <c:formatCode>0.0</c:formatCode>
                <c:ptCount val="4"/>
                <c:pt idx="0">
                  <c:v>3.2989832819725971E-2</c:v>
                </c:pt>
                <c:pt idx="1">
                  <c:v>4.1494916409862984E-2</c:v>
                </c:pt>
                <c:pt idx="2">
                  <c:v>5.8505083590137015E-2</c:v>
                </c:pt>
                <c:pt idx="3">
                  <c:v>6.7010167180274027E-2</c:v>
                </c:pt>
              </c:numCache>
            </c:numRef>
          </c:xVal>
          <c:yVal>
            <c:numRef>
              <c:f>'Duracion. Acero'!$H$42:$H$45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2C5-40EA-913E-6413FB4152AC}"/>
            </c:ext>
          </c:extLst>
        </c:ser>
        <c:ser>
          <c:idx val="1"/>
          <c:order val="1"/>
          <c:tx>
            <c:strRef>
              <c:f>'Duracion. Acero'!$I$41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Acero'!$I$42:$I$45</c:f>
              <c:numCache>
                <c:formatCode>0.0</c:formatCode>
                <c:ptCount val="4"/>
                <c:pt idx="0">
                  <c:v>2.6391866255780778E-2</c:v>
                </c:pt>
                <c:pt idx="1">
                  <c:v>3.319593312789039E-2</c:v>
                </c:pt>
                <c:pt idx="2">
                  <c:v>4.6804066872109612E-2</c:v>
                </c:pt>
                <c:pt idx="3">
                  <c:v>5.3608133744219223E-2</c:v>
                </c:pt>
              </c:numCache>
            </c:numRef>
          </c:xVal>
          <c:yVal>
            <c:numRef>
              <c:f>'Duracion. Acero'!$J$42:$J$45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2C5-40EA-913E-6413FB4152AC}"/>
            </c:ext>
          </c:extLst>
        </c:ser>
        <c:ser>
          <c:idx val="2"/>
          <c:order val="2"/>
          <c:tx>
            <c:strRef>
              <c:f>'Duracion. Acero'!$K$41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Acero'!$K$42:$K$45</c:f>
              <c:numCache>
                <c:formatCode>0.0</c:formatCode>
                <c:ptCount val="4"/>
                <c:pt idx="0">
                  <c:v>5.2783732511561557E-2</c:v>
                </c:pt>
                <c:pt idx="1">
                  <c:v>6.6391866255780779E-2</c:v>
                </c:pt>
                <c:pt idx="2">
                  <c:v>9.3608133744219224E-2</c:v>
                </c:pt>
                <c:pt idx="3">
                  <c:v>0.10721626748843845</c:v>
                </c:pt>
              </c:numCache>
            </c:numRef>
          </c:xVal>
          <c:yVal>
            <c:numRef>
              <c:f>'Duracion. Acero'!$L$42:$L$45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2C5-40EA-913E-6413FB415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 u="non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Acero'!$G$56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Acero'!$G$57:$G$60</c:f>
              <c:numCache>
                <c:formatCode>0.0</c:formatCode>
                <c:ptCount val="4"/>
                <c:pt idx="0">
                  <c:v>4.1793320657330185E-2</c:v>
                </c:pt>
                <c:pt idx="1">
                  <c:v>4.5896660328665094E-2</c:v>
                </c:pt>
                <c:pt idx="2">
                  <c:v>5.4103339671334912E-2</c:v>
                </c:pt>
                <c:pt idx="3">
                  <c:v>5.820667934266982E-2</c:v>
                </c:pt>
              </c:numCache>
            </c:numRef>
          </c:xVal>
          <c:yVal>
            <c:numRef>
              <c:f>'Duracion. Acero'!$H$57:$H$60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247-4EDD-9ECF-03199B03648C}"/>
            </c:ext>
          </c:extLst>
        </c:ser>
        <c:ser>
          <c:idx val="1"/>
          <c:order val="1"/>
          <c:tx>
            <c:strRef>
              <c:f>'Duracion. Acero'!$I$56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Acero'!$I$57:$I$60</c:f>
              <c:numCache>
                <c:formatCode>0.0</c:formatCode>
                <c:ptCount val="4"/>
                <c:pt idx="0">
                  <c:v>3.3434656525864151E-2</c:v>
                </c:pt>
                <c:pt idx="1">
                  <c:v>3.6717328262932072E-2</c:v>
                </c:pt>
                <c:pt idx="2">
                  <c:v>4.3282671737067929E-2</c:v>
                </c:pt>
                <c:pt idx="3">
                  <c:v>4.6565343474135851E-2</c:v>
                </c:pt>
              </c:numCache>
            </c:numRef>
          </c:xVal>
          <c:yVal>
            <c:numRef>
              <c:f>'Duracion. Acero'!$J$57:$J$60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47-4EDD-9ECF-03199B03648C}"/>
            </c:ext>
          </c:extLst>
        </c:ser>
        <c:ser>
          <c:idx val="2"/>
          <c:order val="2"/>
          <c:tx>
            <c:strRef>
              <c:f>'Duracion. Acero'!$K$56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Acero'!$K$57:$K$60</c:f>
              <c:numCache>
                <c:formatCode>0.0</c:formatCode>
                <c:ptCount val="4"/>
                <c:pt idx="0">
                  <c:v>6.6869313051728302E-2</c:v>
                </c:pt>
                <c:pt idx="1">
                  <c:v>7.3434656525864145E-2</c:v>
                </c:pt>
                <c:pt idx="2">
                  <c:v>8.6565343474135859E-2</c:v>
                </c:pt>
                <c:pt idx="3">
                  <c:v>9.3130686948271701E-2</c:v>
                </c:pt>
              </c:numCache>
            </c:numRef>
          </c:xVal>
          <c:yVal>
            <c:numRef>
              <c:f>'Duracion. Acero'!$L$57:$L$60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247-4EDD-9ECF-03199B036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Acero'!$G$71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Acero'!$G$72:$G$75</c:f>
              <c:numCache>
                <c:formatCode>0.0</c:formatCode>
                <c:ptCount val="4"/>
                <c:pt idx="0">
                  <c:v>4.6931580500869895E-2</c:v>
                </c:pt>
                <c:pt idx="1">
                  <c:v>4.8465790250434945E-2</c:v>
                </c:pt>
                <c:pt idx="2">
                  <c:v>5.153420974956506E-2</c:v>
                </c:pt>
                <c:pt idx="3">
                  <c:v>5.3068419499130111E-2</c:v>
                </c:pt>
              </c:numCache>
            </c:numRef>
          </c:xVal>
          <c:yVal>
            <c:numRef>
              <c:f>'Duracion. Acero'!$H$72:$H$75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F8-4B74-8A7E-594098349062}"/>
            </c:ext>
          </c:extLst>
        </c:ser>
        <c:ser>
          <c:idx val="1"/>
          <c:order val="1"/>
          <c:tx>
            <c:strRef>
              <c:f>'Duracion. Acero'!$I$71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Acero'!$I$72:$I$75</c:f>
              <c:numCache>
                <c:formatCode>0.0</c:formatCode>
                <c:ptCount val="4"/>
                <c:pt idx="0">
                  <c:v>3.7545264400695916E-2</c:v>
                </c:pt>
                <c:pt idx="1">
                  <c:v>3.8772632200347962E-2</c:v>
                </c:pt>
                <c:pt idx="2">
                  <c:v>4.122736779965204E-2</c:v>
                </c:pt>
                <c:pt idx="3">
                  <c:v>4.2454735599304086E-2</c:v>
                </c:pt>
              </c:numCache>
            </c:numRef>
          </c:xVal>
          <c:yVal>
            <c:numRef>
              <c:f>'Duracion. Acero'!$J$72:$J$75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F8-4B74-8A7E-594098349062}"/>
            </c:ext>
          </c:extLst>
        </c:ser>
        <c:ser>
          <c:idx val="2"/>
          <c:order val="2"/>
          <c:tx>
            <c:strRef>
              <c:f>'Duracion. Acero'!$K$71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Acero'!$K$72:$K$75</c:f>
              <c:numCache>
                <c:formatCode>0.0</c:formatCode>
                <c:ptCount val="4"/>
                <c:pt idx="0">
                  <c:v>7.5090528801391832E-2</c:v>
                </c:pt>
                <c:pt idx="1">
                  <c:v>7.7545264400695924E-2</c:v>
                </c:pt>
                <c:pt idx="2">
                  <c:v>8.245473559930408E-2</c:v>
                </c:pt>
                <c:pt idx="3">
                  <c:v>8.4909471198608172E-2</c:v>
                </c:pt>
              </c:numCache>
            </c:numRef>
          </c:xVal>
          <c:yVal>
            <c:numRef>
              <c:f>'Duracion. Acero'!$L$72:$L$75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6F8-4B74-8A7E-594098349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Acero'!$G$71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Acero'!$G$72:$G$75</c:f>
              <c:numCache>
                <c:formatCode>0.0</c:formatCode>
                <c:ptCount val="4"/>
                <c:pt idx="0">
                  <c:v>4.6931580500869895E-2</c:v>
                </c:pt>
                <c:pt idx="1">
                  <c:v>4.8465790250434945E-2</c:v>
                </c:pt>
                <c:pt idx="2">
                  <c:v>5.153420974956506E-2</c:v>
                </c:pt>
                <c:pt idx="3">
                  <c:v>5.3068419499130111E-2</c:v>
                </c:pt>
              </c:numCache>
            </c:numRef>
          </c:xVal>
          <c:yVal>
            <c:numRef>
              <c:f>'Duracion. Acero'!$H$72:$H$75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BD-4246-8406-8C9B5601290E}"/>
            </c:ext>
          </c:extLst>
        </c:ser>
        <c:ser>
          <c:idx val="1"/>
          <c:order val="1"/>
          <c:tx>
            <c:strRef>
              <c:f>'Duracion. Acero'!$I$71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Acero'!$I$72:$I$75</c:f>
              <c:numCache>
                <c:formatCode>0.0</c:formatCode>
                <c:ptCount val="4"/>
                <c:pt idx="0">
                  <c:v>3.7545264400695916E-2</c:v>
                </c:pt>
                <c:pt idx="1">
                  <c:v>3.8772632200347962E-2</c:v>
                </c:pt>
                <c:pt idx="2">
                  <c:v>4.122736779965204E-2</c:v>
                </c:pt>
                <c:pt idx="3">
                  <c:v>4.2454735599304086E-2</c:v>
                </c:pt>
              </c:numCache>
            </c:numRef>
          </c:xVal>
          <c:yVal>
            <c:numRef>
              <c:f>'Duracion. Acero'!$J$72:$J$75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5BD-4246-8406-8C9B5601290E}"/>
            </c:ext>
          </c:extLst>
        </c:ser>
        <c:ser>
          <c:idx val="2"/>
          <c:order val="2"/>
          <c:tx>
            <c:strRef>
              <c:f>'Duracion. Acero'!$K$86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Acero'!$K$87:$K$90</c:f>
              <c:numCache>
                <c:formatCode>0.0</c:formatCode>
                <c:ptCount val="4"/>
                <c:pt idx="0">
                  <c:v>7.5090528801391832E-2</c:v>
                </c:pt>
                <c:pt idx="1">
                  <c:v>7.7545264400695924E-2</c:v>
                </c:pt>
                <c:pt idx="2">
                  <c:v>8.245473559930408E-2</c:v>
                </c:pt>
                <c:pt idx="3">
                  <c:v>8.4909471198608172E-2</c:v>
                </c:pt>
              </c:numCache>
            </c:numRef>
          </c:xVal>
          <c:yVal>
            <c:numRef>
              <c:f>'Duracion. Acero'!$L$87:$L$90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5BD-4246-8406-8C9B56012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Acero'!$W$41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Acero'!$W$42:$W$45</c:f>
              <c:numCache>
                <c:formatCode>0.0</c:formatCode>
                <c:ptCount val="4"/>
                <c:pt idx="0">
                  <c:v>4.1793320657330185E-2</c:v>
                </c:pt>
                <c:pt idx="1">
                  <c:v>4.5896660328665094E-2</c:v>
                </c:pt>
                <c:pt idx="2">
                  <c:v>5.4103339671334912E-2</c:v>
                </c:pt>
                <c:pt idx="3">
                  <c:v>5.820667934266982E-2</c:v>
                </c:pt>
              </c:numCache>
            </c:numRef>
          </c:xVal>
          <c:yVal>
            <c:numRef>
              <c:f>'Duracion. Acero'!$X$42:$X$45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23-4505-A7D9-1F17691CE095}"/>
            </c:ext>
          </c:extLst>
        </c:ser>
        <c:ser>
          <c:idx val="1"/>
          <c:order val="1"/>
          <c:tx>
            <c:strRef>
              <c:f>'Duracion. Acero'!$Y$41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Acero'!$Y$42:$Y$45</c:f>
              <c:numCache>
                <c:formatCode>0.0</c:formatCode>
                <c:ptCount val="4"/>
                <c:pt idx="0">
                  <c:v>3.3434656525864151E-2</c:v>
                </c:pt>
                <c:pt idx="1">
                  <c:v>3.6717328262932072E-2</c:v>
                </c:pt>
                <c:pt idx="2">
                  <c:v>4.3282671737067929E-2</c:v>
                </c:pt>
                <c:pt idx="3">
                  <c:v>4.6565343474135851E-2</c:v>
                </c:pt>
              </c:numCache>
            </c:numRef>
          </c:xVal>
          <c:yVal>
            <c:numRef>
              <c:f>'Duracion. Acero'!$Z$42:$Z$45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23-4505-A7D9-1F17691CE095}"/>
            </c:ext>
          </c:extLst>
        </c:ser>
        <c:ser>
          <c:idx val="2"/>
          <c:order val="2"/>
          <c:tx>
            <c:strRef>
              <c:f>'Duracion. Acero'!$AA$41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Acero'!$AA$42:$AA$45</c:f>
              <c:numCache>
                <c:formatCode>0.0</c:formatCode>
                <c:ptCount val="4"/>
                <c:pt idx="0">
                  <c:v>6.6869313051728302E-2</c:v>
                </c:pt>
                <c:pt idx="1">
                  <c:v>7.3434656525864145E-2</c:v>
                </c:pt>
                <c:pt idx="2">
                  <c:v>8.6565343474135859E-2</c:v>
                </c:pt>
                <c:pt idx="3">
                  <c:v>9.3130686948271701E-2</c:v>
                </c:pt>
              </c:numCache>
            </c:numRef>
          </c:xVal>
          <c:yVal>
            <c:numRef>
              <c:f>'Duracion. Acero'!$AB$42:$AB$45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23-4505-A7D9-1F17691CE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Acero'!$W$56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Acero'!$W$57:$W$60</c:f>
              <c:numCache>
                <c:formatCode>0.0</c:formatCode>
                <c:ptCount val="4"/>
                <c:pt idx="0">
                  <c:v>4.6931580500869895E-2</c:v>
                </c:pt>
                <c:pt idx="1">
                  <c:v>4.8465790250434945E-2</c:v>
                </c:pt>
                <c:pt idx="2">
                  <c:v>5.153420974956506E-2</c:v>
                </c:pt>
                <c:pt idx="3">
                  <c:v>5.3068419499130111E-2</c:v>
                </c:pt>
              </c:numCache>
            </c:numRef>
          </c:xVal>
          <c:yVal>
            <c:numRef>
              <c:f>'Duracion. Acero'!$X$57:$X$60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140-453F-95A9-8A1A0CEDDD8C}"/>
            </c:ext>
          </c:extLst>
        </c:ser>
        <c:ser>
          <c:idx val="1"/>
          <c:order val="1"/>
          <c:tx>
            <c:strRef>
              <c:f>'Duracion. Acero'!$Y$56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Acero'!$Y$57:$Y$60</c:f>
              <c:numCache>
                <c:formatCode>0.0</c:formatCode>
                <c:ptCount val="4"/>
                <c:pt idx="0">
                  <c:v>3.7545264400695916E-2</c:v>
                </c:pt>
                <c:pt idx="1">
                  <c:v>3.8772632200347962E-2</c:v>
                </c:pt>
                <c:pt idx="2">
                  <c:v>4.122736779965204E-2</c:v>
                </c:pt>
                <c:pt idx="3">
                  <c:v>4.2454735599304086E-2</c:v>
                </c:pt>
              </c:numCache>
            </c:numRef>
          </c:xVal>
          <c:yVal>
            <c:numRef>
              <c:f>'Duracion. Acero'!$Z$57:$Z$60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140-453F-95A9-8A1A0CEDDD8C}"/>
            </c:ext>
          </c:extLst>
        </c:ser>
        <c:ser>
          <c:idx val="2"/>
          <c:order val="2"/>
          <c:tx>
            <c:strRef>
              <c:f>'Duracion. Acero'!$AA$56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Acero'!$AA$57:$AA$60</c:f>
              <c:numCache>
                <c:formatCode>0.0</c:formatCode>
                <c:ptCount val="4"/>
                <c:pt idx="0">
                  <c:v>7.5090528801391832E-2</c:v>
                </c:pt>
                <c:pt idx="1">
                  <c:v>7.7545264400695924E-2</c:v>
                </c:pt>
                <c:pt idx="2">
                  <c:v>8.245473559930408E-2</c:v>
                </c:pt>
                <c:pt idx="3">
                  <c:v>8.4909471198608172E-2</c:v>
                </c:pt>
              </c:numCache>
            </c:numRef>
          </c:xVal>
          <c:yVal>
            <c:numRef>
              <c:f>'Duracion. Acero'!$AB$57:$AB$60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140-453F-95A9-8A1A0CEDD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Acero'!$W$71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Acero'!$W$72:$W$75</c:f>
              <c:numCache>
                <c:formatCode>0.0</c:formatCode>
                <c:ptCount val="4"/>
                <c:pt idx="0">
                  <c:v>4.462623533479472E-2</c:v>
                </c:pt>
                <c:pt idx="1">
                  <c:v>4.7313117667397361E-2</c:v>
                </c:pt>
                <c:pt idx="2">
                  <c:v>5.2686882332602644E-2</c:v>
                </c:pt>
                <c:pt idx="3">
                  <c:v>5.5373764665205286E-2</c:v>
                </c:pt>
              </c:numCache>
            </c:numRef>
          </c:xVal>
          <c:yVal>
            <c:numRef>
              <c:f>'Duracion. Acero'!$X$72:$X$75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44-41F2-AEDD-018B46050E36}"/>
            </c:ext>
          </c:extLst>
        </c:ser>
        <c:ser>
          <c:idx val="1"/>
          <c:order val="1"/>
          <c:tx>
            <c:strRef>
              <c:f>'Duracion. Acero'!$Y$71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Acero'!$Y$72:$Y$75</c:f>
              <c:numCache>
                <c:formatCode>0.0</c:formatCode>
                <c:ptCount val="4"/>
                <c:pt idx="0">
                  <c:v>3.5700988267835777E-2</c:v>
                </c:pt>
                <c:pt idx="1">
                  <c:v>3.7850494133917889E-2</c:v>
                </c:pt>
                <c:pt idx="2">
                  <c:v>4.2149505866082113E-2</c:v>
                </c:pt>
                <c:pt idx="3">
                  <c:v>4.4299011732164224E-2</c:v>
                </c:pt>
              </c:numCache>
            </c:numRef>
          </c:xVal>
          <c:yVal>
            <c:numRef>
              <c:f>'Duracion. Acero'!$Z$72:$Z$75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44-41F2-AEDD-018B46050E36}"/>
            </c:ext>
          </c:extLst>
        </c:ser>
        <c:ser>
          <c:idx val="2"/>
          <c:order val="2"/>
          <c:tx>
            <c:strRef>
              <c:f>'Duracion. Acero'!$AA$71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Acero'!$AA$72:$AA$75</c:f>
              <c:numCache>
                <c:formatCode>0.0</c:formatCode>
                <c:ptCount val="4"/>
                <c:pt idx="0">
                  <c:v>7.1401976535671555E-2</c:v>
                </c:pt>
                <c:pt idx="1">
                  <c:v>7.5700988267835778E-2</c:v>
                </c:pt>
                <c:pt idx="2">
                  <c:v>8.4299011732164225E-2</c:v>
                </c:pt>
                <c:pt idx="3">
                  <c:v>8.8598023464328449E-2</c:v>
                </c:pt>
              </c:numCache>
            </c:numRef>
          </c:xVal>
          <c:yVal>
            <c:numRef>
              <c:f>'Duracion. Acero'!$AB$72:$AB$75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444-41F2-AEDD-018B46050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Columnas'!$W$86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Columnas'!$W$87:$W$90</c:f>
              <c:numCache>
                <c:formatCode>0.0</c:formatCode>
                <c:ptCount val="4"/>
                <c:pt idx="0">
                  <c:v>556</c:v>
                </c:pt>
                <c:pt idx="1">
                  <c:v>567.75</c:v>
                </c:pt>
                <c:pt idx="2" formatCode="General">
                  <c:v>591.25</c:v>
                </c:pt>
                <c:pt idx="3">
                  <c:v>603</c:v>
                </c:pt>
              </c:numCache>
            </c:numRef>
          </c:xVal>
          <c:yVal>
            <c:numRef>
              <c:f>'Cost. Columnas'!$X$87:$X$90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494-4EA3-A771-53F9FE847873}"/>
            </c:ext>
          </c:extLst>
        </c:ser>
        <c:ser>
          <c:idx val="1"/>
          <c:order val="1"/>
          <c:tx>
            <c:strRef>
              <c:f>'Cost. Columnas'!$Y$86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Columnas'!$Y$87:$Y$90</c:f>
              <c:numCache>
                <c:formatCode>0.0</c:formatCode>
                <c:ptCount val="4"/>
                <c:pt idx="0" formatCode="General">
                  <c:v>531</c:v>
                </c:pt>
                <c:pt idx="1">
                  <c:v>542.25</c:v>
                </c:pt>
                <c:pt idx="2" formatCode="General">
                  <c:v>564.75</c:v>
                </c:pt>
                <c:pt idx="3" formatCode="General">
                  <c:v>576</c:v>
                </c:pt>
              </c:numCache>
            </c:numRef>
          </c:xVal>
          <c:yVal>
            <c:numRef>
              <c:f>'Cost. Columnas'!$Z$87:$Z$90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494-4EA3-A771-53F9FE847873}"/>
            </c:ext>
          </c:extLst>
        </c:ser>
        <c:ser>
          <c:idx val="2"/>
          <c:order val="2"/>
          <c:tx>
            <c:strRef>
              <c:f>'Cost. Columnas'!$AA$86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Columnas'!$AA$87:$AA$90</c:f>
              <c:numCache>
                <c:formatCode>0.0</c:formatCode>
                <c:ptCount val="4"/>
                <c:pt idx="0" formatCode="General">
                  <c:v>522</c:v>
                </c:pt>
                <c:pt idx="1">
                  <c:v>533</c:v>
                </c:pt>
                <c:pt idx="2" formatCode="General">
                  <c:v>555</c:v>
                </c:pt>
                <c:pt idx="3" formatCode="General">
                  <c:v>566</c:v>
                </c:pt>
              </c:numCache>
            </c:numRef>
          </c:xVal>
          <c:yVal>
            <c:numRef>
              <c:f>'Cost. Columnas'!$AB$87:$AB$90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494-4EA3-A771-53F9FE84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Acero'!$W$86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Acero'!$W$87:$W$90</c:f>
              <c:numCache>
                <c:formatCode>0.0</c:formatCode>
                <c:ptCount val="4"/>
                <c:pt idx="0">
                  <c:v>4.800254902820926E-2</c:v>
                </c:pt>
                <c:pt idx="1">
                  <c:v>4.9001274514104631E-2</c:v>
                </c:pt>
                <c:pt idx="2">
                  <c:v>5.0998725485895374E-2</c:v>
                </c:pt>
                <c:pt idx="3">
                  <c:v>5.1997450971790746E-2</c:v>
                </c:pt>
              </c:numCache>
            </c:numRef>
          </c:xVal>
          <c:yVal>
            <c:numRef>
              <c:f>'Duracion. Acero'!$X$87:$X$90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BA-4AD6-B04B-F897D670D030}"/>
            </c:ext>
          </c:extLst>
        </c:ser>
        <c:ser>
          <c:idx val="1"/>
          <c:order val="1"/>
          <c:tx>
            <c:strRef>
              <c:f>'Duracion. Acero'!$Y$86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Acero'!$Y$87:$Y$90</c:f>
              <c:numCache>
                <c:formatCode>0.0</c:formatCode>
                <c:ptCount val="4"/>
                <c:pt idx="0">
                  <c:v>3.8402039222567408E-2</c:v>
                </c:pt>
                <c:pt idx="1">
                  <c:v>3.9201019611283708E-2</c:v>
                </c:pt>
                <c:pt idx="2">
                  <c:v>4.0798980388716294E-2</c:v>
                </c:pt>
                <c:pt idx="3">
                  <c:v>4.1597960777432594E-2</c:v>
                </c:pt>
              </c:numCache>
            </c:numRef>
          </c:xVal>
          <c:yVal>
            <c:numRef>
              <c:f>'Duracion. Acero'!$Z$87:$Z$90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BA-4AD6-B04B-F897D670D030}"/>
            </c:ext>
          </c:extLst>
        </c:ser>
        <c:ser>
          <c:idx val="2"/>
          <c:order val="2"/>
          <c:tx>
            <c:strRef>
              <c:f>'Duracion. Acero'!$AA$86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Acero'!$AA$87:$AA$90</c:f>
              <c:numCache>
                <c:formatCode>0.0</c:formatCode>
                <c:ptCount val="4"/>
                <c:pt idx="0">
                  <c:v>7.6804078445134816E-2</c:v>
                </c:pt>
                <c:pt idx="1">
                  <c:v>7.8402039222567416E-2</c:v>
                </c:pt>
                <c:pt idx="2">
                  <c:v>8.1597960777432588E-2</c:v>
                </c:pt>
                <c:pt idx="3">
                  <c:v>8.3195921554865188E-2</c:v>
                </c:pt>
              </c:numCache>
            </c:numRef>
          </c:xVal>
          <c:yVal>
            <c:numRef>
              <c:f>'Duracion. Acero'!$AB$87:$AB$90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7BA-4AD6-B04B-F897D670D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hc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Vigas'!$G$41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Vigas'!$G$42:$G$45</c:f>
              <c:numCache>
                <c:formatCode>0.0</c:formatCode>
                <c:ptCount val="4"/>
                <c:pt idx="0">
                  <c:v>403</c:v>
                </c:pt>
                <c:pt idx="1">
                  <c:v>507</c:v>
                </c:pt>
                <c:pt idx="2" formatCode="General">
                  <c:v>715</c:v>
                </c:pt>
                <c:pt idx="3">
                  <c:v>819</c:v>
                </c:pt>
              </c:numCache>
            </c:numRef>
          </c:xVal>
          <c:yVal>
            <c:numRef>
              <c:f>'Cost. Vigas'!$H$42:$H$45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E6-40B1-AED2-0567F62A52F0}"/>
            </c:ext>
          </c:extLst>
        </c:ser>
        <c:ser>
          <c:idx val="1"/>
          <c:order val="1"/>
          <c:tx>
            <c:strRef>
              <c:f>'Cost. Vigas'!$I$41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Vigas'!$I$42:$I$45</c:f>
              <c:numCache>
                <c:formatCode>0.0</c:formatCode>
                <c:ptCount val="4"/>
                <c:pt idx="0" formatCode="General">
                  <c:v>344</c:v>
                </c:pt>
                <c:pt idx="1">
                  <c:v>433.25</c:v>
                </c:pt>
                <c:pt idx="2" formatCode="General">
                  <c:v>611.75</c:v>
                </c:pt>
                <c:pt idx="3" formatCode="General">
                  <c:v>701</c:v>
                </c:pt>
              </c:numCache>
            </c:numRef>
          </c:xVal>
          <c:yVal>
            <c:numRef>
              <c:f>'Cost. Vigas'!$J$42:$J$45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9E6-40B1-AED2-0567F62A52F0}"/>
            </c:ext>
          </c:extLst>
        </c:ser>
        <c:ser>
          <c:idx val="2"/>
          <c:order val="2"/>
          <c:tx>
            <c:strRef>
              <c:f>'Cost. Vigas'!$K$41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Vigas'!$K$42:$K$45</c:f>
              <c:numCache>
                <c:formatCode>0.0</c:formatCode>
                <c:ptCount val="4"/>
                <c:pt idx="0" formatCode="General">
                  <c:v>374</c:v>
                </c:pt>
                <c:pt idx="1">
                  <c:v>471</c:v>
                </c:pt>
                <c:pt idx="2" formatCode="General">
                  <c:v>665</c:v>
                </c:pt>
                <c:pt idx="3" formatCode="General">
                  <c:v>762</c:v>
                </c:pt>
              </c:numCache>
            </c:numRef>
          </c:xVal>
          <c:yVal>
            <c:numRef>
              <c:f>'Cost. Vigas'!$L$42:$L$45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9E6-40B1-AED2-0567F62A5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5" Type="http://schemas.openxmlformats.org/officeDocument/2006/relationships/chart" Target="../charts/chart77.xml"/><Relationship Id="rId4" Type="http://schemas.openxmlformats.org/officeDocument/2006/relationships/chart" Target="../charts/chart76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3" Type="http://schemas.openxmlformats.org/officeDocument/2006/relationships/chart" Target="../charts/chart35.xml"/><Relationship Id="rId7" Type="http://schemas.openxmlformats.org/officeDocument/2006/relationships/chart" Target="../charts/chart39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6.xml"/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5" Type="http://schemas.openxmlformats.org/officeDocument/2006/relationships/chart" Target="../charts/chart69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68FDBC0-428C-4232-BC31-2E34362DA4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C37CCA83-6EE6-4DD0-A0A0-53B67309F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E16E890A-CA8B-4767-A32D-6EA4DFD41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48825144-66E4-483C-9F48-B5B681BD6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B071A7F6-1113-4418-9151-9E2EBA424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78888CCC-AB76-47FF-B165-E0EA547C7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0DD33169-2A43-4335-8AD3-61C88DB13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5E0C5B33-D12F-4EF2-83DE-361AC59EB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35C5B6-59B4-4D18-8B0B-759140B7A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E0BBBC4-8B48-4775-9601-931C1BCCC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16AEE10-49A8-429A-880C-5D9044358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2C6C0F6-28E9-45B5-A9B7-4D7FF999E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082CE8F-2667-4E1A-9317-80D048806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54C2E54-9819-4E19-A8AB-D0982A7BD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151290A-A801-498E-B51A-3604D4FD5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F0D6985D-6ED3-48C9-9A15-879852369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F3174AD-A016-4399-B208-222436F69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FF4B878-A0DC-4233-8424-A781B3FBC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464B101-5D35-4D15-84CF-A5DDC0C91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49801FD-A67D-4AC7-B37D-5D547DB66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E82D615-601A-4963-833A-768A3B80A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30807F7-499F-456A-99CB-5671C6696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0EBCD05-C8D3-4390-BAA6-5F2453041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DF1BC777-8C38-48C0-9494-2102BF34A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35989F9-EB16-4CC0-A68E-8E3D5A783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DFA30FA-CBFC-4038-8AC0-A18885F55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594A8C0-7C53-4CEB-9D36-A6F855536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D11990F-B626-45EF-A1C4-9E8754684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5AE78BB-D33C-47DA-AF5D-1F602DDB9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456D81F-BE2B-4E16-8CB3-6401CD645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2358956-38C3-4BDD-8F0F-BD998B11A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8C3384B6-5C3C-414E-8D2A-E2153CECB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9C7FD1-699E-4308-9BE0-08431CED1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5835029-94EE-4CF5-8312-3D9FF59B6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B8819E8-6DD6-44D5-883D-576361988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CE7815A-F198-4347-9754-1D6AD61C5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2215050-DE2D-4A59-97A2-C865B9402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666AF7F-372C-4948-8034-D57E97CBD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BFA68A9-5353-477A-84A7-D88C91F68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69D9A077-9398-4C4C-B0AE-007E44B1E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772B119-719B-40B5-AD78-1E9CD08CE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607A9B5-FD08-452A-AACC-6549DF325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B2F27DE-EDDD-440A-8B09-C00B4D551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B383898-3260-4797-B880-FEADCD0C7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5CCD90B-B95D-4D46-9C0B-93A8A8293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7147994-D68D-4086-B012-474FE43A9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BCF2301-BC17-461A-B14B-82A70C35F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400F576-1571-4286-9BCC-F800E355F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4C59588-E6DE-4EF9-A896-AFB558CC7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A4226E1-42C4-4B45-B65C-478E2A2B8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6A5E935-61E4-4878-B8A0-E5444D6CB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B7C5871-DD26-4F6E-B182-FF915F6CB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38</xdr:row>
      <xdr:rowOff>122465</xdr:rowOff>
    </xdr:from>
    <xdr:to>
      <xdr:col>37</xdr:col>
      <xdr:colOff>280554</xdr:colOff>
      <xdr:row>52</xdr:row>
      <xdr:rowOff>8165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1745CFD-83B1-453F-92BC-2E37123B8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67CDEE0-6585-4093-AA24-990FCEB61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A2ABCDF-58A7-4441-9695-57A3D1AEB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BE652556-6FE5-4640-99BC-2A5BEC2FA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95DA9A-015E-4433-9E72-5D98BE0D8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2A99844-CCB7-455A-AA96-A1255EF78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EF52324-523A-43F4-AB0C-6824809BD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04A62FF-C6A5-4AA0-ADFE-7AD844A92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0F24F1A-0981-49D7-A738-D6F478DA8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F2CF93F-451B-4435-8B67-60386474B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81B1580-4DF9-4C3C-A84A-2008AD7DE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CE2C7A4F-A2D5-46B3-B31B-2EF90B49D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77493B8-AB8F-42E6-907E-C364FCFA9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9D2FF40-1DBB-40BA-AD7E-E82C6500F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45F21E4-B1F3-44EF-B7AA-C53D2700F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EDD0F73-CD19-44BF-A745-F318508D8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8A307DE-2111-465D-9FD5-D1A665C94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1712237-1AA7-47C4-834B-60A6F3EDD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2AF3EB8-2182-46FF-9240-7D4105E8A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F5CC7262-8993-4275-972F-6B72C58CC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0A48C3-E884-472D-BD88-3694F0FAD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A3AF29E-226E-4289-A23F-696380FD0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3FCC522-B7F4-4F55-A0B9-7CE6BB404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1A56046-A0AE-4E37-840C-12A03EA3F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0E6DC29-59E2-4B91-A5FB-336EA69A5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E0EDE4E-AD5D-40AB-829E-A9E6C31B5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FDCA6CD-9C79-4474-87E7-071A3D7DD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A47F1C43-9593-4BAF-A1F0-3AAEB489E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794B7-A352-4DDC-9B3C-82A4D46C9FF2}">
  <sheetPr>
    <tabColor theme="7"/>
  </sheetPr>
  <dimension ref="A1:AK288"/>
  <sheetViews>
    <sheetView tabSelected="1" topLeftCell="F1" zoomScale="55" zoomScaleNormal="55" workbookViewId="0">
      <selection activeCell="AL14" sqref="AK14:AL14"/>
    </sheetView>
  </sheetViews>
  <sheetFormatPr baseColWidth="10" defaultRowHeight="15" x14ac:dyDescent="0.25"/>
  <cols>
    <col min="2" max="2" width="11.5703125" bestFit="1" customWidth="1"/>
    <col min="3" max="3" width="14.140625" customWidth="1"/>
    <col min="4" max="7" width="11.5703125" bestFit="1" customWidth="1"/>
    <col min="8" max="8" width="16.85546875" customWidth="1"/>
    <col min="9" max="9" width="19.140625" customWidth="1"/>
    <col min="14" max="14" width="15.85546875" customWidth="1"/>
    <col min="16" max="16" width="16.7109375" customWidth="1"/>
    <col min="17" max="17" width="29.42578125" customWidth="1"/>
    <col min="19" max="19" width="15.7109375" bestFit="1" customWidth="1"/>
    <col min="20" max="20" width="20.85546875" customWidth="1"/>
    <col min="25" max="25" width="14.7109375" customWidth="1"/>
    <col min="30" max="30" width="15.7109375" bestFit="1" customWidth="1"/>
    <col min="31" max="31" width="19.28515625" bestFit="1" customWidth="1"/>
    <col min="34" max="34" width="29.140625" customWidth="1"/>
    <col min="35" max="35" width="18.85546875" customWidth="1"/>
    <col min="36" max="37" width="15.140625" bestFit="1" customWidth="1"/>
  </cols>
  <sheetData>
    <row r="1" spans="1:37" x14ac:dyDescent="0.25">
      <c r="A1" s="246" t="s">
        <v>70</v>
      </c>
      <c r="B1" s="247"/>
      <c r="C1" s="247"/>
      <c r="D1" s="247"/>
      <c r="E1" s="247"/>
      <c r="F1" s="247"/>
      <c r="G1" s="247"/>
      <c r="H1" s="247"/>
      <c r="I1" s="247"/>
      <c r="K1" s="149"/>
      <c r="L1" s="246" t="s">
        <v>70</v>
      </c>
      <c r="M1" s="247"/>
      <c r="N1" s="247"/>
      <c r="O1" s="247"/>
      <c r="P1" s="247"/>
      <c r="Q1" s="247"/>
      <c r="R1" s="247"/>
      <c r="S1" s="247"/>
      <c r="T1" s="247"/>
      <c r="U1" s="149"/>
      <c r="V1" s="150"/>
      <c r="W1" s="246" t="s">
        <v>70</v>
      </c>
      <c r="X1" s="247"/>
      <c r="Y1" s="247"/>
      <c r="Z1" s="247"/>
      <c r="AA1" s="247"/>
      <c r="AB1" s="247"/>
      <c r="AC1" s="247"/>
      <c r="AD1" s="247"/>
      <c r="AE1" s="247"/>
    </row>
    <row r="2" spans="1:37" ht="15.75" customHeight="1" x14ac:dyDescent="0.25">
      <c r="A2" s="247"/>
      <c r="B2" s="247"/>
      <c r="C2" s="247"/>
      <c r="D2" s="247"/>
      <c r="E2" s="247"/>
      <c r="F2" s="247"/>
      <c r="G2" s="247"/>
      <c r="H2" s="247"/>
      <c r="I2" s="247"/>
      <c r="K2" s="150"/>
      <c r="L2" s="247"/>
      <c r="M2" s="247"/>
      <c r="N2" s="247"/>
      <c r="O2" s="247"/>
      <c r="P2" s="247"/>
      <c r="Q2" s="247"/>
      <c r="R2" s="247"/>
      <c r="S2" s="247"/>
      <c r="T2" s="247"/>
      <c r="U2" s="150"/>
      <c r="V2" s="150"/>
      <c r="W2" s="247"/>
      <c r="X2" s="247"/>
      <c r="Y2" s="247"/>
      <c r="Z2" s="247"/>
      <c r="AA2" s="247"/>
      <c r="AB2" s="247"/>
      <c r="AC2" s="247"/>
      <c r="AD2" s="247"/>
      <c r="AE2" s="247"/>
    </row>
    <row r="3" spans="1:37" x14ac:dyDescent="0.25">
      <c r="A3" s="248" t="s">
        <v>105</v>
      </c>
      <c r="B3" s="248"/>
      <c r="C3" s="249"/>
      <c r="D3" s="249"/>
      <c r="E3" s="249"/>
      <c r="F3" s="249"/>
      <c r="G3" s="249"/>
      <c r="H3" s="249"/>
      <c r="I3" s="248"/>
      <c r="K3" s="151"/>
      <c r="L3" s="248" t="s">
        <v>105</v>
      </c>
      <c r="M3" s="248"/>
      <c r="N3" s="249"/>
      <c r="O3" s="249"/>
      <c r="P3" s="249"/>
      <c r="Q3" s="249"/>
      <c r="R3" s="249"/>
      <c r="S3" s="249"/>
      <c r="T3" s="248"/>
      <c r="U3" s="151"/>
      <c r="V3" s="151"/>
      <c r="W3" s="248" t="s">
        <v>105</v>
      </c>
      <c r="X3" s="248"/>
      <c r="Y3" s="249"/>
      <c r="Z3" s="249"/>
      <c r="AA3" s="249"/>
      <c r="AB3" s="249"/>
      <c r="AC3" s="249"/>
      <c r="AD3" s="249"/>
      <c r="AE3" s="248"/>
      <c r="AH3" s="203" t="s">
        <v>160</v>
      </c>
      <c r="AI3" s="203" t="s">
        <v>161</v>
      </c>
      <c r="AJ3" s="203" t="s">
        <v>162</v>
      </c>
      <c r="AK3" s="203" t="s">
        <v>163</v>
      </c>
    </row>
    <row r="4" spans="1:37" x14ac:dyDescent="0.25">
      <c r="A4" s="98" t="s">
        <v>69</v>
      </c>
      <c r="B4" s="99">
        <v>1</v>
      </c>
      <c r="C4" s="140" t="s">
        <v>103</v>
      </c>
      <c r="D4" s="250" t="s">
        <v>36</v>
      </c>
      <c r="E4" s="250"/>
      <c r="F4" s="250"/>
      <c r="G4" s="250"/>
      <c r="H4" s="251"/>
      <c r="I4" s="100" t="s">
        <v>71</v>
      </c>
      <c r="K4" s="152"/>
      <c r="L4" s="98" t="s">
        <v>69</v>
      </c>
      <c r="M4" s="99">
        <v>1</v>
      </c>
      <c r="N4" s="140" t="s">
        <v>103</v>
      </c>
      <c r="O4" s="250" t="s">
        <v>36</v>
      </c>
      <c r="P4" s="250"/>
      <c r="Q4" s="250"/>
      <c r="R4" s="250"/>
      <c r="S4" s="251"/>
      <c r="T4" s="139" t="s">
        <v>71</v>
      </c>
      <c r="U4" s="152"/>
      <c r="V4" s="153"/>
      <c r="W4" s="98" t="s">
        <v>69</v>
      </c>
      <c r="X4" s="99">
        <v>1</v>
      </c>
      <c r="Y4" s="140" t="s">
        <v>103</v>
      </c>
      <c r="Z4" s="250" t="s">
        <v>36</v>
      </c>
      <c r="AA4" s="250"/>
      <c r="AB4" s="250"/>
      <c r="AC4" s="250"/>
      <c r="AD4" s="251"/>
      <c r="AE4" s="139" t="s">
        <v>71</v>
      </c>
      <c r="AH4" s="203" t="s">
        <v>164</v>
      </c>
      <c r="AI4" s="204">
        <f>I53</f>
        <v>579370.83632525255</v>
      </c>
      <c r="AJ4" s="204">
        <f>T53</f>
        <v>553239.13732525252</v>
      </c>
      <c r="AK4" s="204">
        <f>AE53</f>
        <v>543977.26932525262</v>
      </c>
    </row>
    <row r="5" spans="1:37" x14ac:dyDescent="0.25">
      <c r="A5" s="252" t="s">
        <v>104</v>
      </c>
      <c r="B5" s="251"/>
      <c r="C5" s="101" t="s">
        <v>114</v>
      </c>
      <c r="D5" s="101"/>
      <c r="E5" s="101"/>
      <c r="F5" s="101"/>
      <c r="G5" s="101"/>
      <c r="H5" s="102"/>
      <c r="I5" s="100" t="s">
        <v>72</v>
      </c>
      <c r="K5" s="152"/>
      <c r="L5" s="252" t="s">
        <v>104</v>
      </c>
      <c r="M5" s="251"/>
      <c r="N5" s="101" t="s">
        <v>114</v>
      </c>
      <c r="O5" s="101"/>
      <c r="P5" s="101"/>
      <c r="Q5" s="101"/>
      <c r="R5" s="101"/>
      <c r="S5" s="102"/>
      <c r="T5" s="139" t="s">
        <v>72</v>
      </c>
      <c r="U5" s="152"/>
      <c r="V5" s="152"/>
      <c r="W5" s="252" t="s">
        <v>104</v>
      </c>
      <c r="X5" s="251"/>
      <c r="Y5" s="101" t="s">
        <v>114</v>
      </c>
      <c r="Z5" s="101"/>
      <c r="AA5" s="101"/>
      <c r="AB5" s="101"/>
      <c r="AC5" s="101"/>
      <c r="AD5" s="102"/>
      <c r="AE5" s="139" t="s">
        <v>72</v>
      </c>
      <c r="AH5" s="203" t="s">
        <v>165</v>
      </c>
      <c r="AI5" s="204">
        <f>I111</f>
        <v>610872.61484158004</v>
      </c>
      <c r="AJ5" s="204">
        <f>T111</f>
        <v>522554.08784158004</v>
      </c>
      <c r="AK5" s="204">
        <f>AE111</f>
        <v>568201.86584158009</v>
      </c>
    </row>
    <row r="6" spans="1:37" x14ac:dyDescent="0.25">
      <c r="A6" s="253"/>
      <c r="B6" s="254"/>
      <c r="C6" s="254"/>
      <c r="D6" s="254"/>
      <c r="E6" s="254"/>
      <c r="F6" s="254"/>
      <c r="G6" s="254"/>
      <c r="H6" s="254"/>
      <c r="I6" s="232"/>
      <c r="K6" s="154"/>
      <c r="L6" s="253"/>
      <c r="M6" s="254"/>
      <c r="N6" s="254"/>
      <c r="O6" s="254"/>
      <c r="P6" s="254"/>
      <c r="Q6" s="254"/>
      <c r="R6" s="254"/>
      <c r="S6" s="254"/>
      <c r="T6" s="232"/>
      <c r="U6" s="154"/>
      <c r="V6" s="154"/>
      <c r="W6" s="253"/>
      <c r="X6" s="254"/>
      <c r="Y6" s="254"/>
      <c r="Z6" s="254"/>
      <c r="AA6" s="254"/>
      <c r="AB6" s="254"/>
      <c r="AC6" s="254"/>
      <c r="AD6" s="254"/>
      <c r="AE6" s="232"/>
      <c r="AH6" s="203" t="s">
        <v>166</v>
      </c>
      <c r="AI6" s="204">
        <f>I169</f>
        <v>332203.75955247524</v>
      </c>
      <c r="AJ6" s="204">
        <f>T169</f>
        <v>338819.37955247523</v>
      </c>
      <c r="AK6" s="204">
        <f>AE169</f>
        <v>315664.70955247525</v>
      </c>
    </row>
    <row r="7" spans="1:37" x14ac:dyDescent="0.25">
      <c r="A7" s="236" t="s">
        <v>73</v>
      </c>
      <c r="B7" s="236"/>
      <c r="C7" s="236"/>
      <c r="D7" s="236"/>
      <c r="E7" s="236"/>
      <c r="F7" s="236"/>
      <c r="G7" s="236"/>
      <c r="H7" s="236"/>
      <c r="I7" s="236"/>
      <c r="K7" s="155"/>
      <c r="L7" s="236" t="s">
        <v>73</v>
      </c>
      <c r="M7" s="236"/>
      <c r="N7" s="236"/>
      <c r="O7" s="236"/>
      <c r="P7" s="236"/>
      <c r="Q7" s="236"/>
      <c r="R7" s="236"/>
      <c r="S7" s="236"/>
      <c r="T7" s="236"/>
      <c r="U7" s="155"/>
      <c r="V7" s="155"/>
      <c r="W7" s="236" t="s">
        <v>73</v>
      </c>
      <c r="X7" s="236"/>
      <c r="Y7" s="236"/>
      <c r="Z7" s="236"/>
      <c r="AA7" s="236"/>
      <c r="AB7" s="236"/>
      <c r="AC7" s="236"/>
      <c r="AD7" s="236"/>
      <c r="AE7" s="236"/>
      <c r="AH7" s="203" t="s">
        <v>167</v>
      </c>
      <c r="AI7" s="204">
        <f>I227</f>
        <v>19526.25</v>
      </c>
      <c r="AJ7" s="204">
        <f>T227</f>
        <v>13017.5</v>
      </c>
      <c r="AK7" s="204">
        <f>AE227</f>
        <v>15621</v>
      </c>
    </row>
    <row r="8" spans="1:37" ht="15" customHeight="1" x14ac:dyDescent="0.25">
      <c r="A8" s="227" t="s">
        <v>37</v>
      </c>
      <c r="B8" s="228"/>
      <c r="C8" s="228"/>
      <c r="D8" s="228"/>
      <c r="E8" s="229"/>
      <c r="F8" s="103" t="s">
        <v>74</v>
      </c>
      <c r="G8" s="104" t="s">
        <v>75</v>
      </c>
      <c r="H8" s="103" t="s">
        <v>76</v>
      </c>
      <c r="I8" s="103" t="s">
        <v>77</v>
      </c>
      <c r="K8" s="156"/>
      <c r="L8" s="227" t="s">
        <v>37</v>
      </c>
      <c r="M8" s="228"/>
      <c r="N8" s="228"/>
      <c r="O8" s="228"/>
      <c r="P8" s="229"/>
      <c r="Q8" s="103" t="s">
        <v>74</v>
      </c>
      <c r="R8" s="104" t="s">
        <v>75</v>
      </c>
      <c r="S8" s="103" t="s">
        <v>76</v>
      </c>
      <c r="T8" s="103" t="s">
        <v>77</v>
      </c>
      <c r="U8" s="156"/>
      <c r="V8" s="156"/>
      <c r="W8" s="227" t="s">
        <v>37</v>
      </c>
      <c r="X8" s="228"/>
      <c r="Y8" s="228"/>
      <c r="Z8" s="228"/>
      <c r="AA8" s="229"/>
      <c r="AB8" s="103" t="s">
        <v>74</v>
      </c>
      <c r="AC8" s="104" t="s">
        <v>75</v>
      </c>
      <c r="AD8" s="103" t="s">
        <v>76</v>
      </c>
      <c r="AE8" s="103" t="s">
        <v>77</v>
      </c>
      <c r="AH8" s="203" t="s">
        <v>168</v>
      </c>
      <c r="AI8" s="204">
        <f>I285</f>
        <v>6302.5647700000009</v>
      </c>
      <c r="AJ8" s="204">
        <f>T285</f>
        <v>6065.53377</v>
      </c>
      <c r="AK8" s="204">
        <f>AE285</f>
        <v>7013.6577700000007</v>
      </c>
    </row>
    <row r="9" spans="1:37" x14ac:dyDescent="0.25">
      <c r="A9" s="243" t="s">
        <v>78</v>
      </c>
      <c r="B9" s="244"/>
      <c r="C9" s="244"/>
      <c r="D9" s="244"/>
      <c r="E9" s="245"/>
      <c r="F9" s="142" t="s">
        <v>15</v>
      </c>
      <c r="G9" s="106">
        <v>0.1</v>
      </c>
      <c r="H9" s="143">
        <f>I48</f>
        <v>180805.59</v>
      </c>
      <c r="I9" s="160">
        <f>H9*G9</f>
        <v>18080.559000000001</v>
      </c>
      <c r="K9" s="156"/>
      <c r="L9" s="243" t="s">
        <v>78</v>
      </c>
      <c r="M9" s="244"/>
      <c r="N9" s="244"/>
      <c r="O9" s="244"/>
      <c r="P9" s="245"/>
      <c r="Q9" s="142" t="s">
        <v>15</v>
      </c>
      <c r="R9" s="106">
        <v>0.1</v>
      </c>
      <c r="S9" s="143">
        <f>T48</f>
        <v>166924.5</v>
      </c>
      <c r="T9" s="160">
        <f>S9*R9</f>
        <v>16692.45</v>
      </c>
      <c r="U9" s="156"/>
      <c r="V9" s="156"/>
      <c r="W9" s="243" t="s">
        <v>78</v>
      </c>
      <c r="X9" s="244"/>
      <c r="Y9" s="244"/>
      <c r="Z9" s="244"/>
      <c r="AA9" s="245"/>
      <c r="AB9" s="142" t="s">
        <v>15</v>
      </c>
      <c r="AC9" s="106">
        <v>0.1</v>
      </c>
      <c r="AD9" s="143">
        <f>AE48</f>
        <v>162004.62000000002</v>
      </c>
      <c r="AE9" s="160">
        <f>AD9*AC9</f>
        <v>16200.462000000003</v>
      </c>
    </row>
    <row r="10" spans="1:37" x14ac:dyDescent="0.25">
      <c r="A10" s="243" t="s">
        <v>109</v>
      </c>
      <c r="B10" s="244"/>
      <c r="C10" s="244"/>
      <c r="D10" s="244"/>
      <c r="E10" s="245"/>
      <c r="F10" s="105" t="s">
        <v>112</v>
      </c>
      <c r="G10" s="141">
        <f>Rendimientos!D12</f>
        <v>0.77745383867832851</v>
      </c>
      <c r="H10" s="147">
        <v>60000</v>
      </c>
      <c r="I10" s="160">
        <f>H10/G10</f>
        <v>77175</v>
      </c>
      <c r="K10" s="156"/>
      <c r="L10" s="243" t="s">
        <v>109</v>
      </c>
      <c r="M10" s="244"/>
      <c r="N10" s="244"/>
      <c r="O10" s="244"/>
      <c r="P10" s="245"/>
      <c r="Q10" s="105" t="s">
        <v>112</v>
      </c>
      <c r="R10" s="141">
        <f>Q48</f>
        <v>0.84210526315789469</v>
      </c>
      <c r="S10" s="147">
        <v>60000</v>
      </c>
      <c r="T10" s="160">
        <f>S10/R10</f>
        <v>71250</v>
      </c>
      <c r="U10" s="156"/>
      <c r="V10" s="156"/>
      <c r="W10" s="243" t="s">
        <v>109</v>
      </c>
      <c r="X10" s="244"/>
      <c r="Y10" s="244"/>
      <c r="Z10" s="244"/>
      <c r="AA10" s="245"/>
      <c r="AB10" s="105" t="s">
        <v>112</v>
      </c>
      <c r="AC10" s="141">
        <f>AB48</f>
        <v>0.86767895878524937</v>
      </c>
      <c r="AD10" s="147">
        <v>60000</v>
      </c>
      <c r="AE10" s="160">
        <f>AD10/AC10</f>
        <v>69150.000000000015</v>
      </c>
    </row>
    <row r="11" spans="1:37" x14ac:dyDescent="0.25">
      <c r="A11" s="243" t="s">
        <v>113</v>
      </c>
      <c r="B11" s="244"/>
      <c r="C11" s="244"/>
      <c r="D11" s="244"/>
      <c r="E11" s="245"/>
      <c r="F11" s="105" t="s">
        <v>112</v>
      </c>
      <c r="G11" s="108">
        <f>Rendimientos!D12</f>
        <v>0.77745383867832851</v>
      </c>
      <c r="H11" s="147">
        <v>50000</v>
      </c>
      <c r="I11" s="160">
        <f>H11/G11</f>
        <v>64312.5</v>
      </c>
      <c r="K11" s="156"/>
      <c r="L11" s="243" t="s">
        <v>113</v>
      </c>
      <c r="M11" s="244"/>
      <c r="N11" s="244"/>
      <c r="O11" s="244"/>
      <c r="P11" s="245"/>
      <c r="Q11" s="105" t="s">
        <v>112</v>
      </c>
      <c r="R11" s="108">
        <f>Q48</f>
        <v>0.84210526315789469</v>
      </c>
      <c r="S11" s="147">
        <v>50000</v>
      </c>
      <c r="T11" s="160">
        <f>S11/R11</f>
        <v>59375</v>
      </c>
      <c r="U11" s="156"/>
      <c r="V11" s="156"/>
      <c r="W11" s="243" t="s">
        <v>113</v>
      </c>
      <c r="X11" s="244"/>
      <c r="Y11" s="244"/>
      <c r="Z11" s="244"/>
      <c r="AA11" s="245"/>
      <c r="AB11" s="105" t="s">
        <v>112</v>
      </c>
      <c r="AC11" s="108">
        <f>AB48</f>
        <v>0.86767895878524937</v>
      </c>
      <c r="AD11" s="147">
        <v>50000</v>
      </c>
      <c r="AE11" s="160">
        <f>AD11/AC11</f>
        <v>57625.000000000007</v>
      </c>
    </row>
    <row r="12" spans="1:37" x14ac:dyDescent="0.25">
      <c r="A12" s="240" t="s">
        <v>110</v>
      </c>
      <c r="B12" s="241"/>
      <c r="C12" s="241"/>
      <c r="D12" s="241"/>
      <c r="E12" s="242"/>
      <c r="F12" s="105" t="s">
        <v>112</v>
      </c>
      <c r="G12" s="108">
        <v>15.84</v>
      </c>
      <c r="H12" s="148">
        <v>400</v>
      </c>
      <c r="I12" s="160">
        <f>H12/G12</f>
        <v>25.252525252525253</v>
      </c>
      <c r="K12" s="154"/>
      <c r="L12" s="240" t="s">
        <v>110</v>
      </c>
      <c r="M12" s="241"/>
      <c r="N12" s="241"/>
      <c r="O12" s="241"/>
      <c r="P12" s="242"/>
      <c r="Q12" s="105" t="s">
        <v>112</v>
      </c>
      <c r="R12" s="108">
        <v>15.84</v>
      </c>
      <c r="S12" s="148">
        <v>400</v>
      </c>
      <c r="T12" s="160">
        <f>S12/R12</f>
        <v>25.252525252525253</v>
      </c>
      <c r="U12" s="154"/>
      <c r="V12" s="154"/>
      <c r="W12" s="240" t="s">
        <v>110</v>
      </c>
      <c r="X12" s="241"/>
      <c r="Y12" s="241"/>
      <c r="Z12" s="241"/>
      <c r="AA12" s="242"/>
      <c r="AB12" s="105" t="s">
        <v>112</v>
      </c>
      <c r="AC12" s="108">
        <v>15.84</v>
      </c>
      <c r="AD12" s="148">
        <v>400</v>
      </c>
      <c r="AE12" s="160">
        <f>AD12/AC12</f>
        <v>25.252525252525253</v>
      </c>
    </row>
    <row r="13" spans="1:37" x14ac:dyDescent="0.25">
      <c r="A13" s="240" t="s">
        <v>111</v>
      </c>
      <c r="B13" s="241"/>
      <c r="C13" s="241"/>
      <c r="D13" s="241"/>
      <c r="E13" s="242"/>
      <c r="F13" s="105" t="s">
        <v>112</v>
      </c>
      <c r="G13" s="108">
        <v>0.34</v>
      </c>
      <c r="H13" s="148">
        <v>25000</v>
      </c>
      <c r="I13" s="160">
        <f>H13*G13</f>
        <v>8500</v>
      </c>
      <c r="K13" s="154"/>
      <c r="L13" s="240" t="s">
        <v>111</v>
      </c>
      <c r="M13" s="241"/>
      <c r="N13" s="241"/>
      <c r="O13" s="241"/>
      <c r="P13" s="242"/>
      <c r="Q13" s="105" t="s">
        <v>112</v>
      </c>
      <c r="R13" s="108">
        <v>0.34</v>
      </c>
      <c r="S13" s="148">
        <v>25000</v>
      </c>
      <c r="T13" s="160">
        <f>S13*R13</f>
        <v>8500</v>
      </c>
      <c r="U13" s="154"/>
      <c r="V13" s="154"/>
      <c r="W13" s="240" t="s">
        <v>111</v>
      </c>
      <c r="X13" s="241"/>
      <c r="Y13" s="241"/>
      <c r="Z13" s="241"/>
      <c r="AA13" s="242"/>
      <c r="AB13" s="105" t="s">
        <v>112</v>
      </c>
      <c r="AC13" s="108">
        <v>0.34</v>
      </c>
      <c r="AD13" s="148">
        <v>25000</v>
      </c>
      <c r="AE13" s="160">
        <f>AD13*AC13</f>
        <v>8500</v>
      </c>
    </row>
    <row r="14" spans="1:37" x14ac:dyDescent="0.25">
      <c r="A14" s="230"/>
      <c r="B14" s="231"/>
      <c r="C14" s="231"/>
      <c r="D14" s="231"/>
      <c r="E14" s="232"/>
      <c r="F14" s="105"/>
      <c r="G14" s="109"/>
      <c r="H14" s="145"/>
      <c r="I14" s="146"/>
      <c r="K14" s="154"/>
      <c r="L14" s="230"/>
      <c r="M14" s="231"/>
      <c r="N14" s="231"/>
      <c r="O14" s="231"/>
      <c r="P14" s="232"/>
      <c r="Q14" s="105"/>
      <c r="R14" s="109"/>
      <c r="S14" s="145"/>
      <c r="T14" s="146"/>
      <c r="U14" s="154"/>
      <c r="V14" s="154"/>
      <c r="W14" s="230"/>
      <c r="X14" s="231"/>
      <c r="Y14" s="231"/>
      <c r="Z14" s="231"/>
      <c r="AA14" s="232"/>
      <c r="AB14" s="105"/>
      <c r="AC14" s="109"/>
      <c r="AD14" s="145"/>
      <c r="AE14" s="146"/>
    </row>
    <row r="15" spans="1:37" x14ac:dyDescent="0.25">
      <c r="A15" s="230"/>
      <c r="B15" s="231"/>
      <c r="C15" s="231"/>
      <c r="D15" s="231"/>
      <c r="E15" s="232"/>
      <c r="F15" s="105"/>
      <c r="G15" s="109"/>
      <c r="H15" s="111"/>
      <c r="I15" s="107"/>
      <c r="K15" s="154"/>
      <c r="L15" s="230"/>
      <c r="M15" s="231"/>
      <c r="N15" s="231"/>
      <c r="O15" s="231"/>
      <c r="P15" s="232"/>
      <c r="Q15" s="105"/>
      <c r="R15" s="109"/>
      <c r="S15" s="111"/>
      <c r="T15" s="107"/>
      <c r="U15" s="154"/>
      <c r="V15" s="154"/>
      <c r="W15" s="230"/>
      <c r="X15" s="231"/>
      <c r="Y15" s="231"/>
      <c r="Z15" s="231"/>
      <c r="AA15" s="232"/>
      <c r="AB15" s="105"/>
      <c r="AC15" s="109"/>
      <c r="AD15" s="111"/>
      <c r="AE15" s="107"/>
    </row>
    <row r="16" spans="1:37" x14ac:dyDescent="0.25">
      <c r="A16" s="233" t="s">
        <v>79</v>
      </c>
      <c r="B16" s="233"/>
      <c r="C16" s="233"/>
      <c r="D16" s="233"/>
      <c r="E16" s="233"/>
      <c r="F16" s="233"/>
      <c r="G16" s="233"/>
      <c r="H16" s="233"/>
      <c r="I16" s="112">
        <f>SUM(I9:I13)</f>
        <v>168093.31152525253</v>
      </c>
      <c r="K16" s="157"/>
      <c r="L16" s="233" t="s">
        <v>79</v>
      </c>
      <c r="M16" s="233"/>
      <c r="N16" s="233"/>
      <c r="O16" s="233"/>
      <c r="P16" s="233"/>
      <c r="Q16" s="233"/>
      <c r="R16" s="233"/>
      <c r="S16" s="233"/>
      <c r="T16" s="112">
        <f>SUM(T9:T13)</f>
        <v>155842.70252525253</v>
      </c>
      <c r="U16" s="157"/>
      <c r="V16" s="157"/>
      <c r="W16" s="233" t="s">
        <v>79</v>
      </c>
      <c r="X16" s="233"/>
      <c r="Y16" s="233"/>
      <c r="Z16" s="233"/>
      <c r="AA16" s="233"/>
      <c r="AB16" s="233"/>
      <c r="AC16" s="233"/>
      <c r="AD16" s="233"/>
      <c r="AE16" s="112">
        <f>SUM(AE9:AE13)</f>
        <v>151500.71452525255</v>
      </c>
    </row>
    <row r="17" spans="1:31" x14ac:dyDescent="0.25">
      <c r="A17" s="233" t="s">
        <v>80</v>
      </c>
      <c r="B17" s="233"/>
      <c r="C17" s="233"/>
      <c r="D17" s="233"/>
      <c r="E17" s="233"/>
      <c r="F17" s="233"/>
      <c r="G17" s="233"/>
      <c r="H17" s="233"/>
      <c r="I17" s="112">
        <f>I16</f>
        <v>168093.31152525253</v>
      </c>
      <c r="K17" s="157"/>
      <c r="L17" s="233" t="s">
        <v>80</v>
      </c>
      <c r="M17" s="233"/>
      <c r="N17" s="233"/>
      <c r="O17" s="233"/>
      <c r="P17" s="233"/>
      <c r="Q17" s="233"/>
      <c r="R17" s="233"/>
      <c r="S17" s="233"/>
      <c r="T17" s="112">
        <f>T16</f>
        <v>155842.70252525253</v>
      </c>
      <c r="U17" s="157"/>
      <c r="V17" s="157"/>
      <c r="W17" s="233" t="s">
        <v>80</v>
      </c>
      <c r="X17" s="233"/>
      <c r="Y17" s="233"/>
      <c r="Z17" s="233"/>
      <c r="AA17" s="233"/>
      <c r="AB17" s="233"/>
      <c r="AC17" s="233"/>
      <c r="AD17" s="233"/>
      <c r="AE17" s="112">
        <f>AE16</f>
        <v>151500.71452525255</v>
      </c>
    </row>
    <row r="18" spans="1:31" x14ac:dyDescent="0.25">
      <c r="A18" s="214"/>
      <c r="B18" s="214"/>
      <c r="C18" s="214"/>
      <c r="D18" s="214"/>
      <c r="E18" s="214"/>
      <c r="F18" s="214"/>
      <c r="G18" s="214"/>
      <c r="H18" s="214"/>
      <c r="I18" s="214"/>
      <c r="K18" s="154"/>
      <c r="L18" s="214"/>
      <c r="M18" s="214"/>
      <c r="N18" s="214"/>
      <c r="O18" s="214"/>
      <c r="P18" s="214"/>
      <c r="Q18" s="214"/>
      <c r="R18" s="214"/>
      <c r="S18" s="214"/>
      <c r="T18" s="214"/>
      <c r="U18" s="154"/>
      <c r="V18" s="154"/>
      <c r="W18" s="214"/>
      <c r="X18" s="214"/>
      <c r="Y18" s="214"/>
      <c r="Z18" s="214"/>
      <c r="AA18" s="214"/>
      <c r="AB18" s="214"/>
      <c r="AC18" s="214"/>
      <c r="AD18" s="214"/>
      <c r="AE18" s="214"/>
    </row>
    <row r="19" spans="1:31" x14ac:dyDescent="0.25">
      <c r="A19" s="236" t="s">
        <v>81</v>
      </c>
      <c r="B19" s="236"/>
      <c r="C19" s="236"/>
      <c r="D19" s="236"/>
      <c r="E19" s="236"/>
      <c r="F19" s="236"/>
      <c r="G19" s="236"/>
      <c r="H19" s="236"/>
      <c r="I19" s="236"/>
      <c r="K19" s="155"/>
      <c r="L19" s="236" t="s">
        <v>81</v>
      </c>
      <c r="M19" s="236"/>
      <c r="N19" s="236"/>
      <c r="O19" s="236"/>
      <c r="P19" s="236"/>
      <c r="Q19" s="236"/>
      <c r="R19" s="236"/>
      <c r="S19" s="236"/>
      <c r="T19" s="236"/>
      <c r="U19" s="155"/>
      <c r="V19" s="155"/>
      <c r="W19" s="236" t="s">
        <v>81</v>
      </c>
      <c r="X19" s="236"/>
      <c r="Y19" s="236"/>
      <c r="Z19" s="236"/>
      <c r="AA19" s="236"/>
      <c r="AB19" s="236"/>
      <c r="AC19" s="236"/>
      <c r="AD19" s="236"/>
      <c r="AE19" s="236"/>
    </row>
    <row r="20" spans="1:31" x14ac:dyDescent="0.25">
      <c r="A20" s="227" t="s">
        <v>37</v>
      </c>
      <c r="B20" s="228"/>
      <c r="C20" s="228"/>
      <c r="D20" s="228"/>
      <c r="E20" s="229"/>
      <c r="F20" s="103" t="s">
        <v>74</v>
      </c>
      <c r="G20" s="104" t="s">
        <v>68</v>
      </c>
      <c r="H20" s="103" t="s">
        <v>76</v>
      </c>
      <c r="I20" s="103" t="s">
        <v>77</v>
      </c>
      <c r="K20" s="156"/>
      <c r="L20" s="227" t="s">
        <v>37</v>
      </c>
      <c r="M20" s="228"/>
      <c r="N20" s="228"/>
      <c r="O20" s="228"/>
      <c r="P20" s="229"/>
      <c r="Q20" s="103" t="s">
        <v>74</v>
      </c>
      <c r="R20" s="104" t="s">
        <v>68</v>
      </c>
      <c r="S20" s="103" t="s">
        <v>76</v>
      </c>
      <c r="T20" s="103" t="s">
        <v>77</v>
      </c>
      <c r="U20" s="156"/>
      <c r="V20" s="156"/>
      <c r="W20" s="227" t="s">
        <v>37</v>
      </c>
      <c r="X20" s="228"/>
      <c r="Y20" s="228"/>
      <c r="Z20" s="228"/>
      <c r="AA20" s="229"/>
      <c r="AB20" s="103" t="s">
        <v>74</v>
      </c>
      <c r="AC20" s="104" t="s">
        <v>68</v>
      </c>
      <c r="AD20" s="103" t="s">
        <v>76</v>
      </c>
      <c r="AE20" s="103" t="s">
        <v>77</v>
      </c>
    </row>
    <row r="21" spans="1:31" ht="15" customHeight="1" x14ac:dyDescent="0.25">
      <c r="A21" s="234" t="s">
        <v>82</v>
      </c>
      <c r="B21" s="234"/>
      <c r="C21" s="234"/>
      <c r="D21" s="234"/>
      <c r="E21" s="234"/>
      <c r="F21" s="113" t="s">
        <v>34</v>
      </c>
      <c r="G21" s="114">
        <v>350</v>
      </c>
      <c r="H21" s="115">
        <v>403</v>
      </c>
      <c r="I21" s="116">
        <f>H21*G21</f>
        <v>141050</v>
      </c>
      <c r="K21" s="158"/>
      <c r="L21" s="234" t="s">
        <v>82</v>
      </c>
      <c r="M21" s="234"/>
      <c r="N21" s="234"/>
      <c r="O21" s="234"/>
      <c r="P21" s="234"/>
      <c r="Q21" s="113" t="s">
        <v>34</v>
      </c>
      <c r="R21" s="114">
        <v>350</v>
      </c>
      <c r="S21" s="115">
        <v>403</v>
      </c>
      <c r="T21" s="116">
        <f>S21*R21</f>
        <v>141050</v>
      </c>
      <c r="U21" s="158"/>
      <c r="V21" s="158"/>
      <c r="W21" s="234" t="s">
        <v>82</v>
      </c>
      <c r="X21" s="234"/>
      <c r="Y21" s="234"/>
      <c r="Z21" s="234"/>
      <c r="AA21" s="234"/>
      <c r="AB21" s="113" t="s">
        <v>34</v>
      </c>
      <c r="AC21" s="114">
        <v>350</v>
      </c>
      <c r="AD21" s="115">
        <v>403</v>
      </c>
      <c r="AE21" s="116">
        <f>AD21*AC21</f>
        <v>141050</v>
      </c>
    </row>
    <row r="22" spans="1:31" ht="15" customHeight="1" x14ac:dyDescent="0.25">
      <c r="A22" s="234" t="s">
        <v>83</v>
      </c>
      <c r="B22" s="234"/>
      <c r="C22" s="234"/>
      <c r="D22" s="234"/>
      <c r="E22" s="234"/>
      <c r="F22" s="113" t="s">
        <v>35</v>
      </c>
      <c r="G22" s="114">
        <v>0.56000000000000005</v>
      </c>
      <c r="H22" s="115">
        <v>31881</v>
      </c>
      <c r="I22" s="116">
        <f t="shared" ref="I22:I24" si="0">H22*G22</f>
        <v>17853.36</v>
      </c>
      <c r="K22" s="158"/>
      <c r="L22" s="234" t="s">
        <v>83</v>
      </c>
      <c r="M22" s="234"/>
      <c r="N22" s="234"/>
      <c r="O22" s="234"/>
      <c r="P22" s="234"/>
      <c r="Q22" s="113" t="s">
        <v>35</v>
      </c>
      <c r="R22" s="114">
        <v>0.56000000000000005</v>
      </c>
      <c r="S22" s="115">
        <v>31881</v>
      </c>
      <c r="T22" s="116">
        <f t="shared" ref="T22:T24" si="1">S22*R22</f>
        <v>17853.36</v>
      </c>
      <c r="U22" s="158"/>
      <c r="V22" s="158"/>
      <c r="W22" s="234" t="s">
        <v>83</v>
      </c>
      <c r="X22" s="234"/>
      <c r="Y22" s="234"/>
      <c r="Z22" s="234"/>
      <c r="AA22" s="234"/>
      <c r="AB22" s="113" t="s">
        <v>35</v>
      </c>
      <c r="AC22" s="114">
        <v>0.56000000000000005</v>
      </c>
      <c r="AD22" s="115">
        <v>31881</v>
      </c>
      <c r="AE22" s="116">
        <f t="shared" ref="AE22:AE24" si="2">AD22*AC22</f>
        <v>17853.36</v>
      </c>
    </row>
    <row r="23" spans="1:31" x14ac:dyDescent="0.25">
      <c r="A23" s="234" t="s">
        <v>84</v>
      </c>
      <c r="B23" s="234"/>
      <c r="C23" s="234"/>
      <c r="D23" s="234"/>
      <c r="E23" s="234"/>
      <c r="F23" s="113" t="s">
        <v>35</v>
      </c>
      <c r="G23" s="114">
        <v>0.84</v>
      </c>
      <c r="H23" s="115">
        <v>66495</v>
      </c>
      <c r="I23" s="116">
        <f t="shared" si="0"/>
        <v>55855.799999999996</v>
      </c>
      <c r="K23" s="158"/>
      <c r="L23" s="234" t="s">
        <v>84</v>
      </c>
      <c r="M23" s="234"/>
      <c r="N23" s="234"/>
      <c r="O23" s="234"/>
      <c r="P23" s="234"/>
      <c r="Q23" s="113" t="s">
        <v>35</v>
      </c>
      <c r="R23" s="114">
        <v>0.84</v>
      </c>
      <c r="S23" s="115">
        <v>66495</v>
      </c>
      <c r="T23" s="116">
        <f t="shared" si="1"/>
        <v>55855.799999999996</v>
      </c>
      <c r="U23" s="158"/>
      <c r="V23" s="158"/>
      <c r="W23" s="234" t="s">
        <v>84</v>
      </c>
      <c r="X23" s="234"/>
      <c r="Y23" s="234"/>
      <c r="Z23" s="234"/>
      <c r="AA23" s="234"/>
      <c r="AB23" s="113" t="s">
        <v>35</v>
      </c>
      <c r="AC23" s="114">
        <v>0.84</v>
      </c>
      <c r="AD23" s="115">
        <v>66495</v>
      </c>
      <c r="AE23" s="116">
        <f t="shared" si="2"/>
        <v>55855.799999999996</v>
      </c>
    </row>
    <row r="24" spans="1:31" x14ac:dyDescent="0.25">
      <c r="A24" s="234" t="s">
        <v>85</v>
      </c>
      <c r="B24" s="234"/>
      <c r="C24" s="234"/>
      <c r="D24" s="234"/>
      <c r="E24" s="234"/>
      <c r="F24" s="113" t="s">
        <v>86</v>
      </c>
      <c r="G24" s="114">
        <v>180</v>
      </c>
      <c r="H24" s="115">
        <v>50</v>
      </c>
      <c r="I24" s="116">
        <f t="shared" si="0"/>
        <v>9000</v>
      </c>
      <c r="K24" s="158"/>
      <c r="L24" s="234" t="s">
        <v>85</v>
      </c>
      <c r="M24" s="234"/>
      <c r="N24" s="234"/>
      <c r="O24" s="234"/>
      <c r="P24" s="234"/>
      <c r="Q24" s="113" t="s">
        <v>86</v>
      </c>
      <c r="R24" s="114">
        <v>180</v>
      </c>
      <c r="S24" s="115">
        <v>50</v>
      </c>
      <c r="T24" s="116">
        <f t="shared" si="1"/>
        <v>9000</v>
      </c>
      <c r="U24" s="158"/>
      <c r="V24" s="158"/>
      <c r="W24" s="234" t="s">
        <v>85</v>
      </c>
      <c r="X24" s="234"/>
      <c r="Y24" s="234"/>
      <c r="Z24" s="234"/>
      <c r="AA24" s="234"/>
      <c r="AB24" s="113" t="s">
        <v>86</v>
      </c>
      <c r="AC24" s="114">
        <v>180</v>
      </c>
      <c r="AD24" s="115">
        <v>50</v>
      </c>
      <c r="AE24" s="116">
        <f t="shared" si="2"/>
        <v>9000</v>
      </c>
    </row>
    <row r="25" spans="1:31" x14ac:dyDescent="0.25">
      <c r="A25" s="234"/>
      <c r="B25" s="234"/>
      <c r="C25" s="234"/>
      <c r="D25" s="234"/>
      <c r="E25" s="234"/>
      <c r="F25" s="105"/>
      <c r="G25" s="117"/>
      <c r="H25" s="115"/>
      <c r="I25" s="107"/>
      <c r="K25" s="158"/>
      <c r="L25" s="234"/>
      <c r="M25" s="234"/>
      <c r="N25" s="234"/>
      <c r="O25" s="234"/>
      <c r="P25" s="234"/>
      <c r="Q25" s="105"/>
      <c r="R25" s="117"/>
      <c r="S25" s="115"/>
      <c r="T25" s="107"/>
      <c r="U25" s="158"/>
      <c r="V25" s="158"/>
      <c r="W25" s="234"/>
      <c r="X25" s="234"/>
      <c r="Y25" s="234"/>
      <c r="Z25" s="234"/>
      <c r="AA25" s="234"/>
      <c r="AB25" s="105"/>
      <c r="AC25" s="117"/>
      <c r="AD25" s="115"/>
      <c r="AE25" s="107"/>
    </row>
    <row r="26" spans="1:31" x14ac:dyDescent="0.25">
      <c r="A26" s="234"/>
      <c r="B26" s="234"/>
      <c r="C26" s="234"/>
      <c r="D26" s="234"/>
      <c r="E26" s="234"/>
      <c r="F26" s="105"/>
      <c r="G26" s="108"/>
      <c r="H26" s="115"/>
      <c r="I26" s="107"/>
      <c r="K26" s="158"/>
      <c r="L26" s="234"/>
      <c r="M26" s="234"/>
      <c r="N26" s="234"/>
      <c r="O26" s="234"/>
      <c r="P26" s="234"/>
      <c r="Q26" s="105"/>
      <c r="R26" s="108"/>
      <c r="S26" s="115"/>
      <c r="T26" s="107"/>
      <c r="U26" s="158"/>
      <c r="V26" s="158"/>
      <c r="W26" s="234"/>
      <c r="X26" s="234"/>
      <c r="Y26" s="234"/>
      <c r="Z26" s="234"/>
      <c r="AA26" s="234"/>
      <c r="AB26" s="105"/>
      <c r="AC26" s="108"/>
      <c r="AD26" s="115"/>
      <c r="AE26" s="107"/>
    </row>
    <row r="27" spans="1:31" x14ac:dyDescent="0.25">
      <c r="A27" s="237"/>
      <c r="B27" s="238"/>
      <c r="C27" s="238"/>
      <c r="D27" s="238"/>
      <c r="E27" s="239"/>
      <c r="F27" s="110"/>
      <c r="G27" s="110"/>
      <c r="H27" s="110"/>
      <c r="I27" s="110"/>
      <c r="K27" s="158"/>
      <c r="L27" s="237"/>
      <c r="M27" s="238"/>
      <c r="N27" s="238"/>
      <c r="O27" s="238"/>
      <c r="P27" s="239"/>
      <c r="Q27" s="110"/>
      <c r="R27" s="110"/>
      <c r="S27" s="110"/>
      <c r="T27" s="110"/>
      <c r="U27" s="158"/>
      <c r="V27" s="158"/>
      <c r="W27" s="237"/>
      <c r="X27" s="238"/>
      <c r="Y27" s="238"/>
      <c r="Z27" s="238"/>
      <c r="AA27" s="239"/>
      <c r="AB27" s="110"/>
      <c r="AC27" s="110"/>
      <c r="AD27" s="110"/>
      <c r="AE27" s="110"/>
    </row>
    <row r="28" spans="1:31" ht="15" customHeight="1" x14ac:dyDescent="0.25">
      <c r="A28" s="230"/>
      <c r="B28" s="231"/>
      <c r="C28" s="231"/>
      <c r="D28" s="231"/>
      <c r="E28" s="232"/>
      <c r="F28" s="105"/>
      <c r="G28" s="107"/>
      <c r="H28" s="111"/>
      <c r="I28" s="107"/>
      <c r="K28" s="154"/>
      <c r="L28" s="230"/>
      <c r="M28" s="231"/>
      <c r="N28" s="231"/>
      <c r="O28" s="231"/>
      <c r="P28" s="232"/>
      <c r="Q28" s="105"/>
      <c r="R28" s="107"/>
      <c r="S28" s="111"/>
      <c r="T28" s="107"/>
      <c r="U28" s="154"/>
      <c r="V28" s="154"/>
      <c r="W28" s="230"/>
      <c r="X28" s="231"/>
      <c r="Y28" s="231"/>
      <c r="Z28" s="231"/>
      <c r="AA28" s="232"/>
      <c r="AB28" s="105"/>
      <c r="AC28" s="107"/>
      <c r="AD28" s="111"/>
      <c r="AE28" s="107"/>
    </row>
    <row r="29" spans="1:31" ht="15" customHeight="1" x14ac:dyDescent="0.25">
      <c r="A29" s="235" t="s">
        <v>87</v>
      </c>
      <c r="B29" s="235"/>
      <c r="C29" s="235"/>
      <c r="D29" s="235"/>
      <c r="E29" s="235"/>
      <c r="F29" s="235"/>
      <c r="G29" s="235"/>
      <c r="H29" s="235"/>
      <c r="I29" s="112">
        <f>SUM(I21:I24)</f>
        <v>223759.15999999997</v>
      </c>
      <c r="K29" s="157"/>
      <c r="L29" s="235" t="s">
        <v>87</v>
      </c>
      <c r="M29" s="235"/>
      <c r="N29" s="235"/>
      <c r="O29" s="235"/>
      <c r="P29" s="235"/>
      <c r="Q29" s="235"/>
      <c r="R29" s="235"/>
      <c r="S29" s="235"/>
      <c r="T29" s="112">
        <f>SUM(T21:T24)</f>
        <v>223759.15999999997</v>
      </c>
      <c r="U29" s="157"/>
      <c r="V29" s="157"/>
      <c r="W29" s="235" t="s">
        <v>87</v>
      </c>
      <c r="X29" s="235"/>
      <c r="Y29" s="235"/>
      <c r="Z29" s="235"/>
      <c r="AA29" s="235"/>
      <c r="AB29" s="235"/>
      <c r="AC29" s="235"/>
      <c r="AD29" s="235"/>
      <c r="AE29" s="112">
        <f>SUM(AE21:AE24)</f>
        <v>223759.15999999997</v>
      </c>
    </row>
    <row r="30" spans="1:31" x14ac:dyDescent="0.25">
      <c r="A30" s="235" t="s">
        <v>88</v>
      </c>
      <c r="B30" s="235"/>
      <c r="C30" s="235"/>
      <c r="D30" s="235"/>
      <c r="E30" s="235"/>
      <c r="F30" s="235"/>
      <c r="G30" s="235"/>
      <c r="H30" s="118">
        <v>0.03</v>
      </c>
      <c r="I30" s="112">
        <f>I29*H30</f>
        <v>6712.7747999999992</v>
      </c>
      <c r="K30" s="157"/>
      <c r="L30" s="235" t="s">
        <v>88</v>
      </c>
      <c r="M30" s="235"/>
      <c r="N30" s="235"/>
      <c r="O30" s="235"/>
      <c r="P30" s="235"/>
      <c r="Q30" s="235"/>
      <c r="R30" s="235"/>
      <c r="S30" s="118">
        <v>0.03</v>
      </c>
      <c r="T30" s="112">
        <f>T29*S30</f>
        <v>6712.7747999999992</v>
      </c>
      <c r="U30" s="157"/>
      <c r="V30" s="157"/>
      <c r="W30" s="235" t="s">
        <v>88</v>
      </c>
      <c r="X30" s="235"/>
      <c r="Y30" s="235"/>
      <c r="Z30" s="235"/>
      <c r="AA30" s="235"/>
      <c r="AB30" s="235"/>
      <c r="AC30" s="235"/>
      <c r="AD30" s="118">
        <v>0.03</v>
      </c>
      <c r="AE30" s="112">
        <f>AE29*AD30</f>
        <v>6712.7747999999992</v>
      </c>
    </row>
    <row r="31" spans="1:31" x14ac:dyDescent="0.25">
      <c r="A31" s="235" t="s">
        <v>89</v>
      </c>
      <c r="B31" s="235"/>
      <c r="C31" s="235"/>
      <c r="D31" s="235"/>
      <c r="E31" s="235"/>
      <c r="F31" s="235"/>
      <c r="G31" s="235"/>
      <c r="H31" s="235"/>
      <c r="I31" s="112">
        <f>I29+I30</f>
        <v>230471.93479999999</v>
      </c>
      <c r="K31" s="157"/>
      <c r="L31" s="235" t="s">
        <v>89</v>
      </c>
      <c r="M31" s="235"/>
      <c r="N31" s="235"/>
      <c r="O31" s="235"/>
      <c r="P31" s="235"/>
      <c r="Q31" s="235"/>
      <c r="R31" s="235"/>
      <c r="S31" s="235"/>
      <c r="T31" s="112">
        <f>T29+T30</f>
        <v>230471.93479999999</v>
      </c>
      <c r="U31" s="157"/>
      <c r="V31" s="157"/>
      <c r="W31" s="235" t="s">
        <v>89</v>
      </c>
      <c r="X31" s="235"/>
      <c r="Y31" s="235"/>
      <c r="Z31" s="235"/>
      <c r="AA31" s="235"/>
      <c r="AB31" s="235"/>
      <c r="AC31" s="235"/>
      <c r="AD31" s="235"/>
      <c r="AE31" s="112">
        <f>AE29+AE30</f>
        <v>230471.93479999999</v>
      </c>
    </row>
    <row r="32" spans="1:31" x14ac:dyDescent="0.25">
      <c r="A32" s="235" t="s">
        <v>90</v>
      </c>
      <c r="B32" s="235"/>
      <c r="C32" s="235"/>
      <c r="D32" s="235"/>
      <c r="E32" s="235"/>
      <c r="F32" s="235"/>
      <c r="G32" s="235"/>
      <c r="H32" s="235"/>
      <c r="I32" s="112">
        <f>I31</f>
        <v>230471.93479999999</v>
      </c>
      <c r="K32" s="157"/>
      <c r="L32" s="235" t="s">
        <v>90</v>
      </c>
      <c r="M32" s="235"/>
      <c r="N32" s="235"/>
      <c r="O32" s="235"/>
      <c r="P32" s="235"/>
      <c r="Q32" s="235"/>
      <c r="R32" s="235"/>
      <c r="S32" s="235"/>
      <c r="T32" s="112">
        <f>T31</f>
        <v>230471.93479999999</v>
      </c>
      <c r="U32" s="157"/>
      <c r="V32" s="157"/>
      <c r="W32" s="235" t="s">
        <v>90</v>
      </c>
      <c r="X32" s="235"/>
      <c r="Y32" s="235"/>
      <c r="Z32" s="235"/>
      <c r="AA32" s="235"/>
      <c r="AB32" s="235"/>
      <c r="AC32" s="235"/>
      <c r="AD32" s="235"/>
      <c r="AE32" s="112">
        <f>AE31</f>
        <v>230471.93479999999</v>
      </c>
    </row>
    <row r="33" spans="1:31" x14ac:dyDescent="0.25">
      <c r="A33" s="214"/>
      <c r="B33" s="214"/>
      <c r="C33" s="214"/>
      <c r="D33" s="214"/>
      <c r="E33" s="214"/>
      <c r="F33" s="214"/>
      <c r="G33" s="214"/>
      <c r="H33" s="214"/>
      <c r="I33" s="214"/>
      <c r="K33" s="154"/>
      <c r="L33" s="214"/>
      <c r="M33" s="214"/>
      <c r="N33" s="214"/>
      <c r="O33" s="214"/>
      <c r="P33" s="214"/>
      <c r="Q33" s="214"/>
      <c r="R33" s="214"/>
      <c r="S33" s="214"/>
      <c r="T33" s="214"/>
      <c r="U33" s="154"/>
      <c r="V33" s="154"/>
      <c r="W33" s="214"/>
      <c r="X33" s="214"/>
      <c r="Y33" s="214"/>
      <c r="Z33" s="214"/>
      <c r="AA33" s="214"/>
      <c r="AB33" s="214"/>
      <c r="AC33" s="214"/>
      <c r="AD33" s="214"/>
      <c r="AE33" s="214"/>
    </row>
    <row r="34" spans="1:31" x14ac:dyDescent="0.25">
      <c r="A34" s="236" t="s">
        <v>91</v>
      </c>
      <c r="B34" s="236"/>
      <c r="C34" s="236"/>
      <c r="D34" s="236"/>
      <c r="E34" s="236"/>
      <c r="F34" s="236"/>
      <c r="G34" s="236"/>
      <c r="H34" s="236"/>
      <c r="I34" s="236"/>
      <c r="K34" s="155"/>
      <c r="L34" s="236" t="s">
        <v>91</v>
      </c>
      <c r="M34" s="236"/>
      <c r="N34" s="236"/>
      <c r="O34" s="236"/>
      <c r="P34" s="236"/>
      <c r="Q34" s="236"/>
      <c r="R34" s="236"/>
      <c r="S34" s="236"/>
      <c r="T34" s="236"/>
      <c r="U34" s="155"/>
      <c r="V34" s="155"/>
      <c r="W34" s="236" t="s">
        <v>91</v>
      </c>
      <c r="X34" s="236"/>
      <c r="Y34" s="236"/>
      <c r="Z34" s="236"/>
      <c r="AA34" s="236"/>
      <c r="AB34" s="236"/>
      <c r="AC34" s="236"/>
      <c r="AD34" s="236"/>
      <c r="AE34" s="236"/>
    </row>
    <row r="35" spans="1:31" x14ac:dyDescent="0.25">
      <c r="A35" s="227" t="s">
        <v>37</v>
      </c>
      <c r="B35" s="228"/>
      <c r="C35" s="228"/>
      <c r="D35" s="229"/>
      <c r="E35" s="104" t="s">
        <v>68</v>
      </c>
      <c r="F35" s="103" t="s">
        <v>74</v>
      </c>
      <c r="G35" s="104" t="s">
        <v>92</v>
      </c>
      <c r="H35" s="103" t="s">
        <v>93</v>
      </c>
      <c r="I35" s="103" t="s">
        <v>77</v>
      </c>
      <c r="K35" s="156"/>
      <c r="L35" s="227" t="s">
        <v>37</v>
      </c>
      <c r="M35" s="228"/>
      <c r="N35" s="228"/>
      <c r="O35" s="229"/>
      <c r="P35" s="104" t="s">
        <v>68</v>
      </c>
      <c r="Q35" s="103" t="s">
        <v>74</v>
      </c>
      <c r="R35" s="104" t="s">
        <v>92</v>
      </c>
      <c r="S35" s="103" t="s">
        <v>93</v>
      </c>
      <c r="T35" s="103" t="s">
        <v>77</v>
      </c>
      <c r="U35" s="156"/>
      <c r="V35" s="156"/>
      <c r="W35" s="227" t="s">
        <v>37</v>
      </c>
      <c r="X35" s="228"/>
      <c r="Y35" s="228"/>
      <c r="Z35" s="229"/>
      <c r="AA35" s="104" t="s">
        <v>68</v>
      </c>
      <c r="AB35" s="103" t="s">
        <v>74</v>
      </c>
      <c r="AC35" s="104" t="s">
        <v>92</v>
      </c>
      <c r="AD35" s="103" t="s">
        <v>93</v>
      </c>
      <c r="AE35" s="103" t="s">
        <v>77</v>
      </c>
    </row>
    <row r="36" spans="1:31" x14ac:dyDescent="0.25">
      <c r="A36" s="234"/>
      <c r="B36" s="234"/>
      <c r="C36" s="234"/>
      <c r="D36" s="234"/>
      <c r="E36" s="119"/>
      <c r="F36" s="120"/>
      <c r="G36" s="121"/>
      <c r="H36" s="122"/>
      <c r="I36" s="123"/>
      <c r="K36" s="158"/>
      <c r="L36" s="234"/>
      <c r="M36" s="234"/>
      <c r="N36" s="234"/>
      <c r="O36" s="234"/>
      <c r="P36" s="119"/>
      <c r="Q36" s="120"/>
      <c r="R36" s="121"/>
      <c r="S36" s="122"/>
      <c r="T36" s="123"/>
      <c r="U36" s="158"/>
      <c r="V36" s="158"/>
      <c r="W36" s="234"/>
      <c r="X36" s="234"/>
      <c r="Y36" s="234"/>
      <c r="Z36" s="234"/>
      <c r="AA36" s="119"/>
      <c r="AB36" s="120"/>
      <c r="AC36" s="121"/>
      <c r="AD36" s="122"/>
      <c r="AE36" s="123"/>
    </row>
    <row r="37" spans="1:31" x14ac:dyDescent="0.25">
      <c r="A37" s="234"/>
      <c r="B37" s="234"/>
      <c r="C37" s="234"/>
      <c r="D37" s="234"/>
      <c r="E37" s="119"/>
      <c r="F37" s="120"/>
      <c r="G37" s="121"/>
      <c r="H37" s="122"/>
      <c r="I37" s="123"/>
      <c r="K37" s="158"/>
      <c r="L37" s="234"/>
      <c r="M37" s="234"/>
      <c r="N37" s="234"/>
      <c r="O37" s="234"/>
      <c r="P37" s="119"/>
      <c r="Q37" s="120"/>
      <c r="R37" s="121"/>
      <c r="S37" s="122"/>
      <c r="T37" s="123"/>
      <c r="U37" s="158"/>
      <c r="V37" s="158"/>
      <c r="W37" s="234"/>
      <c r="X37" s="234"/>
      <c r="Y37" s="234"/>
      <c r="Z37" s="234"/>
      <c r="AA37" s="119"/>
      <c r="AB37" s="120"/>
      <c r="AC37" s="121"/>
      <c r="AD37" s="122"/>
      <c r="AE37" s="123"/>
    </row>
    <row r="38" spans="1:31" x14ac:dyDescent="0.25">
      <c r="A38" s="234"/>
      <c r="B38" s="234"/>
      <c r="C38" s="234"/>
      <c r="D38" s="234"/>
      <c r="E38" s="119"/>
      <c r="F38" s="120"/>
      <c r="G38" s="121"/>
      <c r="H38" s="122"/>
      <c r="I38" s="123"/>
      <c r="K38" s="158"/>
      <c r="L38" s="234"/>
      <c r="M38" s="234"/>
      <c r="N38" s="234"/>
      <c r="O38" s="234"/>
      <c r="P38" s="119"/>
      <c r="Q38" s="120"/>
      <c r="R38" s="121"/>
      <c r="S38" s="122"/>
      <c r="T38" s="123"/>
      <c r="U38" s="158"/>
      <c r="V38" s="158"/>
      <c r="W38" s="234"/>
      <c r="X38" s="234"/>
      <c r="Y38" s="234"/>
      <c r="Z38" s="234"/>
      <c r="AA38" s="119"/>
      <c r="AB38" s="120"/>
      <c r="AC38" s="121"/>
      <c r="AD38" s="122"/>
      <c r="AE38" s="123"/>
    </row>
    <row r="39" spans="1:31" x14ac:dyDescent="0.25">
      <c r="A39" s="230"/>
      <c r="B39" s="231"/>
      <c r="C39" s="231"/>
      <c r="D39" s="232"/>
      <c r="E39" s="119"/>
      <c r="F39" s="120"/>
      <c r="G39" s="120"/>
      <c r="H39" s="124"/>
      <c r="I39" s="125"/>
      <c r="K39" s="154"/>
      <c r="L39" s="230"/>
      <c r="M39" s="231"/>
      <c r="N39" s="231"/>
      <c r="O39" s="232"/>
      <c r="P39" s="119"/>
      <c r="Q39" s="120"/>
      <c r="R39" s="120"/>
      <c r="S39" s="124"/>
      <c r="T39" s="125"/>
      <c r="U39" s="154"/>
      <c r="V39" s="154"/>
      <c r="W39" s="230"/>
      <c r="X39" s="231"/>
      <c r="Y39" s="231"/>
      <c r="Z39" s="232"/>
      <c r="AA39" s="119"/>
      <c r="AB39" s="120"/>
      <c r="AC39" s="120"/>
      <c r="AD39" s="124"/>
      <c r="AE39" s="125"/>
    </row>
    <row r="40" spans="1:31" x14ac:dyDescent="0.25">
      <c r="A40" s="230"/>
      <c r="B40" s="231"/>
      <c r="C40" s="231"/>
      <c r="D40" s="232"/>
      <c r="E40" s="119"/>
      <c r="F40" s="120"/>
      <c r="G40" s="120"/>
      <c r="H40" s="126"/>
      <c r="I40" s="123"/>
      <c r="K40" s="154"/>
      <c r="L40" s="230"/>
      <c r="M40" s="231"/>
      <c r="N40" s="231"/>
      <c r="O40" s="232"/>
      <c r="P40" s="119"/>
      <c r="Q40" s="120"/>
      <c r="R40" s="120"/>
      <c r="S40" s="126"/>
      <c r="T40" s="123"/>
      <c r="U40" s="154"/>
      <c r="V40" s="154"/>
      <c r="W40" s="230"/>
      <c r="X40" s="231"/>
      <c r="Y40" s="231"/>
      <c r="Z40" s="232"/>
      <c r="AA40" s="119"/>
      <c r="AB40" s="120"/>
      <c r="AC40" s="120"/>
      <c r="AD40" s="126"/>
      <c r="AE40" s="123"/>
    </row>
    <row r="41" spans="1:31" x14ac:dyDescent="0.25">
      <c r="A41" s="230"/>
      <c r="B41" s="231"/>
      <c r="C41" s="231"/>
      <c r="D41" s="232"/>
      <c r="E41" s="119"/>
      <c r="F41" s="120"/>
      <c r="G41" s="120"/>
      <c r="H41" s="126"/>
      <c r="I41" s="123"/>
      <c r="K41" s="154"/>
      <c r="L41" s="230"/>
      <c r="M41" s="231"/>
      <c r="N41" s="231"/>
      <c r="O41" s="232"/>
      <c r="P41" s="119"/>
      <c r="Q41" s="120"/>
      <c r="R41" s="120"/>
      <c r="S41" s="126"/>
      <c r="T41" s="123"/>
      <c r="U41" s="154"/>
      <c r="V41" s="154"/>
      <c r="W41" s="230"/>
      <c r="X41" s="231"/>
      <c r="Y41" s="231"/>
      <c r="Z41" s="232"/>
      <c r="AA41" s="119"/>
      <c r="AB41" s="120"/>
      <c r="AC41" s="120"/>
      <c r="AD41" s="126"/>
      <c r="AE41" s="123"/>
    </row>
    <row r="42" spans="1:31" x14ac:dyDescent="0.25">
      <c r="A42" s="230"/>
      <c r="B42" s="231"/>
      <c r="C42" s="231"/>
      <c r="D42" s="232"/>
      <c r="E42" s="119"/>
      <c r="F42" s="120"/>
      <c r="G42" s="120"/>
      <c r="H42" s="127"/>
      <c r="I42" s="126"/>
      <c r="K42" s="154"/>
      <c r="L42" s="230"/>
      <c r="M42" s="231"/>
      <c r="N42" s="231"/>
      <c r="O42" s="232"/>
      <c r="P42" s="119"/>
      <c r="Q42" s="120"/>
      <c r="R42" s="120"/>
      <c r="S42" s="127"/>
      <c r="T42" s="126"/>
      <c r="U42" s="154"/>
      <c r="V42" s="154"/>
      <c r="W42" s="230"/>
      <c r="X42" s="231"/>
      <c r="Y42" s="231"/>
      <c r="Z42" s="232"/>
      <c r="AA42" s="119"/>
      <c r="AB42" s="120"/>
      <c r="AC42" s="120"/>
      <c r="AD42" s="127"/>
      <c r="AE42" s="126"/>
    </row>
    <row r="43" spans="1:31" x14ac:dyDescent="0.25">
      <c r="A43" s="233" t="s">
        <v>94</v>
      </c>
      <c r="B43" s="233"/>
      <c r="C43" s="233"/>
      <c r="D43" s="233"/>
      <c r="E43" s="233"/>
      <c r="F43" s="233"/>
      <c r="G43" s="233"/>
      <c r="H43" s="233"/>
      <c r="I43" s="112"/>
      <c r="K43" s="157"/>
      <c r="L43" s="233" t="s">
        <v>94</v>
      </c>
      <c r="M43" s="233"/>
      <c r="N43" s="233"/>
      <c r="O43" s="233"/>
      <c r="P43" s="233"/>
      <c r="Q43" s="233"/>
      <c r="R43" s="233"/>
      <c r="S43" s="233"/>
      <c r="T43" s="112"/>
      <c r="U43" s="157"/>
      <c r="V43" s="157"/>
      <c r="W43" s="233" t="s">
        <v>94</v>
      </c>
      <c r="X43" s="233"/>
      <c r="Y43" s="233"/>
      <c r="Z43" s="233"/>
      <c r="AA43" s="233"/>
      <c r="AB43" s="233"/>
      <c r="AC43" s="233"/>
      <c r="AD43" s="233"/>
      <c r="AE43" s="112"/>
    </row>
    <row r="44" spans="1:31" x14ac:dyDescent="0.25">
      <c r="A44" s="233" t="s">
        <v>95</v>
      </c>
      <c r="B44" s="233"/>
      <c r="C44" s="233"/>
      <c r="D44" s="233"/>
      <c r="E44" s="233"/>
      <c r="F44" s="233"/>
      <c r="G44" s="233"/>
      <c r="H44" s="233"/>
      <c r="I44" s="112"/>
      <c r="K44" s="157"/>
      <c r="L44" s="233" t="s">
        <v>95</v>
      </c>
      <c r="M44" s="233"/>
      <c r="N44" s="233"/>
      <c r="O44" s="233"/>
      <c r="P44" s="233"/>
      <c r="Q44" s="233"/>
      <c r="R44" s="233"/>
      <c r="S44" s="233"/>
      <c r="T44" s="112"/>
      <c r="U44" s="157"/>
      <c r="V44" s="157"/>
      <c r="W44" s="233" t="s">
        <v>95</v>
      </c>
      <c r="X44" s="233"/>
      <c r="Y44" s="233"/>
      <c r="Z44" s="233"/>
      <c r="AA44" s="233"/>
      <c r="AB44" s="233"/>
      <c r="AC44" s="233"/>
      <c r="AD44" s="233"/>
      <c r="AE44" s="112"/>
    </row>
    <row r="45" spans="1:31" x14ac:dyDescent="0.25">
      <c r="A45" s="214"/>
      <c r="B45" s="214"/>
      <c r="C45" s="214"/>
      <c r="D45" s="214"/>
      <c r="E45" s="214"/>
      <c r="F45" s="214"/>
      <c r="G45" s="214"/>
      <c r="H45" s="214"/>
      <c r="I45" s="214"/>
      <c r="K45" s="154"/>
      <c r="L45" s="214"/>
      <c r="M45" s="214"/>
      <c r="N45" s="214"/>
      <c r="O45" s="214"/>
      <c r="P45" s="214"/>
      <c r="Q45" s="214"/>
      <c r="R45" s="214"/>
      <c r="S45" s="214"/>
      <c r="T45" s="214"/>
      <c r="U45" s="154"/>
      <c r="V45" s="154"/>
      <c r="W45" s="214"/>
      <c r="X45" s="214"/>
      <c r="Y45" s="214"/>
      <c r="Z45" s="214"/>
      <c r="AA45" s="214"/>
      <c r="AB45" s="214"/>
      <c r="AC45" s="214"/>
      <c r="AD45" s="214"/>
      <c r="AE45" s="214"/>
    </row>
    <row r="46" spans="1:31" x14ac:dyDescent="0.25">
      <c r="A46" s="218" t="s">
        <v>67</v>
      </c>
      <c r="B46" s="219"/>
      <c r="C46" s="219"/>
      <c r="D46" s="219"/>
      <c r="E46" s="219"/>
      <c r="F46" s="219"/>
      <c r="G46" s="219"/>
      <c r="H46" s="219"/>
      <c r="I46" s="220"/>
      <c r="K46" s="155"/>
      <c r="L46" s="218" t="s">
        <v>67</v>
      </c>
      <c r="M46" s="219"/>
      <c r="N46" s="219"/>
      <c r="O46" s="219"/>
      <c r="P46" s="219"/>
      <c r="Q46" s="219"/>
      <c r="R46" s="219"/>
      <c r="S46" s="219"/>
      <c r="T46" s="220"/>
      <c r="U46" s="155"/>
      <c r="V46" s="155"/>
      <c r="W46" s="218" t="s">
        <v>67</v>
      </c>
      <c r="X46" s="219"/>
      <c r="Y46" s="219"/>
      <c r="Z46" s="219"/>
      <c r="AA46" s="219"/>
      <c r="AB46" s="219"/>
      <c r="AC46" s="219"/>
      <c r="AD46" s="219"/>
      <c r="AE46" s="220"/>
    </row>
    <row r="47" spans="1:31" x14ac:dyDescent="0.25">
      <c r="A47" s="227" t="s">
        <v>37</v>
      </c>
      <c r="B47" s="228"/>
      <c r="C47" s="229"/>
      <c r="D47" s="104" t="s">
        <v>68</v>
      </c>
      <c r="E47" s="103" t="s">
        <v>74</v>
      </c>
      <c r="F47" s="103" t="s">
        <v>96</v>
      </c>
      <c r="G47" s="104" t="s">
        <v>97</v>
      </c>
      <c r="H47" s="103" t="s">
        <v>98</v>
      </c>
      <c r="I47" s="103" t="s">
        <v>77</v>
      </c>
      <c r="K47" s="156"/>
      <c r="L47" s="227" t="s">
        <v>37</v>
      </c>
      <c r="M47" s="228"/>
      <c r="N47" s="229"/>
      <c r="O47" s="104" t="s">
        <v>68</v>
      </c>
      <c r="P47" s="103" t="s">
        <v>74</v>
      </c>
      <c r="Q47" s="103" t="s">
        <v>96</v>
      </c>
      <c r="R47" s="104" t="s">
        <v>97</v>
      </c>
      <c r="S47" s="103" t="s">
        <v>98</v>
      </c>
      <c r="T47" s="103" t="s">
        <v>77</v>
      </c>
      <c r="U47" s="156"/>
      <c r="V47" s="156"/>
      <c r="W47" s="227" t="s">
        <v>37</v>
      </c>
      <c r="X47" s="228"/>
      <c r="Y47" s="229"/>
      <c r="Z47" s="104" t="s">
        <v>68</v>
      </c>
      <c r="AA47" s="103" t="s">
        <v>74</v>
      </c>
      <c r="AB47" s="103" t="s">
        <v>96</v>
      </c>
      <c r="AC47" s="104" t="s">
        <v>97</v>
      </c>
      <c r="AD47" s="103" t="s">
        <v>98</v>
      </c>
      <c r="AE47" s="103" t="s">
        <v>77</v>
      </c>
    </row>
    <row r="48" spans="1:31" x14ac:dyDescent="0.25">
      <c r="A48" s="230" t="s">
        <v>106</v>
      </c>
      <c r="B48" s="231"/>
      <c r="C48" s="232"/>
      <c r="D48" s="128">
        <v>1</v>
      </c>
      <c r="E48" s="129" t="s">
        <v>99</v>
      </c>
      <c r="F48" s="130">
        <f>Rendimientos!D12</f>
        <v>0.77745383867832851</v>
      </c>
      <c r="G48" s="131">
        <v>1.8</v>
      </c>
      <c r="H48" s="132">
        <v>140568</v>
      </c>
      <c r="I48" s="133">
        <f>H48/F48</f>
        <v>180805.59</v>
      </c>
      <c r="K48" s="154"/>
      <c r="L48" s="230" t="s">
        <v>106</v>
      </c>
      <c r="M48" s="231"/>
      <c r="N48" s="232"/>
      <c r="O48" s="128">
        <v>1</v>
      </c>
      <c r="P48" s="129" t="s">
        <v>99</v>
      </c>
      <c r="Q48" s="130">
        <f>Rendimientos!E12</f>
        <v>0.84210526315789469</v>
      </c>
      <c r="R48" s="131">
        <v>1.8</v>
      </c>
      <c r="S48" s="132">
        <v>140568</v>
      </c>
      <c r="T48" s="133">
        <f>S48/Q48</f>
        <v>166924.5</v>
      </c>
      <c r="U48" s="154"/>
      <c r="V48" s="154"/>
      <c r="W48" s="230" t="s">
        <v>106</v>
      </c>
      <c r="X48" s="231"/>
      <c r="Y48" s="232"/>
      <c r="Z48" s="128">
        <v>1</v>
      </c>
      <c r="AA48" s="129" t="s">
        <v>99</v>
      </c>
      <c r="AB48" s="130">
        <f>Rendimientos!F12</f>
        <v>0.86767895878524937</v>
      </c>
      <c r="AC48" s="131">
        <v>1.8</v>
      </c>
      <c r="AD48" s="132">
        <v>140568</v>
      </c>
      <c r="AE48" s="133">
        <f>AD48/AB48</f>
        <v>162004.62000000002</v>
      </c>
    </row>
    <row r="49" spans="1:31" x14ac:dyDescent="0.25">
      <c r="A49" s="230"/>
      <c r="B49" s="232"/>
      <c r="C49" s="134"/>
      <c r="D49" s="128"/>
      <c r="E49" s="129"/>
      <c r="F49" s="135"/>
      <c r="G49" s="136"/>
      <c r="H49" s="137"/>
      <c r="I49" s="133"/>
      <c r="K49" s="154"/>
      <c r="L49" s="230"/>
      <c r="M49" s="232"/>
      <c r="N49" s="134"/>
      <c r="O49" s="128"/>
      <c r="P49" s="129"/>
      <c r="Q49" s="135"/>
      <c r="R49" s="136"/>
      <c r="S49" s="137"/>
      <c r="T49" s="133"/>
      <c r="U49" s="154"/>
      <c r="V49" s="154"/>
      <c r="W49" s="230"/>
      <c r="X49" s="232"/>
      <c r="Y49" s="134"/>
      <c r="Z49" s="128"/>
      <c r="AA49" s="129"/>
      <c r="AB49" s="135"/>
      <c r="AC49" s="136"/>
      <c r="AD49" s="137"/>
      <c r="AE49" s="133"/>
    </row>
    <row r="50" spans="1:31" x14ac:dyDescent="0.25">
      <c r="A50" s="233" t="s">
        <v>100</v>
      </c>
      <c r="B50" s="233"/>
      <c r="C50" s="233"/>
      <c r="D50" s="233"/>
      <c r="E50" s="233"/>
      <c r="F50" s="233"/>
      <c r="G50" s="233"/>
      <c r="H50" s="233"/>
      <c r="I50" s="112">
        <f>I48</f>
        <v>180805.59</v>
      </c>
      <c r="K50" s="157"/>
      <c r="L50" s="233" t="s">
        <v>100</v>
      </c>
      <c r="M50" s="233"/>
      <c r="N50" s="233"/>
      <c r="O50" s="233"/>
      <c r="P50" s="233"/>
      <c r="Q50" s="233"/>
      <c r="R50" s="233"/>
      <c r="S50" s="233"/>
      <c r="T50" s="112">
        <f>T48</f>
        <v>166924.5</v>
      </c>
      <c r="U50" s="157"/>
      <c r="V50" s="157"/>
      <c r="W50" s="233" t="s">
        <v>100</v>
      </c>
      <c r="X50" s="233"/>
      <c r="Y50" s="233"/>
      <c r="Z50" s="233"/>
      <c r="AA50" s="233"/>
      <c r="AB50" s="233"/>
      <c r="AC50" s="233"/>
      <c r="AD50" s="233"/>
      <c r="AE50" s="112">
        <f>AE48</f>
        <v>162004.62000000002</v>
      </c>
    </row>
    <row r="51" spans="1:31" x14ac:dyDescent="0.25">
      <c r="A51" s="233" t="s">
        <v>101</v>
      </c>
      <c r="B51" s="233"/>
      <c r="C51" s="233"/>
      <c r="D51" s="233"/>
      <c r="E51" s="233"/>
      <c r="F51" s="233"/>
      <c r="G51" s="233"/>
      <c r="H51" s="233"/>
      <c r="I51" s="112">
        <f>I50</f>
        <v>180805.59</v>
      </c>
      <c r="K51" s="157"/>
      <c r="L51" s="233" t="s">
        <v>101</v>
      </c>
      <c r="M51" s="233"/>
      <c r="N51" s="233"/>
      <c r="O51" s="233"/>
      <c r="P51" s="233"/>
      <c r="Q51" s="233"/>
      <c r="R51" s="233"/>
      <c r="S51" s="233"/>
      <c r="T51" s="112">
        <f>T50</f>
        <v>166924.5</v>
      </c>
      <c r="U51" s="157"/>
      <c r="V51" s="157"/>
      <c r="W51" s="233" t="s">
        <v>101</v>
      </c>
      <c r="X51" s="233"/>
      <c r="Y51" s="233"/>
      <c r="Z51" s="233"/>
      <c r="AA51" s="233"/>
      <c r="AB51" s="233"/>
      <c r="AC51" s="233"/>
      <c r="AD51" s="233"/>
      <c r="AE51" s="112">
        <f>AE50</f>
        <v>162004.62000000002</v>
      </c>
    </row>
    <row r="52" spans="1:31" x14ac:dyDescent="0.25">
      <c r="A52" s="214"/>
      <c r="B52" s="214"/>
      <c r="C52" s="214"/>
      <c r="D52" s="214"/>
      <c r="E52" s="214"/>
      <c r="F52" s="214"/>
      <c r="G52" s="214"/>
      <c r="H52" s="214"/>
      <c r="I52" s="214"/>
      <c r="K52" s="154"/>
      <c r="L52" s="214"/>
      <c r="M52" s="214"/>
      <c r="N52" s="214"/>
      <c r="O52" s="214"/>
      <c r="P52" s="214"/>
      <c r="Q52" s="214"/>
      <c r="R52" s="214"/>
      <c r="S52" s="214"/>
      <c r="T52" s="214"/>
      <c r="U52" s="154"/>
      <c r="V52" s="154"/>
      <c r="W52" s="214"/>
      <c r="X52" s="214"/>
      <c r="Y52" s="214"/>
      <c r="Z52" s="214"/>
      <c r="AA52" s="214"/>
      <c r="AB52" s="214"/>
      <c r="AC52" s="214"/>
      <c r="AD52" s="214"/>
      <c r="AE52" s="214"/>
    </row>
    <row r="53" spans="1:31" x14ac:dyDescent="0.25">
      <c r="A53" s="215" t="s">
        <v>102</v>
      </c>
      <c r="B53" s="216"/>
      <c r="C53" s="216"/>
      <c r="D53" s="216"/>
      <c r="E53" s="216"/>
      <c r="F53" s="216"/>
      <c r="G53" s="216"/>
      <c r="H53" s="217"/>
      <c r="I53" s="138">
        <f>I51+I32+I17+I44</f>
        <v>579370.83632525255</v>
      </c>
      <c r="K53" s="152"/>
      <c r="L53" s="215" t="s">
        <v>102</v>
      </c>
      <c r="M53" s="216"/>
      <c r="N53" s="216"/>
      <c r="O53" s="216"/>
      <c r="P53" s="216"/>
      <c r="Q53" s="216"/>
      <c r="R53" s="216"/>
      <c r="S53" s="217"/>
      <c r="T53" s="138">
        <f>T51+T32+T17+T44</f>
        <v>553239.13732525252</v>
      </c>
      <c r="U53" s="152"/>
      <c r="V53" s="152"/>
      <c r="W53" s="215" t="s">
        <v>102</v>
      </c>
      <c r="X53" s="216"/>
      <c r="Y53" s="216"/>
      <c r="Z53" s="216"/>
      <c r="AA53" s="216"/>
      <c r="AB53" s="216"/>
      <c r="AC53" s="216"/>
      <c r="AD53" s="217"/>
      <c r="AE53" s="138">
        <f>AE51+AE32+AE17+AE44</f>
        <v>543977.26932525262</v>
      </c>
    </row>
    <row r="54" spans="1:31" x14ac:dyDescent="0.25">
      <c r="A54" s="218" t="s">
        <v>107</v>
      </c>
      <c r="B54" s="219"/>
      <c r="C54" s="219"/>
      <c r="D54" s="219"/>
      <c r="E54" s="219"/>
      <c r="F54" s="219"/>
      <c r="G54" s="219"/>
      <c r="H54" s="219"/>
      <c r="I54" s="220"/>
      <c r="K54" s="155"/>
      <c r="L54" s="218" t="s">
        <v>107</v>
      </c>
      <c r="M54" s="219"/>
      <c r="N54" s="219"/>
      <c r="O54" s="219"/>
      <c r="P54" s="219"/>
      <c r="Q54" s="219"/>
      <c r="R54" s="219"/>
      <c r="S54" s="219"/>
      <c r="T54" s="220"/>
      <c r="U54" s="155"/>
      <c r="V54" s="155"/>
      <c r="W54" s="218" t="s">
        <v>107</v>
      </c>
      <c r="X54" s="219"/>
      <c r="Y54" s="219"/>
      <c r="Z54" s="219"/>
      <c r="AA54" s="219"/>
      <c r="AB54" s="219"/>
      <c r="AC54" s="219"/>
      <c r="AD54" s="219"/>
      <c r="AE54" s="220"/>
    </row>
    <row r="55" spans="1:31" ht="15" customHeight="1" x14ac:dyDescent="0.25">
      <c r="A55" s="221" t="s">
        <v>108</v>
      </c>
      <c r="B55" s="222"/>
      <c r="C55" s="222"/>
      <c r="D55" s="222"/>
      <c r="E55" s="222"/>
      <c r="F55" s="222"/>
      <c r="G55" s="222"/>
      <c r="H55" s="222"/>
      <c r="I55" s="223"/>
      <c r="K55" s="159"/>
      <c r="L55" s="221" t="s">
        <v>108</v>
      </c>
      <c r="M55" s="222"/>
      <c r="N55" s="222"/>
      <c r="O55" s="222"/>
      <c r="P55" s="222"/>
      <c r="Q55" s="222"/>
      <c r="R55" s="222"/>
      <c r="S55" s="222"/>
      <c r="T55" s="223"/>
      <c r="U55" s="159"/>
      <c r="V55" s="159"/>
      <c r="W55" s="221" t="s">
        <v>108</v>
      </c>
      <c r="X55" s="222"/>
      <c r="Y55" s="222"/>
      <c r="Z55" s="222"/>
      <c r="AA55" s="222"/>
      <c r="AB55" s="222"/>
      <c r="AC55" s="222"/>
      <c r="AD55" s="222"/>
      <c r="AE55" s="223"/>
    </row>
    <row r="56" spans="1:31" x14ac:dyDescent="0.25">
      <c r="A56" s="224"/>
      <c r="B56" s="225"/>
      <c r="C56" s="225"/>
      <c r="D56" s="225"/>
      <c r="E56" s="225"/>
      <c r="F56" s="225"/>
      <c r="G56" s="225"/>
      <c r="H56" s="225"/>
      <c r="I56" s="226"/>
      <c r="K56" s="159"/>
      <c r="L56" s="224"/>
      <c r="M56" s="225"/>
      <c r="N56" s="225"/>
      <c r="O56" s="225"/>
      <c r="P56" s="225"/>
      <c r="Q56" s="225"/>
      <c r="R56" s="225"/>
      <c r="S56" s="225"/>
      <c r="T56" s="226"/>
      <c r="U56" s="159"/>
      <c r="V56" s="159"/>
      <c r="W56" s="224"/>
      <c r="X56" s="225"/>
      <c r="Y56" s="225"/>
      <c r="Z56" s="225"/>
      <c r="AA56" s="225"/>
      <c r="AB56" s="225"/>
      <c r="AC56" s="225"/>
      <c r="AD56" s="225"/>
      <c r="AE56" s="226"/>
    </row>
    <row r="57" spans="1:31" x14ac:dyDescent="0.25">
      <c r="K57" s="97"/>
      <c r="U57" s="97"/>
      <c r="V57" s="97"/>
    </row>
    <row r="59" spans="1:31" x14ac:dyDescent="0.25">
      <c r="A59" s="246" t="s">
        <v>70</v>
      </c>
      <c r="B59" s="247"/>
      <c r="C59" s="247"/>
      <c r="D59" s="247"/>
      <c r="E59" s="247"/>
      <c r="F59" s="247"/>
      <c r="G59" s="247"/>
      <c r="H59" s="247"/>
      <c r="I59" s="247"/>
      <c r="L59" s="246" t="s">
        <v>70</v>
      </c>
      <c r="M59" s="247"/>
      <c r="N59" s="247"/>
      <c r="O59" s="247"/>
      <c r="P59" s="247"/>
      <c r="Q59" s="247"/>
      <c r="R59" s="247"/>
      <c r="S59" s="247"/>
      <c r="T59" s="247"/>
      <c r="W59" s="246" t="s">
        <v>70</v>
      </c>
      <c r="X59" s="247"/>
      <c r="Y59" s="247"/>
      <c r="Z59" s="247"/>
      <c r="AA59" s="247"/>
      <c r="AB59" s="247"/>
      <c r="AC59" s="247"/>
      <c r="AD59" s="247"/>
      <c r="AE59" s="247"/>
    </row>
    <row r="60" spans="1:31" x14ac:dyDescent="0.25">
      <c r="A60" s="247"/>
      <c r="B60" s="247"/>
      <c r="C60" s="247"/>
      <c r="D60" s="247"/>
      <c r="E60" s="247"/>
      <c r="F60" s="247"/>
      <c r="G60" s="247"/>
      <c r="H60" s="247"/>
      <c r="I60" s="247"/>
      <c r="L60" s="247"/>
      <c r="M60" s="247"/>
      <c r="N60" s="247"/>
      <c r="O60" s="247"/>
      <c r="P60" s="247"/>
      <c r="Q60" s="247"/>
      <c r="R60" s="247"/>
      <c r="S60" s="247"/>
      <c r="T60" s="247"/>
      <c r="W60" s="247"/>
      <c r="X60" s="247"/>
      <c r="Y60" s="247"/>
      <c r="Z60" s="247"/>
      <c r="AA60" s="247"/>
      <c r="AB60" s="247"/>
      <c r="AC60" s="247"/>
      <c r="AD60" s="247"/>
      <c r="AE60" s="247"/>
    </row>
    <row r="61" spans="1:31" x14ac:dyDescent="0.25">
      <c r="A61" s="248" t="s">
        <v>105</v>
      </c>
      <c r="B61" s="248"/>
      <c r="C61" s="249"/>
      <c r="D61" s="249"/>
      <c r="E61" s="249"/>
      <c r="F61" s="249"/>
      <c r="G61" s="249"/>
      <c r="H61" s="249"/>
      <c r="I61" s="248"/>
      <c r="L61" s="248" t="s">
        <v>105</v>
      </c>
      <c r="M61" s="248"/>
      <c r="N61" s="249"/>
      <c r="O61" s="249"/>
      <c r="P61" s="249"/>
      <c r="Q61" s="249"/>
      <c r="R61" s="249"/>
      <c r="S61" s="249"/>
      <c r="T61" s="248"/>
      <c r="W61" s="248" t="s">
        <v>105</v>
      </c>
      <c r="X61" s="248"/>
      <c r="Y61" s="249"/>
      <c r="Z61" s="249"/>
      <c r="AA61" s="249"/>
      <c r="AB61" s="249"/>
      <c r="AC61" s="249"/>
      <c r="AD61" s="249"/>
      <c r="AE61" s="248"/>
    </row>
    <row r="62" spans="1:31" x14ac:dyDescent="0.25">
      <c r="A62" s="98" t="s">
        <v>69</v>
      </c>
      <c r="B62" s="99">
        <v>2</v>
      </c>
      <c r="C62" s="140" t="s">
        <v>103</v>
      </c>
      <c r="D62" s="250" t="s">
        <v>39</v>
      </c>
      <c r="E62" s="250"/>
      <c r="F62" s="250"/>
      <c r="G62" s="250"/>
      <c r="H62" s="251"/>
      <c r="I62" s="100" t="s">
        <v>71</v>
      </c>
      <c r="L62" s="98" t="s">
        <v>69</v>
      </c>
      <c r="M62" s="99">
        <v>2</v>
      </c>
      <c r="N62" s="140" t="s">
        <v>103</v>
      </c>
      <c r="O62" s="250" t="s">
        <v>39</v>
      </c>
      <c r="P62" s="250"/>
      <c r="Q62" s="250"/>
      <c r="R62" s="250"/>
      <c r="S62" s="251"/>
      <c r="T62" s="139" t="s">
        <v>71</v>
      </c>
      <c r="W62" s="98" t="s">
        <v>69</v>
      </c>
      <c r="X62" s="99">
        <v>2</v>
      </c>
      <c r="Y62" s="140" t="s">
        <v>103</v>
      </c>
      <c r="Z62" s="250" t="s">
        <v>39</v>
      </c>
      <c r="AA62" s="250"/>
      <c r="AB62" s="250"/>
      <c r="AC62" s="250"/>
      <c r="AD62" s="251"/>
      <c r="AE62" s="139" t="s">
        <v>71</v>
      </c>
    </row>
    <row r="63" spans="1:31" x14ac:dyDescent="0.25">
      <c r="A63" s="252" t="s">
        <v>104</v>
      </c>
      <c r="B63" s="251"/>
      <c r="C63" s="101" t="s">
        <v>115</v>
      </c>
      <c r="D63" s="101"/>
      <c r="E63" s="101"/>
      <c r="F63" s="101"/>
      <c r="G63" s="101"/>
      <c r="H63" s="102"/>
      <c r="I63" s="100" t="s">
        <v>72</v>
      </c>
      <c r="L63" s="252" t="s">
        <v>104</v>
      </c>
      <c r="M63" s="251"/>
      <c r="N63" s="101" t="s">
        <v>115</v>
      </c>
      <c r="O63" s="101"/>
      <c r="P63" s="101"/>
      <c r="Q63" s="101"/>
      <c r="R63" s="101"/>
      <c r="S63" s="102"/>
      <c r="T63" s="139" t="s">
        <v>72</v>
      </c>
      <c r="W63" s="252" t="s">
        <v>104</v>
      </c>
      <c r="X63" s="251"/>
      <c r="Y63" s="101" t="s">
        <v>115</v>
      </c>
      <c r="Z63" s="101"/>
      <c r="AA63" s="101"/>
      <c r="AB63" s="101"/>
      <c r="AC63" s="101"/>
      <c r="AD63" s="102"/>
      <c r="AE63" s="139" t="s">
        <v>72</v>
      </c>
    </row>
    <row r="64" spans="1:31" x14ac:dyDescent="0.25">
      <c r="A64" s="253"/>
      <c r="B64" s="254"/>
      <c r="C64" s="254"/>
      <c r="D64" s="254"/>
      <c r="E64" s="254"/>
      <c r="F64" s="254"/>
      <c r="G64" s="254"/>
      <c r="H64" s="254"/>
      <c r="I64" s="232"/>
      <c r="L64" s="253"/>
      <c r="M64" s="254"/>
      <c r="N64" s="254"/>
      <c r="O64" s="254"/>
      <c r="P64" s="254"/>
      <c r="Q64" s="254"/>
      <c r="R64" s="254"/>
      <c r="S64" s="254"/>
      <c r="T64" s="232"/>
      <c r="W64" s="253"/>
      <c r="X64" s="254"/>
      <c r="Y64" s="254"/>
      <c r="Z64" s="254"/>
      <c r="AA64" s="254"/>
      <c r="AB64" s="254"/>
      <c r="AC64" s="254"/>
      <c r="AD64" s="254"/>
      <c r="AE64" s="232"/>
    </row>
    <row r="65" spans="1:31" x14ac:dyDescent="0.25">
      <c r="A65" s="236" t="s">
        <v>73</v>
      </c>
      <c r="B65" s="236"/>
      <c r="C65" s="236"/>
      <c r="D65" s="236"/>
      <c r="E65" s="236"/>
      <c r="F65" s="236"/>
      <c r="G65" s="236"/>
      <c r="H65" s="236"/>
      <c r="I65" s="236"/>
      <c r="L65" s="236" t="s">
        <v>73</v>
      </c>
      <c r="M65" s="236"/>
      <c r="N65" s="236"/>
      <c r="O65" s="236"/>
      <c r="P65" s="236"/>
      <c r="Q65" s="236"/>
      <c r="R65" s="236"/>
      <c r="S65" s="236"/>
      <c r="T65" s="236"/>
      <c r="W65" s="236" t="s">
        <v>73</v>
      </c>
      <c r="X65" s="236"/>
      <c r="Y65" s="236"/>
      <c r="Z65" s="236"/>
      <c r="AA65" s="236"/>
      <c r="AB65" s="236"/>
      <c r="AC65" s="236"/>
      <c r="AD65" s="236"/>
      <c r="AE65" s="236"/>
    </row>
    <row r="66" spans="1:31" x14ac:dyDescent="0.25">
      <c r="A66" s="227" t="s">
        <v>37</v>
      </c>
      <c r="B66" s="228"/>
      <c r="C66" s="228"/>
      <c r="D66" s="228"/>
      <c r="E66" s="229"/>
      <c r="F66" s="103" t="s">
        <v>74</v>
      </c>
      <c r="G66" s="104" t="s">
        <v>75</v>
      </c>
      <c r="H66" s="103" t="s">
        <v>76</v>
      </c>
      <c r="I66" s="103" t="s">
        <v>77</v>
      </c>
      <c r="L66" s="227" t="s">
        <v>37</v>
      </c>
      <c r="M66" s="228"/>
      <c r="N66" s="228"/>
      <c r="O66" s="228"/>
      <c r="P66" s="229"/>
      <c r="Q66" s="103" t="s">
        <v>74</v>
      </c>
      <c r="R66" s="104" t="s">
        <v>75</v>
      </c>
      <c r="S66" s="103" t="s">
        <v>76</v>
      </c>
      <c r="T66" s="103" t="s">
        <v>77</v>
      </c>
      <c r="W66" s="227" t="s">
        <v>37</v>
      </c>
      <c r="X66" s="228"/>
      <c r="Y66" s="228"/>
      <c r="Z66" s="228"/>
      <c r="AA66" s="229"/>
      <c r="AB66" s="103" t="s">
        <v>74</v>
      </c>
      <c r="AC66" s="104" t="s">
        <v>75</v>
      </c>
      <c r="AD66" s="103" t="s">
        <v>76</v>
      </c>
      <c r="AE66" s="103" t="s">
        <v>77</v>
      </c>
    </row>
    <row r="67" spans="1:31" x14ac:dyDescent="0.25">
      <c r="A67" s="243" t="s">
        <v>78</v>
      </c>
      <c r="B67" s="244"/>
      <c r="C67" s="244"/>
      <c r="D67" s="244"/>
      <c r="E67" s="245"/>
      <c r="F67" s="142" t="s">
        <v>15</v>
      </c>
      <c r="G67" s="106">
        <v>0.1</v>
      </c>
      <c r="H67" s="144">
        <f>I106</f>
        <v>193281</v>
      </c>
      <c r="I67" s="160">
        <f>H67*G67</f>
        <v>19328.100000000002</v>
      </c>
      <c r="L67" s="243" t="s">
        <v>78</v>
      </c>
      <c r="M67" s="244"/>
      <c r="N67" s="244"/>
      <c r="O67" s="244"/>
      <c r="P67" s="245"/>
      <c r="Q67" s="142" t="s">
        <v>15</v>
      </c>
      <c r="R67" s="106">
        <v>0.1</v>
      </c>
      <c r="S67" s="144">
        <f>T106</f>
        <v>146366.43</v>
      </c>
      <c r="T67" s="160">
        <f>S67*R67</f>
        <v>14636.643</v>
      </c>
      <c r="W67" s="243" t="s">
        <v>78</v>
      </c>
      <c r="X67" s="244"/>
      <c r="Y67" s="244"/>
      <c r="Z67" s="244"/>
      <c r="AA67" s="245"/>
      <c r="AB67" s="142" t="s">
        <v>15</v>
      </c>
      <c r="AC67" s="106">
        <v>0.1</v>
      </c>
      <c r="AD67" s="144">
        <f>AE106</f>
        <v>170614.41</v>
      </c>
      <c r="AE67" s="160">
        <f>AD67*AC67</f>
        <v>17061.441000000003</v>
      </c>
    </row>
    <row r="68" spans="1:31" x14ac:dyDescent="0.25">
      <c r="A68" s="243" t="s">
        <v>109</v>
      </c>
      <c r="B68" s="244"/>
      <c r="C68" s="244"/>
      <c r="D68" s="244"/>
      <c r="E68" s="245"/>
      <c r="F68" s="105" t="s">
        <v>112</v>
      </c>
      <c r="G68" s="141">
        <f>F106</f>
        <v>0.72727272727272729</v>
      </c>
      <c r="H68" s="161">
        <v>60000</v>
      </c>
      <c r="I68" s="160">
        <f>H68/G68</f>
        <v>82500</v>
      </c>
      <c r="L68" s="243" t="s">
        <v>109</v>
      </c>
      <c r="M68" s="244"/>
      <c r="N68" s="244"/>
      <c r="O68" s="244"/>
      <c r="P68" s="245"/>
      <c r="Q68" s="105" t="s">
        <v>112</v>
      </c>
      <c r="R68" s="141">
        <f>Q106</f>
        <v>0.96038415366146457</v>
      </c>
      <c r="S68" s="161">
        <v>60000</v>
      </c>
      <c r="T68" s="160">
        <f>S68/R68</f>
        <v>62475</v>
      </c>
      <c r="W68" s="243" t="s">
        <v>109</v>
      </c>
      <c r="X68" s="244"/>
      <c r="Y68" s="244"/>
      <c r="Z68" s="244"/>
      <c r="AA68" s="245"/>
      <c r="AB68" s="105" t="s">
        <v>112</v>
      </c>
      <c r="AC68" s="141">
        <f>AB106</f>
        <v>0.82389289392378984</v>
      </c>
      <c r="AD68" s="161">
        <v>60000</v>
      </c>
      <c r="AE68" s="160">
        <f>AD68/AC68</f>
        <v>72825</v>
      </c>
    </row>
    <row r="69" spans="1:31" x14ac:dyDescent="0.25">
      <c r="A69" s="243" t="s">
        <v>113</v>
      </c>
      <c r="B69" s="244"/>
      <c r="C69" s="244"/>
      <c r="D69" s="244"/>
      <c r="E69" s="245"/>
      <c r="F69" s="105" t="s">
        <v>112</v>
      </c>
      <c r="G69" s="141">
        <f>F106</f>
        <v>0.72727272727272729</v>
      </c>
      <c r="H69" s="161">
        <v>50000</v>
      </c>
      <c r="I69" s="160">
        <f>H69/G69</f>
        <v>68750</v>
      </c>
      <c r="L69" s="243" t="s">
        <v>113</v>
      </c>
      <c r="M69" s="244"/>
      <c r="N69" s="244"/>
      <c r="O69" s="244"/>
      <c r="P69" s="245"/>
      <c r="Q69" s="105" t="s">
        <v>112</v>
      </c>
      <c r="R69" s="141">
        <f>Q106</f>
        <v>0.96038415366146457</v>
      </c>
      <c r="S69" s="161">
        <v>50000</v>
      </c>
      <c r="T69" s="160">
        <f>S69/R69</f>
        <v>52062.5</v>
      </c>
      <c r="W69" s="243" t="s">
        <v>113</v>
      </c>
      <c r="X69" s="244"/>
      <c r="Y69" s="244"/>
      <c r="Z69" s="244"/>
      <c r="AA69" s="245"/>
      <c r="AB69" s="105" t="s">
        <v>112</v>
      </c>
      <c r="AC69" s="141">
        <f>AB106</f>
        <v>0.82389289392378984</v>
      </c>
      <c r="AD69" s="161">
        <v>50000</v>
      </c>
      <c r="AE69" s="160">
        <f>AD69/AC69</f>
        <v>60687.500000000007</v>
      </c>
    </row>
    <row r="70" spans="1:31" x14ac:dyDescent="0.25">
      <c r="A70" s="240" t="s">
        <v>110</v>
      </c>
      <c r="B70" s="241"/>
      <c r="C70" s="241"/>
      <c r="D70" s="241"/>
      <c r="E70" s="242"/>
      <c r="F70" s="105" t="s">
        <v>112</v>
      </c>
      <c r="G70" s="108">
        <v>9.6199999999999992</v>
      </c>
      <c r="H70" s="162">
        <v>400</v>
      </c>
      <c r="I70" s="160">
        <f>H70/G70</f>
        <v>41.580041580041581</v>
      </c>
      <c r="L70" s="240" t="s">
        <v>110</v>
      </c>
      <c r="M70" s="241"/>
      <c r="N70" s="241"/>
      <c r="O70" s="241"/>
      <c r="P70" s="242"/>
      <c r="Q70" s="105" t="s">
        <v>112</v>
      </c>
      <c r="R70" s="108">
        <v>9.6199999999999992</v>
      </c>
      <c r="S70" s="162">
        <v>400</v>
      </c>
      <c r="T70" s="160">
        <f>S70/R70</f>
        <v>41.580041580041581</v>
      </c>
      <c r="W70" s="240" t="s">
        <v>110</v>
      </c>
      <c r="X70" s="241"/>
      <c r="Y70" s="241"/>
      <c r="Z70" s="241"/>
      <c r="AA70" s="242"/>
      <c r="AB70" s="105" t="s">
        <v>112</v>
      </c>
      <c r="AC70" s="108">
        <v>9.6199999999999992</v>
      </c>
      <c r="AD70" s="162">
        <v>400</v>
      </c>
      <c r="AE70" s="160">
        <f>AD70/AC70</f>
        <v>41.580041580041581</v>
      </c>
    </row>
    <row r="71" spans="1:31" x14ac:dyDescent="0.25">
      <c r="A71" s="240" t="s">
        <v>111</v>
      </c>
      <c r="B71" s="241"/>
      <c r="C71" s="241"/>
      <c r="D71" s="241"/>
      <c r="E71" s="242"/>
      <c r="F71" s="105" t="s">
        <v>112</v>
      </c>
      <c r="G71" s="108">
        <v>0.66</v>
      </c>
      <c r="H71" s="162">
        <v>25000</v>
      </c>
      <c r="I71" s="160">
        <f>H71*G71</f>
        <v>16500</v>
      </c>
      <c r="L71" s="240" t="s">
        <v>111</v>
      </c>
      <c r="M71" s="241"/>
      <c r="N71" s="241"/>
      <c r="O71" s="241"/>
      <c r="P71" s="242"/>
      <c r="Q71" s="105" t="s">
        <v>112</v>
      </c>
      <c r="R71" s="108">
        <v>0.66</v>
      </c>
      <c r="S71" s="162">
        <v>25000</v>
      </c>
      <c r="T71" s="160">
        <f>S71*R71</f>
        <v>16500</v>
      </c>
      <c r="W71" s="240" t="s">
        <v>111</v>
      </c>
      <c r="X71" s="241"/>
      <c r="Y71" s="241"/>
      <c r="Z71" s="241"/>
      <c r="AA71" s="242"/>
      <c r="AB71" s="105" t="s">
        <v>112</v>
      </c>
      <c r="AC71" s="108">
        <v>0.66</v>
      </c>
      <c r="AD71" s="162">
        <v>25000</v>
      </c>
      <c r="AE71" s="160">
        <f>AD71*AC71</f>
        <v>16500</v>
      </c>
    </row>
    <row r="72" spans="1:31" x14ac:dyDescent="0.25">
      <c r="A72" s="230"/>
      <c r="B72" s="231"/>
      <c r="C72" s="231"/>
      <c r="D72" s="231"/>
      <c r="E72" s="232"/>
      <c r="F72" s="105"/>
      <c r="G72" s="109"/>
      <c r="H72" s="145"/>
      <c r="I72" s="146"/>
      <c r="L72" s="230"/>
      <c r="M72" s="231"/>
      <c r="N72" s="231"/>
      <c r="O72" s="231"/>
      <c r="P72" s="232"/>
      <c r="Q72" s="105"/>
      <c r="R72" s="109"/>
      <c r="S72" s="145"/>
      <c r="T72" s="146"/>
      <c r="W72" s="230"/>
      <c r="X72" s="231"/>
      <c r="Y72" s="231"/>
      <c r="Z72" s="231"/>
      <c r="AA72" s="232"/>
      <c r="AB72" s="105"/>
      <c r="AC72" s="109"/>
      <c r="AD72" s="145"/>
      <c r="AE72" s="146"/>
    </row>
    <row r="73" spans="1:31" x14ac:dyDescent="0.25">
      <c r="A73" s="230"/>
      <c r="B73" s="231"/>
      <c r="C73" s="231"/>
      <c r="D73" s="231"/>
      <c r="E73" s="232"/>
      <c r="F73" s="105"/>
      <c r="G73" s="109"/>
      <c r="H73" s="111"/>
      <c r="I73" s="107"/>
      <c r="L73" s="230"/>
      <c r="M73" s="231"/>
      <c r="N73" s="231"/>
      <c r="O73" s="231"/>
      <c r="P73" s="232"/>
      <c r="Q73" s="105"/>
      <c r="R73" s="109"/>
      <c r="S73" s="111"/>
      <c r="T73" s="107"/>
      <c r="W73" s="230"/>
      <c r="X73" s="231"/>
      <c r="Y73" s="231"/>
      <c r="Z73" s="231"/>
      <c r="AA73" s="232"/>
      <c r="AB73" s="105"/>
      <c r="AC73" s="109"/>
      <c r="AD73" s="111"/>
      <c r="AE73" s="107"/>
    </row>
    <row r="74" spans="1:31" x14ac:dyDescent="0.25">
      <c r="A74" s="233" t="s">
        <v>79</v>
      </c>
      <c r="B74" s="233"/>
      <c r="C74" s="233"/>
      <c r="D74" s="233"/>
      <c r="E74" s="233"/>
      <c r="F74" s="233"/>
      <c r="G74" s="233"/>
      <c r="H74" s="233"/>
      <c r="I74" s="112">
        <f>SUM(I67:I71)</f>
        <v>187119.68004158005</v>
      </c>
      <c r="L74" s="233" t="s">
        <v>79</v>
      </c>
      <c r="M74" s="233"/>
      <c r="N74" s="233"/>
      <c r="O74" s="233"/>
      <c r="P74" s="233"/>
      <c r="Q74" s="233"/>
      <c r="R74" s="233"/>
      <c r="S74" s="233"/>
      <c r="T74" s="112">
        <f>SUM(T67:T71)</f>
        <v>145715.72304158006</v>
      </c>
      <c r="W74" s="233" t="s">
        <v>79</v>
      </c>
      <c r="X74" s="233"/>
      <c r="Y74" s="233"/>
      <c r="Z74" s="233"/>
      <c r="AA74" s="233"/>
      <c r="AB74" s="233"/>
      <c r="AC74" s="233"/>
      <c r="AD74" s="233"/>
      <c r="AE74" s="112">
        <f>SUM(AE67:AE71)</f>
        <v>167115.52104158007</v>
      </c>
    </row>
    <row r="75" spans="1:31" x14ac:dyDescent="0.25">
      <c r="A75" s="233" t="s">
        <v>80</v>
      </c>
      <c r="B75" s="233"/>
      <c r="C75" s="233"/>
      <c r="D75" s="233"/>
      <c r="E75" s="233"/>
      <c r="F75" s="233"/>
      <c r="G75" s="233"/>
      <c r="H75" s="233"/>
      <c r="I75" s="112">
        <f>I74</f>
        <v>187119.68004158005</v>
      </c>
      <c r="L75" s="233" t="s">
        <v>80</v>
      </c>
      <c r="M75" s="233"/>
      <c r="N75" s="233"/>
      <c r="O75" s="233"/>
      <c r="P75" s="233"/>
      <c r="Q75" s="233"/>
      <c r="R75" s="233"/>
      <c r="S75" s="233"/>
      <c r="T75" s="112">
        <f>T74</f>
        <v>145715.72304158006</v>
      </c>
      <c r="W75" s="233" t="s">
        <v>80</v>
      </c>
      <c r="X75" s="233"/>
      <c r="Y75" s="233"/>
      <c r="Z75" s="233"/>
      <c r="AA75" s="233"/>
      <c r="AB75" s="233"/>
      <c r="AC75" s="233"/>
      <c r="AD75" s="233"/>
      <c r="AE75" s="112">
        <f>AE74</f>
        <v>167115.52104158007</v>
      </c>
    </row>
    <row r="76" spans="1:31" x14ac:dyDescent="0.25">
      <c r="A76" s="214"/>
      <c r="B76" s="214"/>
      <c r="C76" s="214"/>
      <c r="D76" s="214"/>
      <c r="E76" s="214"/>
      <c r="F76" s="214"/>
      <c r="G76" s="214"/>
      <c r="H76" s="214"/>
      <c r="I76" s="214"/>
      <c r="L76" s="214"/>
      <c r="M76" s="214"/>
      <c r="N76" s="214"/>
      <c r="O76" s="214"/>
      <c r="P76" s="214"/>
      <c r="Q76" s="214"/>
      <c r="R76" s="214"/>
      <c r="S76" s="214"/>
      <c r="T76" s="214"/>
      <c r="W76" s="214"/>
      <c r="X76" s="214"/>
      <c r="Y76" s="214"/>
      <c r="Z76" s="214"/>
      <c r="AA76" s="214"/>
      <c r="AB76" s="214"/>
      <c r="AC76" s="214"/>
      <c r="AD76" s="214"/>
      <c r="AE76" s="214"/>
    </row>
    <row r="77" spans="1:31" x14ac:dyDescent="0.25">
      <c r="A77" s="236" t="s">
        <v>81</v>
      </c>
      <c r="B77" s="236"/>
      <c r="C77" s="236"/>
      <c r="D77" s="236"/>
      <c r="E77" s="236"/>
      <c r="F77" s="236"/>
      <c r="G77" s="236"/>
      <c r="H77" s="236"/>
      <c r="I77" s="236"/>
      <c r="L77" s="236" t="s">
        <v>81</v>
      </c>
      <c r="M77" s="236"/>
      <c r="N77" s="236"/>
      <c r="O77" s="236"/>
      <c r="P77" s="236"/>
      <c r="Q77" s="236"/>
      <c r="R77" s="236"/>
      <c r="S77" s="236"/>
      <c r="T77" s="236"/>
      <c r="W77" s="236" t="s">
        <v>81</v>
      </c>
      <c r="X77" s="236"/>
      <c r="Y77" s="236"/>
      <c r="Z77" s="236"/>
      <c r="AA77" s="236"/>
      <c r="AB77" s="236"/>
      <c r="AC77" s="236"/>
      <c r="AD77" s="236"/>
      <c r="AE77" s="236"/>
    </row>
    <row r="78" spans="1:31" x14ac:dyDescent="0.25">
      <c r="A78" s="227" t="s">
        <v>37</v>
      </c>
      <c r="B78" s="228"/>
      <c r="C78" s="228"/>
      <c r="D78" s="228"/>
      <c r="E78" s="229"/>
      <c r="F78" s="103" t="s">
        <v>74</v>
      </c>
      <c r="G78" s="104" t="s">
        <v>68</v>
      </c>
      <c r="H78" s="103" t="s">
        <v>76</v>
      </c>
      <c r="I78" s="103" t="s">
        <v>77</v>
      </c>
      <c r="L78" s="227" t="s">
        <v>37</v>
      </c>
      <c r="M78" s="228"/>
      <c r="N78" s="228"/>
      <c r="O78" s="228"/>
      <c r="P78" s="229"/>
      <c r="Q78" s="103" t="s">
        <v>74</v>
      </c>
      <c r="R78" s="104" t="s">
        <v>68</v>
      </c>
      <c r="S78" s="103" t="s">
        <v>76</v>
      </c>
      <c r="T78" s="103" t="s">
        <v>77</v>
      </c>
      <c r="W78" s="227" t="s">
        <v>37</v>
      </c>
      <c r="X78" s="228"/>
      <c r="Y78" s="228"/>
      <c r="Z78" s="228"/>
      <c r="AA78" s="229"/>
      <c r="AB78" s="103" t="s">
        <v>74</v>
      </c>
      <c r="AC78" s="104" t="s">
        <v>68</v>
      </c>
      <c r="AD78" s="103" t="s">
        <v>76</v>
      </c>
      <c r="AE78" s="103" t="s">
        <v>77</v>
      </c>
    </row>
    <row r="79" spans="1:31" x14ac:dyDescent="0.25">
      <c r="A79" s="234" t="s">
        <v>82</v>
      </c>
      <c r="B79" s="234"/>
      <c r="C79" s="234"/>
      <c r="D79" s="234"/>
      <c r="E79" s="234"/>
      <c r="F79" s="113" t="s">
        <v>34</v>
      </c>
      <c r="G79" s="114">
        <v>350</v>
      </c>
      <c r="H79" s="115">
        <v>403</v>
      </c>
      <c r="I79" s="116">
        <f>H79*G79</f>
        <v>141050</v>
      </c>
      <c r="L79" s="234" t="s">
        <v>82</v>
      </c>
      <c r="M79" s="234"/>
      <c r="N79" s="234"/>
      <c r="O79" s="234"/>
      <c r="P79" s="234"/>
      <c r="Q79" s="113" t="s">
        <v>34</v>
      </c>
      <c r="R79" s="114">
        <v>350</v>
      </c>
      <c r="S79" s="115">
        <v>403</v>
      </c>
      <c r="T79" s="116">
        <f>S79*R79</f>
        <v>141050</v>
      </c>
      <c r="W79" s="234" t="s">
        <v>82</v>
      </c>
      <c r="X79" s="234"/>
      <c r="Y79" s="234"/>
      <c r="Z79" s="234"/>
      <c r="AA79" s="234"/>
      <c r="AB79" s="113" t="s">
        <v>34</v>
      </c>
      <c r="AC79" s="114">
        <v>350</v>
      </c>
      <c r="AD79" s="115">
        <v>403</v>
      </c>
      <c r="AE79" s="116">
        <f>AD79*AC79</f>
        <v>141050</v>
      </c>
    </row>
    <row r="80" spans="1:31" x14ac:dyDescent="0.25">
      <c r="A80" s="234" t="s">
        <v>83</v>
      </c>
      <c r="B80" s="234"/>
      <c r="C80" s="234"/>
      <c r="D80" s="234"/>
      <c r="E80" s="234"/>
      <c r="F80" s="113" t="s">
        <v>35</v>
      </c>
      <c r="G80" s="114">
        <v>0.56000000000000005</v>
      </c>
      <c r="H80" s="115">
        <v>31881</v>
      </c>
      <c r="I80" s="116">
        <f t="shared" ref="I80:I82" si="3">H80*G80</f>
        <v>17853.36</v>
      </c>
      <c r="L80" s="234" t="s">
        <v>83</v>
      </c>
      <c r="M80" s="234"/>
      <c r="N80" s="234"/>
      <c r="O80" s="234"/>
      <c r="P80" s="234"/>
      <c r="Q80" s="113" t="s">
        <v>35</v>
      </c>
      <c r="R80" s="114">
        <v>0.56000000000000005</v>
      </c>
      <c r="S80" s="115">
        <v>31881</v>
      </c>
      <c r="T80" s="116">
        <f t="shared" ref="T80:T82" si="4">S80*R80</f>
        <v>17853.36</v>
      </c>
      <c r="W80" s="234" t="s">
        <v>83</v>
      </c>
      <c r="X80" s="234"/>
      <c r="Y80" s="234"/>
      <c r="Z80" s="234"/>
      <c r="AA80" s="234"/>
      <c r="AB80" s="113" t="s">
        <v>35</v>
      </c>
      <c r="AC80" s="114">
        <v>0.56000000000000005</v>
      </c>
      <c r="AD80" s="115">
        <v>31881</v>
      </c>
      <c r="AE80" s="116">
        <f t="shared" ref="AE80:AE82" si="5">AD80*AC80</f>
        <v>17853.36</v>
      </c>
    </row>
    <row r="81" spans="1:31" x14ac:dyDescent="0.25">
      <c r="A81" s="234" t="s">
        <v>84</v>
      </c>
      <c r="B81" s="234"/>
      <c r="C81" s="234"/>
      <c r="D81" s="234"/>
      <c r="E81" s="234"/>
      <c r="F81" s="113" t="s">
        <v>35</v>
      </c>
      <c r="G81" s="114">
        <v>0.84</v>
      </c>
      <c r="H81" s="115">
        <v>66495</v>
      </c>
      <c r="I81" s="116">
        <f t="shared" si="3"/>
        <v>55855.799999999996</v>
      </c>
      <c r="L81" s="234" t="s">
        <v>84</v>
      </c>
      <c r="M81" s="234"/>
      <c r="N81" s="234"/>
      <c r="O81" s="234"/>
      <c r="P81" s="234"/>
      <c r="Q81" s="113" t="s">
        <v>35</v>
      </c>
      <c r="R81" s="114">
        <v>0.84</v>
      </c>
      <c r="S81" s="115">
        <v>66495</v>
      </c>
      <c r="T81" s="116">
        <f t="shared" si="4"/>
        <v>55855.799999999996</v>
      </c>
      <c r="W81" s="234" t="s">
        <v>84</v>
      </c>
      <c r="X81" s="234"/>
      <c r="Y81" s="234"/>
      <c r="Z81" s="234"/>
      <c r="AA81" s="234"/>
      <c r="AB81" s="113" t="s">
        <v>35</v>
      </c>
      <c r="AC81" s="114">
        <v>0.84</v>
      </c>
      <c r="AD81" s="115">
        <v>66495</v>
      </c>
      <c r="AE81" s="116">
        <f t="shared" si="5"/>
        <v>55855.799999999996</v>
      </c>
    </row>
    <row r="82" spans="1:31" x14ac:dyDescent="0.25">
      <c r="A82" s="234" t="s">
        <v>85</v>
      </c>
      <c r="B82" s="234"/>
      <c r="C82" s="234"/>
      <c r="D82" s="234"/>
      <c r="E82" s="234"/>
      <c r="F82" s="113" t="s">
        <v>86</v>
      </c>
      <c r="G82" s="114">
        <v>180</v>
      </c>
      <c r="H82" s="115">
        <v>50</v>
      </c>
      <c r="I82" s="116">
        <f t="shared" si="3"/>
        <v>9000</v>
      </c>
      <c r="L82" s="234" t="s">
        <v>85</v>
      </c>
      <c r="M82" s="234"/>
      <c r="N82" s="234"/>
      <c r="O82" s="234"/>
      <c r="P82" s="234"/>
      <c r="Q82" s="113" t="s">
        <v>86</v>
      </c>
      <c r="R82" s="114">
        <v>180</v>
      </c>
      <c r="S82" s="115">
        <v>50</v>
      </c>
      <c r="T82" s="116">
        <f t="shared" si="4"/>
        <v>9000</v>
      </c>
      <c r="W82" s="234" t="s">
        <v>85</v>
      </c>
      <c r="X82" s="234"/>
      <c r="Y82" s="234"/>
      <c r="Z82" s="234"/>
      <c r="AA82" s="234"/>
      <c r="AB82" s="113" t="s">
        <v>86</v>
      </c>
      <c r="AC82" s="114">
        <v>180</v>
      </c>
      <c r="AD82" s="115">
        <v>50</v>
      </c>
      <c r="AE82" s="116">
        <f t="shared" si="5"/>
        <v>9000</v>
      </c>
    </row>
    <row r="83" spans="1:31" x14ac:dyDescent="0.25">
      <c r="A83" s="234"/>
      <c r="B83" s="234"/>
      <c r="C83" s="234"/>
      <c r="D83" s="234"/>
      <c r="E83" s="234"/>
      <c r="F83" s="105"/>
      <c r="G83" s="117"/>
      <c r="H83" s="115"/>
      <c r="I83" s="107"/>
      <c r="L83" s="234"/>
      <c r="M83" s="234"/>
      <c r="N83" s="234"/>
      <c r="O83" s="234"/>
      <c r="P83" s="234"/>
      <c r="Q83" s="105"/>
      <c r="R83" s="117"/>
      <c r="S83" s="115"/>
      <c r="T83" s="107"/>
      <c r="W83" s="234"/>
      <c r="X83" s="234"/>
      <c r="Y83" s="234"/>
      <c r="Z83" s="234"/>
      <c r="AA83" s="234"/>
      <c r="AB83" s="105"/>
      <c r="AC83" s="117"/>
      <c r="AD83" s="115"/>
      <c r="AE83" s="107"/>
    </row>
    <row r="84" spans="1:31" x14ac:dyDescent="0.25">
      <c r="A84" s="234"/>
      <c r="B84" s="234"/>
      <c r="C84" s="234"/>
      <c r="D84" s="234"/>
      <c r="E84" s="234"/>
      <c r="F84" s="105"/>
      <c r="G84" s="108"/>
      <c r="H84" s="115"/>
      <c r="I84" s="107"/>
      <c r="L84" s="234"/>
      <c r="M84" s="234"/>
      <c r="N84" s="234"/>
      <c r="O84" s="234"/>
      <c r="P84" s="234"/>
      <c r="Q84" s="105"/>
      <c r="R84" s="108"/>
      <c r="S84" s="115"/>
      <c r="T84" s="107"/>
      <c r="W84" s="234"/>
      <c r="X84" s="234"/>
      <c r="Y84" s="234"/>
      <c r="Z84" s="234"/>
      <c r="AA84" s="234"/>
      <c r="AB84" s="105"/>
      <c r="AC84" s="108"/>
      <c r="AD84" s="115"/>
      <c r="AE84" s="107"/>
    </row>
    <row r="85" spans="1:31" x14ac:dyDescent="0.25">
      <c r="A85" s="237"/>
      <c r="B85" s="238"/>
      <c r="C85" s="238"/>
      <c r="D85" s="238"/>
      <c r="E85" s="239"/>
      <c r="F85" s="110"/>
      <c r="G85" s="110"/>
      <c r="H85" s="110"/>
      <c r="I85" s="110"/>
      <c r="L85" s="237"/>
      <c r="M85" s="238"/>
      <c r="N85" s="238"/>
      <c r="O85" s="238"/>
      <c r="P85" s="239"/>
      <c r="Q85" s="110"/>
      <c r="R85" s="110"/>
      <c r="S85" s="110"/>
      <c r="T85" s="110"/>
      <c r="W85" s="237"/>
      <c r="X85" s="238"/>
      <c r="Y85" s="238"/>
      <c r="Z85" s="238"/>
      <c r="AA85" s="239"/>
      <c r="AB85" s="110"/>
      <c r="AC85" s="110"/>
      <c r="AD85" s="110"/>
      <c r="AE85" s="110"/>
    </row>
    <row r="86" spans="1:31" x14ac:dyDescent="0.25">
      <c r="A86" s="230"/>
      <c r="B86" s="231"/>
      <c r="C86" s="231"/>
      <c r="D86" s="231"/>
      <c r="E86" s="232"/>
      <c r="F86" s="105"/>
      <c r="G86" s="107"/>
      <c r="H86" s="111"/>
      <c r="I86" s="107"/>
      <c r="L86" s="230"/>
      <c r="M86" s="231"/>
      <c r="N86" s="231"/>
      <c r="O86" s="231"/>
      <c r="P86" s="232"/>
      <c r="Q86" s="105"/>
      <c r="R86" s="107"/>
      <c r="S86" s="111"/>
      <c r="T86" s="107"/>
      <c r="W86" s="230"/>
      <c r="X86" s="231"/>
      <c r="Y86" s="231"/>
      <c r="Z86" s="231"/>
      <c r="AA86" s="232"/>
      <c r="AB86" s="105"/>
      <c r="AC86" s="107"/>
      <c r="AD86" s="111"/>
      <c r="AE86" s="107"/>
    </row>
    <row r="87" spans="1:31" x14ac:dyDescent="0.25">
      <c r="A87" s="235" t="s">
        <v>87</v>
      </c>
      <c r="B87" s="235"/>
      <c r="C87" s="235"/>
      <c r="D87" s="235"/>
      <c r="E87" s="235"/>
      <c r="F87" s="235"/>
      <c r="G87" s="235"/>
      <c r="H87" s="235"/>
      <c r="I87" s="112">
        <f>SUM(I79:I82)</f>
        <v>223759.15999999997</v>
      </c>
      <c r="L87" s="235" t="s">
        <v>87</v>
      </c>
      <c r="M87" s="235"/>
      <c r="N87" s="235"/>
      <c r="O87" s="235"/>
      <c r="P87" s="235"/>
      <c r="Q87" s="235"/>
      <c r="R87" s="235"/>
      <c r="S87" s="235"/>
      <c r="T87" s="112">
        <f>SUM(T79:T82)</f>
        <v>223759.15999999997</v>
      </c>
      <c r="W87" s="235" t="s">
        <v>87</v>
      </c>
      <c r="X87" s="235"/>
      <c r="Y87" s="235"/>
      <c r="Z87" s="235"/>
      <c r="AA87" s="235"/>
      <c r="AB87" s="235"/>
      <c r="AC87" s="235"/>
      <c r="AD87" s="235"/>
      <c r="AE87" s="112">
        <f>SUM(AE79:AE82)</f>
        <v>223759.15999999997</v>
      </c>
    </row>
    <row r="88" spans="1:31" x14ac:dyDescent="0.25">
      <c r="A88" s="235" t="s">
        <v>88</v>
      </c>
      <c r="B88" s="235"/>
      <c r="C88" s="235"/>
      <c r="D88" s="235"/>
      <c r="E88" s="235"/>
      <c r="F88" s="235"/>
      <c r="G88" s="235"/>
      <c r="H88" s="118">
        <v>0.03</v>
      </c>
      <c r="I88" s="112">
        <f>I87*H88</f>
        <v>6712.7747999999992</v>
      </c>
      <c r="L88" s="235" t="s">
        <v>88</v>
      </c>
      <c r="M88" s="235"/>
      <c r="N88" s="235"/>
      <c r="O88" s="235"/>
      <c r="P88" s="235"/>
      <c r="Q88" s="235"/>
      <c r="R88" s="235"/>
      <c r="S88" s="118">
        <v>0.03</v>
      </c>
      <c r="T88" s="112">
        <f>T87*S88</f>
        <v>6712.7747999999992</v>
      </c>
      <c r="W88" s="235" t="s">
        <v>88</v>
      </c>
      <c r="X88" s="235"/>
      <c r="Y88" s="235"/>
      <c r="Z88" s="235"/>
      <c r="AA88" s="235"/>
      <c r="AB88" s="235"/>
      <c r="AC88" s="235"/>
      <c r="AD88" s="118">
        <v>0.03</v>
      </c>
      <c r="AE88" s="112">
        <f>AE87*AD88</f>
        <v>6712.7747999999992</v>
      </c>
    </row>
    <row r="89" spans="1:31" x14ac:dyDescent="0.25">
      <c r="A89" s="235" t="s">
        <v>89</v>
      </c>
      <c r="B89" s="235"/>
      <c r="C89" s="235"/>
      <c r="D89" s="235"/>
      <c r="E89" s="235"/>
      <c r="F89" s="235"/>
      <c r="G89" s="235"/>
      <c r="H89" s="235"/>
      <c r="I89" s="112">
        <f>I87+I88</f>
        <v>230471.93479999999</v>
      </c>
      <c r="L89" s="235" t="s">
        <v>89</v>
      </c>
      <c r="M89" s="235"/>
      <c r="N89" s="235"/>
      <c r="O89" s="235"/>
      <c r="P89" s="235"/>
      <c r="Q89" s="235"/>
      <c r="R89" s="235"/>
      <c r="S89" s="235"/>
      <c r="T89" s="112">
        <f>T87+T88</f>
        <v>230471.93479999999</v>
      </c>
      <c r="W89" s="235" t="s">
        <v>89</v>
      </c>
      <c r="X89" s="235"/>
      <c r="Y89" s="235"/>
      <c r="Z89" s="235"/>
      <c r="AA89" s="235"/>
      <c r="AB89" s="235"/>
      <c r="AC89" s="235"/>
      <c r="AD89" s="235"/>
      <c r="AE89" s="112">
        <f>AE87+AE88</f>
        <v>230471.93479999999</v>
      </c>
    </row>
    <row r="90" spans="1:31" x14ac:dyDescent="0.25">
      <c r="A90" s="235" t="s">
        <v>90</v>
      </c>
      <c r="B90" s="235"/>
      <c r="C90" s="235"/>
      <c r="D90" s="235"/>
      <c r="E90" s="235"/>
      <c r="F90" s="235"/>
      <c r="G90" s="235"/>
      <c r="H90" s="235"/>
      <c r="I90" s="112">
        <f>I89</f>
        <v>230471.93479999999</v>
      </c>
      <c r="L90" s="235" t="s">
        <v>90</v>
      </c>
      <c r="M90" s="235"/>
      <c r="N90" s="235"/>
      <c r="O90" s="235"/>
      <c r="P90" s="235"/>
      <c r="Q90" s="235"/>
      <c r="R90" s="235"/>
      <c r="S90" s="235"/>
      <c r="T90" s="112">
        <f>T89</f>
        <v>230471.93479999999</v>
      </c>
      <c r="W90" s="235" t="s">
        <v>90</v>
      </c>
      <c r="X90" s="235"/>
      <c r="Y90" s="235"/>
      <c r="Z90" s="235"/>
      <c r="AA90" s="235"/>
      <c r="AB90" s="235"/>
      <c r="AC90" s="235"/>
      <c r="AD90" s="235"/>
      <c r="AE90" s="112">
        <f>AE89</f>
        <v>230471.93479999999</v>
      </c>
    </row>
    <row r="91" spans="1:31" x14ac:dyDescent="0.25">
      <c r="A91" s="214"/>
      <c r="B91" s="214"/>
      <c r="C91" s="214"/>
      <c r="D91" s="214"/>
      <c r="E91" s="214"/>
      <c r="F91" s="214"/>
      <c r="G91" s="214"/>
      <c r="H91" s="214"/>
      <c r="I91" s="214"/>
      <c r="L91" s="214"/>
      <c r="M91" s="214"/>
      <c r="N91" s="214"/>
      <c r="O91" s="214"/>
      <c r="P91" s="214"/>
      <c r="Q91" s="214"/>
      <c r="R91" s="214"/>
      <c r="S91" s="214"/>
      <c r="T91" s="214"/>
      <c r="W91" s="214"/>
      <c r="X91" s="214"/>
      <c r="Y91" s="214"/>
      <c r="Z91" s="214"/>
      <c r="AA91" s="214"/>
      <c r="AB91" s="214"/>
      <c r="AC91" s="214"/>
      <c r="AD91" s="214"/>
      <c r="AE91" s="214"/>
    </row>
    <row r="92" spans="1:31" x14ac:dyDescent="0.25">
      <c r="A92" s="236" t="s">
        <v>91</v>
      </c>
      <c r="B92" s="236"/>
      <c r="C92" s="236"/>
      <c r="D92" s="236"/>
      <c r="E92" s="236"/>
      <c r="F92" s="236"/>
      <c r="G92" s="236"/>
      <c r="H92" s="236"/>
      <c r="I92" s="236"/>
      <c r="L92" s="236" t="s">
        <v>91</v>
      </c>
      <c r="M92" s="236"/>
      <c r="N92" s="236"/>
      <c r="O92" s="236"/>
      <c r="P92" s="236"/>
      <c r="Q92" s="236"/>
      <c r="R92" s="236"/>
      <c r="S92" s="236"/>
      <c r="T92" s="236"/>
      <c r="W92" s="236" t="s">
        <v>91</v>
      </c>
      <c r="X92" s="236"/>
      <c r="Y92" s="236"/>
      <c r="Z92" s="236"/>
      <c r="AA92" s="236"/>
      <c r="AB92" s="236"/>
      <c r="AC92" s="236"/>
      <c r="AD92" s="236"/>
      <c r="AE92" s="236"/>
    </row>
    <row r="93" spans="1:31" x14ac:dyDescent="0.25">
      <c r="A93" s="227" t="s">
        <v>37</v>
      </c>
      <c r="B93" s="228"/>
      <c r="C93" s="228"/>
      <c r="D93" s="229"/>
      <c r="E93" s="104" t="s">
        <v>68</v>
      </c>
      <c r="F93" s="103" t="s">
        <v>74</v>
      </c>
      <c r="G93" s="104" t="s">
        <v>92</v>
      </c>
      <c r="H93" s="103" t="s">
        <v>93</v>
      </c>
      <c r="I93" s="103" t="s">
        <v>77</v>
      </c>
      <c r="L93" s="227" t="s">
        <v>37</v>
      </c>
      <c r="M93" s="228"/>
      <c r="N93" s="228"/>
      <c r="O93" s="229"/>
      <c r="P93" s="104" t="s">
        <v>68</v>
      </c>
      <c r="Q93" s="103" t="s">
        <v>74</v>
      </c>
      <c r="R93" s="104" t="s">
        <v>92</v>
      </c>
      <c r="S93" s="103" t="s">
        <v>93</v>
      </c>
      <c r="T93" s="103" t="s">
        <v>77</v>
      </c>
      <c r="W93" s="227" t="s">
        <v>37</v>
      </c>
      <c r="X93" s="228"/>
      <c r="Y93" s="228"/>
      <c r="Z93" s="229"/>
      <c r="AA93" s="104" t="s">
        <v>68</v>
      </c>
      <c r="AB93" s="103" t="s">
        <v>74</v>
      </c>
      <c r="AC93" s="104" t="s">
        <v>92</v>
      </c>
      <c r="AD93" s="103" t="s">
        <v>93</v>
      </c>
      <c r="AE93" s="103" t="s">
        <v>77</v>
      </c>
    </row>
    <row r="94" spans="1:31" x14ac:dyDescent="0.25">
      <c r="A94" s="234"/>
      <c r="B94" s="234"/>
      <c r="C94" s="234"/>
      <c r="D94" s="234"/>
      <c r="E94" s="119"/>
      <c r="F94" s="120"/>
      <c r="G94" s="121"/>
      <c r="H94" s="122"/>
      <c r="I94" s="123"/>
      <c r="L94" s="234"/>
      <c r="M94" s="234"/>
      <c r="N94" s="234"/>
      <c r="O94" s="234"/>
      <c r="P94" s="119"/>
      <c r="Q94" s="120"/>
      <c r="R94" s="121"/>
      <c r="S94" s="122"/>
      <c r="T94" s="123"/>
      <c r="W94" s="234"/>
      <c r="X94" s="234"/>
      <c r="Y94" s="234"/>
      <c r="Z94" s="234"/>
      <c r="AA94" s="119"/>
      <c r="AB94" s="120"/>
      <c r="AC94" s="121"/>
      <c r="AD94" s="122"/>
      <c r="AE94" s="123"/>
    </row>
    <row r="95" spans="1:31" x14ac:dyDescent="0.25">
      <c r="A95" s="234"/>
      <c r="B95" s="234"/>
      <c r="C95" s="234"/>
      <c r="D95" s="234"/>
      <c r="E95" s="119"/>
      <c r="F95" s="120"/>
      <c r="G95" s="121"/>
      <c r="H95" s="122"/>
      <c r="I95" s="123"/>
      <c r="L95" s="234"/>
      <c r="M95" s="234"/>
      <c r="N95" s="234"/>
      <c r="O95" s="234"/>
      <c r="P95" s="119"/>
      <c r="Q95" s="120"/>
      <c r="R95" s="121"/>
      <c r="S95" s="122"/>
      <c r="T95" s="123"/>
      <c r="W95" s="234"/>
      <c r="X95" s="234"/>
      <c r="Y95" s="234"/>
      <c r="Z95" s="234"/>
      <c r="AA95" s="119"/>
      <c r="AB95" s="120"/>
      <c r="AC95" s="121"/>
      <c r="AD95" s="122"/>
      <c r="AE95" s="123"/>
    </row>
    <row r="96" spans="1:31" x14ac:dyDescent="0.25">
      <c r="A96" s="234"/>
      <c r="B96" s="234"/>
      <c r="C96" s="234"/>
      <c r="D96" s="234"/>
      <c r="E96" s="119"/>
      <c r="F96" s="120"/>
      <c r="G96" s="121"/>
      <c r="H96" s="122"/>
      <c r="I96" s="123"/>
      <c r="L96" s="234"/>
      <c r="M96" s="234"/>
      <c r="N96" s="234"/>
      <c r="O96" s="234"/>
      <c r="P96" s="119"/>
      <c r="Q96" s="120"/>
      <c r="R96" s="121"/>
      <c r="S96" s="122"/>
      <c r="T96" s="123"/>
      <c r="W96" s="234"/>
      <c r="X96" s="234"/>
      <c r="Y96" s="234"/>
      <c r="Z96" s="234"/>
      <c r="AA96" s="119"/>
      <c r="AB96" s="120"/>
      <c r="AC96" s="121"/>
      <c r="AD96" s="122"/>
      <c r="AE96" s="123"/>
    </row>
    <row r="97" spans="1:31" x14ac:dyDescent="0.25">
      <c r="A97" s="230"/>
      <c r="B97" s="231"/>
      <c r="C97" s="231"/>
      <c r="D97" s="232"/>
      <c r="E97" s="119"/>
      <c r="F97" s="120"/>
      <c r="G97" s="120"/>
      <c r="H97" s="124"/>
      <c r="I97" s="125"/>
      <c r="L97" s="230"/>
      <c r="M97" s="231"/>
      <c r="N97" s="231"/>
      <c r="O97" s="232"/>
      <c r="P97" s="119"/>
      <c r="Q97" s="120"/>
      <c r="R97" s="120"/>
      <c r="S97" s="124"/>
      <c r="T97" s="125"/>
      <c r="W97" s="230"/>
      <c r="X97" s="231"/>
      <c r="Y97" s="231"/>
      <c r="Z97" s="232"/>
      <c r="AA97" s="119"/>
      <c r="AB97" s="120"/>
      <c r="AC97" s="120"/>
      <c r="AD97" s="124"/>
      <c r="AE97" s="125"/>
    </row>
    <row r="98" spans="1:31" x14ac:dyDescent="0.25">
      <c r="A98" s="230"/>
      <c r="B98" s="231"/>
      <c r="C98" s="231"/>
      <c r="D98" s="232"/>
      <c r="E98" s="119"/>
      <c r="F98" s="120"/>
      <c r="G98" s="120"/>
      <c r="H98" s="126"/>
      <c r="I98" s="123"/>
      <c r="L98" s="230"/>
      <c r="M98" s="231"/>
      <c r="N98" s="231"/>
      <c r="O98" s="232"/>
      <c r="P98" s="119"/>
      <c r="Q98" s="120"/>
      <c r="R98" s="120"/>
      <c r="S98" s="126"/>
      <c r="T98" s="123"/>
      <c r="W98" s="230"/>
      <c r="X98" s="231"/>
      <c r="Y98" s="231"/>
      <c r="Z98" s="232"/>
      <c r="AA98" s="119"/>
      <c r="AB98" s="120"/>
      <c r="AC98" s="120"/>
      <c r="AD98" s="126"/>
      <c r="AE98" s="123"/>
    </row>
    <row r="99" spans="1:31" x14ac:dyDescent="0.25">
      <c r="A99" s="230"/>
      <c r="B99" s="231"/>
      <c r="C99" s="231"/>
      <c r="D99" s="232"/>
      <c r="E99" s="119"/>
      <c r="F99" s="120"/>
      <c r="G99" s="120"/>
      <c r="H99" s="126"/>
      <c r="I99" s="123"/>
      <c r="L99" s="230"/>
      <c r="M99" s="231"/>
      <c r="N99" s="231"/>
      <c r="O99" s="232"/>
      <c r="P99" s="119"/>
      <c r="Q99" s="120"/>
      <c r="R99" s="120"/>
      <c r="S99" s="126"/>
      <c r="T99" s="123"/>
      <c r="W99" s="230"/>
      <c r="X99" s="231"/>
      <c r="Y99" s="231"/>
      <c r="Z99" s="232"/>
      <c r="AA99" s="119"/>
      <c r="AB99" s="120"/>
      <c r="AC99" s="120"/>
      <c r="AD99" s="126"/>
      <c r="AE99" s="123"/>
    </row>
    <row r="100" spans="1:31" x14ac:dyDescent="0.25">
      <c r="A100" s="230"/>
      <c r="B100" s="231"/>
      <c r="C100" s="231"/>
      <c r="D100" s="232"/>
      <c r="E100" s="119"/>
      <c r="F100" s="120"/>
      <c r="G100" s="120"/>
      <c r="H100" s="127"/>
      <c r="I100" s="126"/>
      <c r="L100" s="230"/>
      <c r="M100" s="231"/>
      <c r="N100" s="231"/>
      <c r="O100" s="232"/>
      <c r="P100" s="119"/>
      <c r="Q100" s="120"/>
      <c r="R100" s="120"/>
      <c r="S100" s="127"/>
      <c r="T100" s="126"/>
      <c r="W100" s="230"/>
      <c r="X100" s="231"/>
      <c r="Y100" s="231"/>
      <c r="Z100" s="232"/>
      <c r="AA100" s="119"/>
      <c r="AB100" s="120"/>
      <c r="AC100" s="120"/>
      <c r="AD100" s="127"/>
      <c r="AE100" s="126"/>
    </row>
    <row r="101" spans="1:31" x14ac:dyDescent="0.25">
      <c r="A101" s="233" t="s">
        <v>94</v>
      </c>
      <c r="B101" s="233"/>
      <c r="C101" s="233"/>
      <c r="D101" s="233"/>
      <c r="E101" s="233"/>
      <c r="F101" s="233"/>
      <c r="G101" s="233"/>
      <c r="H101" s="233"/>
      <c r="I101" s="112"/>
      <c r="L101" s="233" t="s">
        <v>94</v>
      </c>
      <c r="M101" s="233"/>
      <c r="N101" s="233"/>
      <c r="O101" s="233"/>
      <c r="P101" s="233"/>
      <c r="Q101" s="233"/>
      <c r="R101" s="233"/>
      <c r="S101" s="233"/>
      <c r="T101" s="112"/>
      <c r="W101" s="233" t="s">
        <v>94</v>
      </c>
      <c r="X101" s="233"/>
      <c r="Y101" s="233"/>
      <c r="Z101" s="233"/>
      <c r="AA101" s="233"/>
      <c r="AB101" s="233"/>
      <c r="AC101" s="233"/>
      <c r="AD101" s="233"/>
      <c r="AE101" s="112"/>
    </row>
    <row r="102" spans="1:31" x14ac:dyDescent="0.25">
      <c r="A102" s="233" t="s">
        <v>95</v>
      </c>
      <c r="B102" s="233"/>
      <c r="C102" s="233"/>
      <c r="D102" s="233"/>
      <c r="E102" s="233"/>
      <c r="F102" s="233"/>
      <c r="G102" s="233"/>
      <c r="H102" s="233"/>
      <c r="I102" s="112"/>
      <c r="L102" s="233" t="s">
        <v>95</v>
      </c>
      <c r="M102" s="233"/>
      <c r="N102" s="233"/>
      <c r="O102" s="233"/>
      <c r="P102" s="233"/>
      <c r="Q102" s="233"/>
      <c r="R102" s="233"/>
      <c r="S102" s="233"/>
      <c r="T102" s="112"/>
      <c r="W102" s="233" t="s">
        <v>95</v>
      </c>
      <c r="X102" s="233"/>
      <c r="Y102" s="233"/>
      <c r="Z102" s="233"/>
      <c r="AA102" s="233"/>
      <c r="AB102" s="233"/>
      <c r="AC102" s="233"/>
      <c r="AD102" s="233"/>
      <c r="AE102" s="112"/>
    </row>
    <row r="103" spans="1:31" x14ac:dyDescent="0.25">
      <c r="A103" s="214"/>
      <c r="B103" s="214"/>
      <c r="C103" s="214"/>
      <c r="D103" s="214"/>
      <c r="E103" s="214"/>
      <c r="F103" s="214"/>
      <c r="G103" s="214"/>
      <c r="H103" s="214"/>
      <c r="I103" s="214"/>
      <c r="L103" s="214"/>
      <c r="M103" s="214"/>
      <c r="N103" s="214"/>
      <c r="O103" s="214"/>
      <c r="P103" s="214"/>
      <c r="Q103" s="214"/>
      <c r="R103" s="214"/>
      <c r="S103" s="214"/>
      <c r="T103" s="214"/>
      <c r="W103" s="214"/>
      <c r="X103" s="214"/>
      <c r="Y103" s="214"/>
      <c r="Z103" s="214"/>
      <c r="AA103" s="214"/>
      <c r="AB103" s="214"/>
      <c r="AC103" s="214"/>
      <c r="AD103" s="214"/>
      <c r="AE103" s="214"/>
    </row>
    <row r="104" spans="1:31" x14ac:dyDescent="0.25">
      <c r="A104" s="218" t="s">
        <v>67</v>
      </c>
      <c r="B104" s="219"/>
      <c r="C104" s="219"/>
      <c r="D104" s="219"/>
      <c r="E104" s="219"/>
      <c r="F104" s="219"/>
      <c r="G104" s="219"/>
      <c r="H104" s="219"/>
      <c r="I104" s="220"/>
      <c r="L104" s="218" t="s">
        <v>67</v>
      </c>
      <c r="M104" s="219"/>
      <c r="N104" s="219"/>
      <c r="O104" s="219"/>
      <c r="P104" s="219"/>
      <c r="Q104" s="219"/>
      <c r="R104" s="219"/>
      <c r="S104" s="219"/>
      <c r="T104" s="220"/>
      <c r="W104" s="218" t="s">
        <v>67</v>
      </c>
      <c r="X104" s="219"/>
      <c r="Y104" s="219"/>
      <c r="Z104" s="219"/>
      <c r="AA104" s="219"/>
      <c r="AB104" s="219"/>
      <c r="AC104" s="219"/>
      <c r="AD104" s="219"/>
      <c r="AE104" s="220"/>
    </row>
    <row r="105" spans="1:31" x14ac:dyDescent="0.25">
      <c r="A105" s="227" t="s">
        <v>37</v>
      </c>
      <c r="B105" s="228"/>
      <c r="C105" s="229"/>
      <c r="D105" s="104" t="s">
        <v>68</v>
      </c>
      <c r="E105" s="103" t="s">
        <v>74</v>
      </c>
      <c r="F105" s="103" t="s">
        <v>96</v>
      </c>
      <c r="G105" s="104" t="s">
        <v>97</v>
      </c>
      <c r="H105" s="103" t="s">
        <v>98</v>
      </c>
      <c r="I105" s="103" t="s">
        <v>77</v>
      </c>
      <c r="L105" s="227" t="s">
        <v>37</v>
      </c>
      <c r="M105" s="228"/>
      <c r="N105" s="229"/>
      <c r="O105" s="104" t="s">
        <v>68</v>
      </c>
      <c r="P105" s="103" t="s">
        <v>74</v>
      </c>
      <c r="Q105" s="103" t="s">
        <v>96</v>
      </c>
      <c r="R105" s="104" t="s">
        <v>97</v>
      </c>
      <c r="S105" s="103" t="s">
        <v>98</v>
      </c>
      <c r="T105" s="103" t="s">
        <v>77</v>
      </c>
      <c r="W105" s="227" t="s">
        <v>37</v>
      </c>
      <c r="X105" s="228"/>
      <c r="Y105" s="229"/>
      <c r="Z105" s="104" t="s">
        <v>68</v>
      </c>
      <c r="AA105" s="103" t="s">
        <v>74</v>
      </c>
      <c r="AB105" s="103" t="s">
        <v>96</v>
      </c>
      <c r="AC105" s="104" t="s">
        <v>97</v>
      </c>
      <c r="AD105" s="103" t="s">
        <v>98</v>
      </c>
      <c r="AE105" s="103" t="s">
        <v>77</v>
      </c>
    </row>
    <row r="106" spans="1:31" x14ac:dyDescent="0.25">
      <c r="A106" s="230" t="s">
        <v>106</v>
      </c>
      <c r="B106" s="231"/>
      <c r="C106" s="232"/>
      <c r="D106" s="128">
        <v>1</v>
      </c>
      <c r="E106" s="129" t="s">
        <v>99</v>
      </c>
      <c r="F106" s="130">
        <f>Rendimientos!D13</f>
        <v>0.72727272727272729</v>
      </c>
      <c r="G106" s="131">
        <v>1.8</v>
      </c>
      <c r="H106" s="132">
        <v>140568</v>
      </c>
      <c r="I106" s="133">
        <f>H106/F106</f>
        <v>193281</v>
      </c>
      <c r="L106" s="230" t="s">
        <v>106</v>
      </c>
      <c r="M106" s="231"/>
      <c r="N106" s="232"/>
      <c r="O106" s="128">
        <v>1</v>
      </c>
      <c r="P106" s="129" t="s">
        <v>99</v>
      </c>
      <c r="Q106" s="130">
        <f>Rendimientos!E13</f>
        <v>0.96038415366146457</v>
      </c>
      <c r="R106" s="131">
        <v>1.8</v>
      </c>
      <c r="S106" s="132">
        <v>140568</v>
      </c>
      <c r="T106" s="133">
        <f>S106/Q106</f>
        <v>146366.43</v>
      </c>
      <c r="W106" s="230" t="s">
        <v>106</v>
      </c>
      <c r="X106" s="231"/>
      <c r="Y106" s="232"/>
      <c r="Z106" s="128">
        <v>1</v>
      </c>
      <c r="AA106" s="129" t="s">
        <v>99</v>
      </c>
      <c r="AB106" s="130">
        <f>Rendimientos!F13</f>
        <v>0.82389289392378984</v>
      </c>
      <c r="AC106" s="131">
        <v>1.8</v>
      </c>
      <c r="AD106" s="132">
        <v>140568</v>
      </c>
      <c r="AE106" s="133">
        <f>AD106/AB106</f>
        <v>170614.41</v>
      </c>
    </row>
    <row r="107" spans="1:31" x14ac:dyDescent="0.25">
      <c r="A107" s="230"/>
      <c r="B107" s="232"/>
      <c r="C107" s="134"/>
      <c r="D107" s="128"/>
      <c r="E107" s="129"/>
      <c r="F107" s="135"/>
      <c r="G107" s="136"/>
      <c r="H107" s="137"/>
      <c r="I107" s="133"/>
      <c r="L107" s="230"/>
      <c r="M107" s="232"/>
      <c r="N107" s="134"/>
      <c r="O107" s="128"/>
      <c r="P107" s="129"/>
      <c r="Q107" s="135"/>
      <c r="R107" s="136"/>
      <c r="S107" s="137"/>
      <c r="T107" s="133"/>
      <c r="W107" s="230"/>
      <c r="X107" s="232"/>
      <c r="Y107" s="134"/>
      <c r="Z107" s="128"/>
      <c r="AA107" s="129"/>
      <c r="AB107" s="135"/>
      <c r="AC107" s="136"/>
      <c r="AD107" s="137"/>
      <c r="AE107" s="133"/>
    </row>
    <row r="108" spans="1:31" x14ac:dyDescent="0.25">
      <c r="A108" s="233" t="s">
        <v>100</v>
      </c>
      <c r="B108" s="233"/>
      <c r="C108" s="233"/>
      <c r="D108" s="233"/>
      <c r="E108" s="233"/>
      <c r="F108" s="233"/>
      <c r="G108" s="233"/>
      <c r="H108" s="233"/>
      <c r="I108" s="112">
        <f>I106</f>
        <v>193281</v>
      </c>
      <c r="L108" s="233" t="s">
        <v>100</v>
      </c>
      <c r="M108" s="233"/>
      <c r="N108" s="233"/>
      <c r="O108" s="233"/>
      <c r="P108" s="233"/>
      <c r="Q108" s="233"/>
      <c r="R108" s="233"/>
      <c r="S108" s="233"/>
      <c r="T108" s="112">
        <f>T106</f>
        <v>146366.43</v>
      </c>
      <c r="W108" s="233" t="s">
        <v>100</v>
      </c>
      <c r="X108" s="233"/>
      <c r="Y108" s="233"/>
      <c r="Z108" s="233"/>
      <c r="AA108" s="233"/>
      <c r="AB108" s="233"/>
      <c r="AC108" s="233"/>
      <c r="AD108" s="233"/>
      <c r="AE108" s="112">
        <f>AE106</f>
        <v>170614.41</v>
      </c>
    </row>
    <row r="109" spans="1:31" x14ac:dyDescent="0.25">
      <c r="A109" s="233" t="s">
        <v>101</v>
      </c>
      <c r="B109" s="233"/>
      <c r="C109" s="233"/>
      <c r="D109" s="233"/>
      <c r="E109" s="233"/>
      <c r="F109" s="233"/>
      <c r="G109" s="233"/>
      <c r="H109" s="233"/>
      <c r="I109" s="112">
        <f>I108</f>
        <v>193281</v>
      </c>
      <c r="L109" s="233" t="s">
        <v>101</v>
      </c>
      <c r="M109" s="233"/>
      <c r="N109" s="233"/>
      <c r="O109" s="233"/>
      <c r="P109" s="233"/>
      <c r="Q109" s="233"/>
      <c r="R109" s="233"/>
      <c r="S109" s="233"/>
      <c r="T109" s="112">
        <f>T108</f>
        <v>146366.43</v>
      </c>
      <c r="W109" s="233" t="s">
        <v>101</v>
      </c>
      <c r="X109" s="233"/>
      <c r="Y109" s="233"/>
      <c r="Z109" s="233"/>
      <c r="AA109" s="233"/>
      <c r="AB109" s="233"/>
      <c r="AC109" s="233"/>
      <c r="AD109" s="233"/>
      <c r="AE109" s="112">
        <f>AE108</f>
        <v>170614.41</v>
      </c>
    </row>
    <row r="110" spans="1:31" x14ac:dyDescent="0.25">
      <c r="A110" s="214"/>
      <c r="B110" s="214"/>
      <c r="C110" s="214"/>
      <c r="D110" s="214"/>
      <c r="E110" s="214"/>
      <c r="F110" s="214"/>
      <c r="G110" s="214"/>
      <c r="H110" s="214"/>
      <c r="I110" s="214"/>
      <c r="L110" s="214"/>
      <c r="M110" s="214"/>
      <c r="N110" s="214"/>
      <c r="O110" s="214"/>
      <c r="P110" s="214"/>
      <c r="Q110" s="214"/>
      <c r="R110" s="214"/>
      <c r="S110" s="214"/>
      <c r="T110" s="214"/>
      <c r="W110" s="214"/>
      <c r="X110" s="214"/>
      <c r="Y110" s="214"/>
      <c r="Z110" s="214"/>
      <c r="AA110" s="214"/>
      <c r="AB110" s="214"/>
      <c r="AC110" s="214"/>
      <c r="AD110" s="214"/>
      <c r="AE110" s="214"/>
    </row>
    <row r="111" spans="1:31" x14ac:dyDescent="0.25">
      <c r="A111" s="215" t="s">
        <v>102</v>
      </c>
      <c r="B111" s="216"/>
      <c r="C111" s="216"/>
      <c r="D111" s="216"/>
      <c r="E111" s="216"/>
      <c r="F111" s="216"/>
      <c r="G111" s="216"/>
      <c r="H111" s="217"/>
      <c r="I111" s="138">
        <f>I109+I90+I75+I102</f>
        <v>610872.61484158004</v>
      </c>
      <c r="L111" s="215" t="s">
        <v>102</v>
      </c>
      <c r="M111" s="216"/>
      <c r="N111" s="216"/>
      <c r="O111" s="216"/>
      <c r="P111" s="216"/>
      <c r="Q111" s="216"/>
      <c r="R111" s="216"/>
      <c r="S111" s="217"/>
      <c r="T111" s="138">
        <f>T109+T90+T75+T102</f>
        <v>522554.08784158004</v>
      </c>
      <c r="W111" s="215" t="s">
        <v>102</v>
      </c>
      <c r="X111" s="216"/>
      <c r="Y111" s="216"/>
      <c r="Z111" s="216"/>
      <c r="AA111" s="216"/>
      <c r="AB111" s="216"/>
      <c r="AC111" s="216"/>
      <c r="AD111" s="217"/>
      <c r="AE111" s="138">
        <f>AE109+AE90+AE75+AE102</f>
        <v>568201.86584158009</v>
      </c>
    </row>
    <row r="112" spans="1:31" x14ac:dyDescent="0.25">
      <c r="A112" s="218" t="s">
        <v>107</v>
      </c>
      <c r="B112" s="219"/>
      <c r="C112" s="219"/>
      <c r="D112" s="219"/>
      <c r="E112" s="219"/>
      <c r="F112" s="219"/>
      <c r="G112" s="219"/>
      <c r="H112" s="219"/>
      <c r="I112" s="220"/>
      <c r="L112" s="218" t="s">
        <v>107</v>
      </c>
      <c r="M112" s="219"/>
      <c r="N112" s="219"/>
      <c r="O112" s="219"/>
      <c r="P112" s="219"/>
      <c r="Q112" s="219"/>
      <c r="R112" s="219"/>
      <c r="S112" s="219"/>
      <c r="T112" s="220"/>
      <c r="W112" s="218" t="s">
        <v>107</v>
      </c>
      <c r="X112" s="219"/>
      <c r="Y112" s="219"/>
      <c r="Z112" s="219"/>
      <c r="AA112" s="219"/>
      <c r="AB112" s="219"/>
      <c r="AC112" s="219"/>
      <c r="AD112" s="219"/>
      <c r="AE112" s="220"/>
    </row>
    <row r="113" spans="1:31" ht="15" customHeight="1" x14ac:dyDescent="0.25">
      <c r="A113" s="221" t="s">
        <v>108</v>
      </c>
      <c r="B113" s="222"/>
      <c r="C113" s="222"/>
      <c r="D113" s="222"/>
      <c r="E113" s="222"/>
      <c r="F113" s="222"/>
      <c r="G113" s="222"/>
      <c r="H113" s="222"/>
      <c r="I113" s="223"/>
      <c r="L113" s="221" t="s">
        <v>126</v>
      </c>
      <c r="M113" s="222"/>
      <c r="N113" s="222"/>
      <c r="O113" s="222"/>
      <c r="P113" s="222"/>
      <c r="Q113" s="222"/>
      <c r="R113" s="222"/>
      <c r="S113" s="222"/>
      <c r="T113" s="223"/>
      <c r="W113" s="221" t="s">
        <v>108</v>
      </c>
      <c r="X113" s="222"/>
      <c r="Y113" s="222"/>
      <c r="Z113" s="222"/>
      <c r="AA113" s="222"/>
      <c r="AB113" s="222"/>
      <c r="AC113" s="222"/>
      <c r="AD113" s="222"/>
      <c r="AE113" s="223"/>
    </row>
    <row r="114" spans="1:31" x14ac:dyDescent="0.25">
      <c r="A114" s="224"/>
      <c r="B114" s="225"/>
      <c r="C114" s="225"/>
      <c r="D114" s="225"/>
      <c r="E114" s="225"/>
      <c r="F114" s="225"/>
      <c r="G114" s="225"/>
      <c r="H114" s="225"/>
      <c r="I114" s="226"/>
      <c r="L114" s="224"/>
      <c r="M114" s="225"/>
      <c r="N114" s="225"/>
      <c r="O114" s="225"/>
      <c r="P114" s="225"/>
      <c r="Q114" s="225"/>
      <c r="R114" s="225"/>
      <c r="S114" s="225"/>
      <c r="T114" s="226"/>
      <c r="W114" s="224"/>
      <c r="X114" s="225"/>
      <c r="Y114" s="225"/>
      <c r="Z114" s="225"/>
      <c r="AA114" s="225"/>
      <c r="AB114" s="225"/>
      <c r="AC114" s="225"/>
      <c r="AD114" s="225"/>
      <c r="AE114" s="226"/>
    </row>
    <row r="117" spans="1:31" x14ac:dyDescent="0.25">
      <c r="A117" s="246" t="s">
        <v>70</v>
      </c>
      <c r="B117" s="247"/>
      <c r="C117" s="247"/>
      <c r="D117" s="247"/>
      <c r="E117" s="247"/>
      <c r="F117" s="247"/>
      <c r="G117" s="247"/>
      <c r="H117" s="247"/>
      <c r="I117" s="247"/>
      <c r="L117" s="246" t="s">
        <v>70</v>
      </c>
      <c r="M117" s="247"/>
      <c r="N117" s="247"/>
      <c r="O117" s="247"/>
      <c r="P117" s="247"/>
      <c r="Q117" s="247"/>
      <c r="R117" s="247"/>
      <c r="S117" s="247"/>
      <c r="T117" s="247"/>
      <c r="W117" s="246" t="s">
        <v>70</v>
      </c>
      <c r="X117" s="247"/>
      <c r="Y117" s="247"/>
      <c r="Z117" s="247"/>
      <c r="AA117" s="247"/>
      <c r="AB117" s="247"/>
      <c r="AC117" s="247"/>
      <c r="AD117" s="247"/>
      <c r="AE117" s="247"/>
    </row>
    <row r="118" spans="1:31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L118" s="247"/>
      <c r="M118" s="247"/>
      <c r="N118" s="247"/>
      <c r="O118" s="247"/>
      <c r="P118" s="247"/>
      <c r="Q118" s="247"/>
      <c r="R118" s="247"/>
      <c r="S118" s="247"/>
      <c r="T118" s="247"/>
      <c r="W118" s="247"/>
      <c r="X118" s="247"/>
      <c r="Y118" s="247"/>
      <c r="Z118" s="247"/>
      <c r="AA118" s="247"/>
      <c r="AB118" s="247"/>
      <c r="AC118" s="247"/>
      <c r="AD118" s="247"/>
      <c r="AE118" s="247"/>
    </row>
    <row r="119" spans="1:31" x14ac:dyDescent="0.25">
      <c r="A119" s="248" t="s">
        <v>105</v>
      </c>
      <c r="B119" s="248"/>
      <c r="C119" s="249"/>
      <c r="D119" s="249"/>
      <c r="E119" s="249"/>
      <c r="F119" s="249"/>
      <c r="G119" s="249"/>
      <c r="H119" s="249"/>
      <c r="I119" s="248"/>
      <c r="L119" s="248" t="s">
        <v>105</v>
      </c>
      <c r="M119" s="248"/>
      <c r="N119" s="249"/>
      <c r="O119" s="249"/>
      <c r="P119" s="249"/>
      <c r="Q119" s="249"/>
      <c r="R119" s="249"/>
      <c r="S119" s="249"/>
      <c r="T119" s="248"/>
      <c r="W119" s="248" t="s">
        <v>105</v>
      </c>
      <c r="X119" s="248"/>
      <c r="Y119" s="249"/>
      <c r="Z119" s="249"/>
      <c r="AA119" s="249"/>
      <c r="AB119" s="249"/>
      <c r="AC119" s="249"/>
      <c r="AD119" s="249"/>
      <c r="AE119" s="248"/>
    </row>
    <row r="120" spans="1:31" x14ac:dyDescent="0.25">
      <c r="A120" s="98" t="s">
        <v>69</v>
      </c>
      <c r="B120" s="99">
        <v>3</v>
      </c>
      <c r="C120" s="140" t="s">
        <v>103</v>
      </c>
      <c r="D120" s="250" t="s">
        <v>40</v>
      </c>
      <c r="E120" s="250"/>
      <c r="F120" s="250"/>
      <c r="G120" s="250"/>
      <c r="H120" s="251"/>
      <c r="I120" s="100" t="s">
        <v>71</v>
      </c>
      <c r="L120" s="98" t="s">
        <v>69</v>
      </c>
      <c r="M120" s="99">
        <v>3</v>
      </c>
      <c r="N120" s="140" t="s">
        <v>103</v>
      </c>
      <c r="O120" s="250" t="s">
        <v>40</v>
      </c>
      <c r="P120" s="250"/>
      <c r="Q120" s="250"/>
      <c r="R120" s="250"/>
      <c r="S120" s="251"/>
      <c r="T120" s="139" t="s">
        <v>71</v>
      </c>
      <c r="W120" s="98" t="s">
        <v>69</v>
      </c>
      <c r="X120" s="99">
        <v>3</v>
      </c>
      <c r="Y120" s="140" t="s">
        <v>103</v>
      </c>
      <c r="Z120" s="250" t="s">
        <v>40</v>
      </c>
      <c r="AA120" s="250"/>
      <c r="AB120" s="250"/>
      <c r="AC120" s="250"/>
      <c r="AD120" s="251"/>
      <c r="AE120" s="139" t="s">
        <v>71</v>
      </c>
    </row>
    <row r="121" spans="1:31" x14ac:dyDescent="0.25">
      <c r="A121" s="252" t="s">
        <v>104</v>
      </c>
      <c r="B121" s="251"/>
      <c r="C121" s="101" t="s">
        <v>116</v>
      </c>
      <c r="D121" s="101"/>
      <c r="E121" s="101"/>
      <c r="F121" s="101"/>
      <c r="G121" s="101"/>
      <c r="H121" s="102"/>
      <c r="I121" s="100" t="s">
        <v>117</v>
      </c>
      <c r="L121" s="252" t="s">
        <v>104</v>
      </c>
      <c r="M121" s="251"/>
      <c r="N121" s="101" t="s">
        <v>116</v>
      </c>
      <c r="O121" s="101"/>
      <c r="P121" s="101"/>
      <c r="Q121" s="101"/>
      <c r="R121" s="101"/>
      <c r="S121" s="102"/>
      <c r="T121" s="139" t="s">
        <v>117</v>
      </c>
      <c r="W121" s="252" t="s">
        <v>104</v>
      </c>
      <c r="X121" s="251"/>
      <c r="Y121" s="101" t="s">
        <v>116</v>
      </c>
      <c r="Z121" s="101"/>
      <c r="AA121" s="101"/>
      <c r="AB121" s="101"/>
      <c r="AC121" s="101"/>
      <c r="AD121" s="102"/>
      <c r="AE121" s="139" t="s">
        <v>117</v>
      </c>
    </row>
    <row r="122" spans="1:31" x14ac:dyDescent="0.25">
      <c r="A122" s="253"/>
      <c r="B122" s="254"/>
      <c r="C122" s="254"/>
      <c r="D122" s="254"/>
      <c r="E122" s="254"/>
      <c r="F122" s="254"/>
      <c r="G122" s="254"/>
      <c r="H122" s="254"/>
      <c r="I122" s="232"/>
      <c r="L122" s="253"/>
      <c r="M122" s="254"/>
      <c r="N122" s="254"/>
      <c r="O122" s="254"/>
      <c r="P122" s="254"/>
      <c r="Q122" s="254"/>
      <c r="R122" s="254"/>
      <c r="S122" s="254"/>
      <c r="T122" s="232"/>
      <c r="W122" s="253"/>
      <c r="X122" s="254"/>
      <c r="Y122" s="254"/>
      <c r="Z122" s="254"/>
      <c r="AA122" s="254"/>
      <c r="AB122" s="254"/>
      <c r="AC122" s="254"/>
      <c r="AD122" s="254"/>
      <c r="AE122" s="232"/>
    </row>
    <row r="123" spans="1:31" x14ac:dyDescent="0.25">
      <c r="A123" s="236" t="s">
        <v>73</v>
      </c>
      <c r="B123" s="236"/>
      <c r="C123" s="236"/>
      <c r="D123" s="236"/>
      <c r="E123" s="236"/>
      <c r="F123" s="236"/>
      <c r="G123" s="236"/>
      <c r="H123" s="236"/>
      <c r="I123" s="236"/>
      <c r="L123" s="236" t="s">
        <v>73</v>
      </c>
      <c r="M123" s="236"/>
      <c r="N123" s="236"/>
      <c r="O123" s="236"/>
      <c r="P123" s="236"/>
      <c r="Q123" s="236"/>
      <c r="R123" s="236"/>
      <c r="S123" s="236"/>
      <c r="T123" s="236"/>
      <c r="W123" s="236" t="s">
        <v>73</v>
      </c>
      <c r="X123" s="236"/>
      <c r="Y123" s="236"/>
      <c r="Z123" s="236"/>
      <c r="AA123" s="236"/>
      <c r="AB123" s="236"/>
      <c r="AC123" s="236"/>
      <c r="AD123" s="236"/>
      <c r="AE123" s="236"/>
    </row>
    <row r="124" spans="1:31" x14ac:dyDescent="0.25">
      <c r="A124" s="227" t="s">
        <v>37</v>
      </c>
      <c r="B124" s="228"/>
      <c r="C124" s="228"/>
      <c r="D124" s="228"/>
      <c r="E124" s="229"/>
      <c r="F124" s="103" t="s">
        <v>74</v>
      </c>
      <c r="G124" s="104" t="s">
        <v>75</v>
      </c>
      <c r="H124" s="103" t="s">
        <v>76</v>
      </c>
      <c r="I124" s="103" t="s">
        <v>77</v>
      </c>
      <c r="L124" s="227" t="s">
        <v>37</v>
      </c>
      <c r="M124" s="228"/>
      <c r="N124" s="228"/>
      <c r="O124" s="228"/>
      <c r="P124" s="229"/>
      <c r="Q124" s="103" t="s">
        <v>74</v>
      </c>
      <c r="R124" s="104" t="s">
        <v>75</v>
      </c>
      <c r="S124" s="103" t="s">
        <v>76</v>
      </c>
      <c r="T124" s="103" t="s">
        <v>77</v>
      </c>
      <c r="W124" s="227" t="s">
        <v>37</v>
      </c>
      <c r="X124" s="228"/>
      <c r="Y124" s="228"/>
      <c r="Z124" s="228"/>
      <c r="AA124" s="229"/>
      <c r="AB124" s="103" t="s">
        <v>74</v>
      </c>
      <c r="AC124" s="104" t="s">
        <v>75</v>
      </c>
      <c r="AD124" s="103" t="s">
        <v>76</v>
      </c>
      <c r="AE124" s="103" t="s">
        <v>77</v>
      </c>
    </row>
    <row r="125" spans="1:31" x14ac:dyDescent="0.25">
      <c r="A125" s="243" t="s">
        <v>78</v>
      </c>
      <c r="B125" s="244"/>
      <c r="C125" s="244"/>
      <c r="D125" s="244"/>
      <c r="E125" s="245"/>
      <c r="F125" s="142" t="s">
        <v>15</v>
      </c>
      <c r="G125" s="106">
        <v>0.1</v>
      </c>
      <c r="H125" s="144">
        <f>I164</f>
        <v>52713</v>
      </c>
      <c r="I125" s="160">
        <f>H125*G125</f>
        <v>5271.3</v>
      </c>
      <c r="L125" s="243" t="s">
        <v>78</v>
      </c>
      <c r="M125" s="244"/>
      <c r="N125" s="244"/>
      <c r="O125" s="244"/>
      <c r="P125" s="245"/>
      <c r="Q125" s="142" t="s">
        <v>15</v>
      </c>
      <c r="R125" s="106">
        <v>0.1</v>
      </c>
      <c r="S125" s="144">
        <f>T164</f>
        <v>56227.199999999997</v>
      </c>
      <c r="T125" s="160">
        <f>S125*R125</f>
        <v>5622.72</v>
      </c>
      <c r="W125" s="243" t="s">
        <v>78</v>
      </c>
      <c r="X125" s="244"/>
      <c r="Y125" s="244"/>
      <c r="Z125" s="244"/>
      <c r="AA125" s="245"/>
      <c r="AB125" s="142" t="s">
        <v>15</v>
      </c>
      <c r="AC125" s="106">
        <v>0.1</v>
      </c>
      <c r="AD125" s="144">
        <f>AE164</f>
        <v>43927.5</v>
      </c>
      <c r="AE125" s="160">
        <f>AD125*AC125</f>
        <v>4392.75</v>
      </c>
    </row>
    <row r="126" spans="1:31" x14ac:dyDescent="0.25">
      <c r="A126" s="243" t="s">
        <v>109</v>
      </c>
      <c r="B126" s="244"/>
      <c r="C126" s="244"/>
      <c r="D126" s="244"/>
      <c r="E126" s="245"/>
      <c r="F126" s="105" t="s">
        <v>112</v>
      </c>
      <c r="G126" s="141">
        <f>F164</f>
        <v>2.6666666666666665</v>
      </c>
      <c r="H126" s="161">
        <v>60000</v>
      </c>
      <c r="I126" s="160">
        <f>H126/G126</f>
        <v>22500</v>
      </c>
      <c r="L126" s="243" t="s">
        <v>109</v>
      </c>
      <c r="M126" s="244"/>
      <c r="N126" s="244"/>
      <c r="O126" s="244"/>
      <c r="P126" s="245"/>
      <c r="Q126" s="105" t="s">
        <v>112</v>
      </c>
      <c r="R126" s="141">
        <f>Q164</f>
        <v>2.5</v>
      </c>
      <c r="S126" s="161">
        <v>60000</v>
      </c>
      <c r="T126" s="160">
        <f>S126/R126</f>
        <v>24000</v>
      </c>
      <c r="W126" s="243" t="s">
        <v>109</v>
      </c>
      <c r="X126" s="244"/>
      <c r="Y126" s="244"/>
      <c r="Z126" s="244"/>
      <c r="AA126" s="245"/>
      <c r="AB126" s="105" t="s">
        <v>112</v>
      </c>
      <c r="AC126" s="141">
        <f>AB164</f>
        <v>3.2</v>
      </c>
      <c r="AD126" s="161">
        <v>60000</v>
      </c>
      <c r="AE126" s="160">
        <f>AD126/AC126</f>
        <v>18750</v>
      </c>
    </row>
    <row r="127" spans="1:31" x14ac:dyDescent="0.25">
      <c r="A127" s="243" t="s">
        <v>113</v>
      </c>
      <c r="B127" s="244"/>
      <c r="C127" s="244"/>
      <c r="D127" s="244"/>
      <c r="E127" s="245"/>
      <c r="F127" s="105" t="s">
        <v>112</v>
      </c>
      <c r="G127" s="141">
        <f>F164</f>
        <v>2.6666666666666665</v>
      </c>
      <c r="H127" s="161">
        <v>50000</v>
      </c>
      <c r="I127" s="160">
        <f>H127/G127</f>
        <v>18750</v>
      </c>
      <c r="L127" s="243" t="s">
        <v>113</v>
      </c>
      <c r="M127" s="244"/>
      <c r="N127" s="244"/>
      <c r="O127" s="244"/>
      <c r="P127" s="245"/>
      <c r="Q127" s="105" t="s">
        <v>112</v>
      </c>
      <c r="R127" s="141">
        <f>Q164</f>
        <v>2.5</v>
      </c>
      <c r="S127" s="161">
        <v>50000</v>
      </c>
      <c r="T127" s="160">
        <f>S127/R127</f>
        <v>20000</v>
      </c>
      <c r="W127" s="243" t="s">
        <v>113</v>
      </c>
      <c r="X127" s="244"/>
      <c r="Y127" s="244"/>
      <c r="Z127" s="244"/>
      <c r="AA127" s="245"/>
      <c r="AB127" s="105" t="s">
        <v>112</v>
      </c>
      <c r="AC127" s="141">
        <f>AB164</f>
        <v>3.2</v>
      </c>
      <c r="AD127" s="161">
        <v>50000</v>
      </c>
      <c r="AE127" s="160">
        <f>AD127/AC127</f>
        <v>15625</v>
      </c>
    </row>
    <row r="128" spans="1:31" x14ac:dyDescent="0.25">
      <c r="A128" s="240" t="s">
        <v>110</v>
      </c>
      <c r="B128" s="241"/>
      <c r="C128" s="241"/>
      <c r="D128" s="241"/>
      <c r="E128" s="242"/>
      <c r="F128" s="105" t="s">
        <v>112</v>
      </c>
      <c r="G128" s="108">
        <v>2.02</v>
      </c>
      <c r="H128" s="162">
        <v>500</v>
      </c>
      <c r="I128" s="160">
        <f>H128/G128</f>
        <v>247.52475247524751</v>
      </c>
      <c r="L128" s="240" t="s">
        <v>110</v>
      </c>
      <c r="M128" s="241"/>
      <c r="N128" s="241"/>
      <c r="O128" s="241"/>
      <c r="P128" s="242"/>
      <c r="Q128" s="105" t="s">
        <v>112</v>
      </c>
      <c r="R128" s="108">
        <v>2.02</v>
      </c>
      <c r="S128" s="162">
        <v>500</v>
      </c>
      <c r="T128" s="160">
        <f>S128/R128</f>
        <v>247.52475247524751</v>
      </c>
      <c r="W128" s="240" t="s">
        <v>110</v>
      </c>
      <c r="X128" s="241"/>
      <c r="Y128" s="241"/>
      <c r="Z128" s="241"/>
      <c r="AA128" s="242"/>
      <c r="AB128" s="105" t="s">
        <v>112</v>
      </c>
      <c r="AC128" s="108">
        <v>2.02</v>
      </c>
      <c r="AD128" s="162">
        <v>500</v>
      </c>
      <c r="AE128" s="160">
        <f>AD128/AC128</f>
        <v>247.52475247524751</v>
      </c>
    </row>
    <row r="129" spans="1:31" x14ac:dyDescent="0.25">
      <c r="A129" s="240" t="s">
        <v>111</v>
      </c>
      <c r="B129" s="241"/>
      <c r="C129" s="241"/>
      <c r="D129" s="241"/>
      <c r="E129" s="242"/>
      <c r="F129" s="105" t="s">
        <v>112</v>
      </c>
      <c r="G129" s="108">
        <v>0.09</v>
      </c>
      <c r="H129" s="162">
        <v>25000</v>
      </c>
      <c r="I129" s="160">
        <f>H129*G129</f>
        <v>2250</v>
      </c>
      <c r="L129" s="240" t="s">
        <v>111</v>
      </c>
      <c r="M129" s="241"/>
      <c r="N129" s="241"/>
      <c r="O129" s="241"/>
      <c r="P129" s="242"/>
      <c r="Q129" s="105" t="s">
        <v>112</v>
      </c>
      <c r="R129" s="108">
        <v>0.09</v>
      </c>
      <c r="S129" s="162">
        <v>25000</v>
      </c>
      <c r="T129" s="160">
        <f>S129*R129</f>
        <v>2250</v>
      </c>
      <c r="W129" s="240" t="s">
        <v>111</v>
      </c>
      <c r="X129" s="241"/>
      <c r="Y129" s="241"/>
      <c r="Z129" s="241"/>
      <c r="AA129" s="242"/>
      <c r="AB129" s="105" t="s">
        <v>112</v>
      </c>
      <c r="AC129" s="108">
        <v>0.09</v>
      </c>
      <c r="AD129" s="162">
        <v>25000</v>
      </c>
      <c r="AE129" s="160">
        <f>AD129*AC129</f>
        <v>2250</v>
      </c>
    </row>
    <row r="130" spans="1:31" x14ac:dyDescent="0.25">
      <c r="A130" s="230"/>
      <c r="B130" s="231"/>
      <c r="C130" s="231"/>
      <c r="D130" s="231"/>
      <c r="E130" s="232"/>
      <c r="F130" s="105"/>
      <c r="G130" s="109"/>
      <c r="H130" s="145"/>
      <c r="I130" s="146"/>
      <c r="L130" s="230"/>
      <c r="M130" s="231"/>
      <c r="N130" s="231"/>
      <c r="O130" s="231"/>
      <c r="P130" s="232"/>
      <c r="Q130" s="105"/>
      <c r="R130" s="109"/>
      <c r="S130" s="145"/>
      <c r="T130" s="146"/>
      <c r="W130" s="230"/>
      <c r="X130" s="231"/>
      <c r="Y130" s="231"/>
      <c r="Z130" s="231"/>
      <c r="AA130" s="232"/>
      <c r="AB130" s="105"/>
      <c r="AC130" s="109"/>
      <c r="AD130" s="145"/>
      <c r="AE130" s="146"/>
    </row>
    <row r="131" spans="1:31" x14ac:dyDescent="0.25">
      <c r="A131" s="230"/>
      <c r="B131" s="231"/>
      <c r="C131" s="231"/>
      <c r="D131" s="231"/>
      <c r="E131" s="232"/>
      <c r="F131" s="105"/>
      <c r="G131" s="109"/>
      <c r="H131" s="111"/>
      <c r="I131" s="107"/>
      <c r="L131" s="230"/>
      <c r="M131" s="231"/>
      <c r="N131" s="231"/>
      <c r="O131" s="231"/>
      <c r="P131" s="232"/>
      <c r="Q131" s="105"/>
      <c r="R131" s="109"/>
      <c r="S131" s="111"/>
      <c r="T131" s="107"/>
      <c r="W131" s="230"/>
      <c r="X131" s="231"/>
      <c r="Y131" s="231"/>
      <c r="Z131" s="231"/>
      <c r="AA131" s="232"/>
      <c r="AB131" s="105"/>
      <c r="AC131" s="109"/>
      <c r="AD131" s="111"/>
      <c r="AE131" s="107"/>
    </row>
    <row r="132" spans="1:31" x14ac:dyDescent="0.25">
      <c r="A132" s="233" t="s">
        <v>79</v>
      </c>
      <c r="B132" s="233"/>
      <c r="C132" s="233"/>
      <c r="D132" s="233"/>
      <c r="E132" s="233"/>
      <c r="F132" s="233"/>
      <c r="G132" s="233"/>
      <c r="H132" s="233"/>
      <c r="I132" s="112">
        <f>SUM(I125:I129)</f>
        <v>49018.824752475251</v>
      </c>
      <c r="L132" s="233" t="s">
        <v>79</v>
      </c>
      <c r="M132" s="233"/>
      <c r="N132" s="233"/>
      <c r="O132" s="233"/>
      <c r="P132" s="233"/>
      <c r="Q132" s="233"/>
      <c r="R132" s="233"/>
      <c r="S132" s="233"/>
      <c r="T132" s="112">
        <f>SUM(T125:T129)</f>
        <v>52120.24475247525</v>
      </c>
      <c r="W132" s="233" t="s">
        <v>79</v>
      </c>
      <c r="X132" s="233"/>
      <c r="Y132" s="233"/>
      <c r="Z132" s="233"/>
      <c r="AA132" s="233"/>
      <c r="AB132" s="233"/>
      <c r="AC132" s="233"/>
      <c r="AD132" s="233"/>
      <c r="AE132" s="112">
        <f>SUM(AE125:AE129)</f>
        <v>41265.274752475249</v>
      </c>
    </row>
    <row r="133" spans="1:31" x14ac:dyDescent="0.25">
      <c r="A133" s="233" t="s">
        <v>80</v>
      </c>
      <c r="B133" s="233"/>
      <c r="C133" s="233"/>
      <c r="D133" s="233"/>
      <c r="E133" s="233"/>
      <c r="F133" s="233"/>
      <c r="G133" s="233"/>
      <c r="H133" s="233"/>
      <c r="I133" s="112">
        <f>I132</f>
        <v>49018.824752475251</v>
      </c>
      <c r="L133" s="233" t="s">
        <v>80</v>
      </c>
      <c r="M133" s="233"/>
      <c r="N133" s="233"/>
      <c r="O133" s="233"/>
      <c r="P133" s="233"/>
      <c r="Q133" s="233"/>
      <c r="R133" s="233"/>
      <c r="S133" s="233"/>
      <c r="T133" s="112">
        <f>T132</f>
        <v>52120.24475247525</v>
      </c>
      <c r="W133" s="233" t="s">
        <v>80</v>
      </c>
      <c r="X133" s="233"/>
      <c r="Y133" s="233"/>
      <c r="Z133" s="233"/>
      <c r="AA133" s="233"/>
      <c r="AB133" s="233"/>
      <c r="AC133" s="233"/>
      <c r="AD133" s="233"/>
      <c r="AE133" s="112">
        <f>AE132</f>
        <v>41265.274752475249</v>
      </c>
    </row>
    <row r="134" spans="1:31" x14ac:dyDescent="0.25">
      <c r="A134" s="214"/>
      <c r="B134" s="214"/>
      <c r="C134" s="214"/>
      <c r="D134" s="214"/>
      <c r="E134" s="214"/>
      <c r="F134" s="214"/>
      <c r="G134" s="214"/>
      <c r="H134" s="214"/>
      <c r="I134" s="214"/>
      <c r="L134" s="214"/>
      <c r="M134" s="214"/>
      <c r="N134" s="214"/>
      <c r="O134" s="214"/>
      <c r="P134" s="214"/>
      <c r="Q134" s="214"/>
      <c r="R134" s="214"/>
      <c r="S134" s="214"/>
      <c r="T134" s="214"/>
      <c r="W134" s="214"/>
      <c r="X134" s="214"/>
      <c r="Y134" s="214"/>
      <c r="Z134" s="214"/>
      <c r="AA134" s="214"/>
      <c r="AB134" s="214"/>
      <c r="AC134" s="214"/>
      <c r="AD134" s="214"/>
      <c r="AE134" s="214"/>
    </row>
    <row r="135" spans="1:31" x14ac:dyDescent="0.25">
      <c r="A135" s="236" t="s">
        <v>81</v>
      </c>
      <c r="B135" s="236"/>
      <c r="C135" s="236"/>
      <c r="D135" s="236"/>
      <c r="E135" s="236"/>
      <c r="F135" s="236"/>
      <c r="G135" s="236"/>
      <c r="H135" s="236"/>
      <c r="I135" s="236"/>
      <c r="L135" s="236" t="s">
        <v>81</v>
      </c>
      <c r="M135" s="236"/>
      <c r="N135" s="236"/>
      <c r="O135" s="236"/>
      <c r="P135" s="236"/>
      <c r="Q135" s="236"/>
      <c r="R135" s="236"/>
      <c r="S135" s="236"/>
      <c r="T135" s="236"/>
      <c r="W135" s="236" t="s">
        <v>81</v>
      </c>
      <c r="X135" s="236"/>
      <c r="Y135" s="236"/>
      <c r="Z135" s="236"/>
      <c r="AA135" s="236"/>
      <c r="AB135" s="236"/>
      <c r="AC135" s="236"/>
      <c r="AD135" s="236"/>
      <c r="AE135" s="236"/>
    </row>
    <row r="136" spans="1:31" x14ac:dyDescent="0.25">
      <c r="A136" s="227" t="s">
        <v>37</v>
      </c>
      <c r="B136" s="228"/>
      <c r="C136" s="228"/>
      <c r="D136" s="228"/>
      <c r="E136" s="229"/>
      <c r="F136" s="103" t="s">
        <v>74</v>
      </c>
      <c r="G136" s="104" t="s">
        <v>68</v>
      </c>
      <c r="H136" s="103" t="s">
        <v>76</v>
      </c>
      <c r="I136" s="103" t="s">
        <v>77</v>
      </c>
      <c r="L136" s="227" t="s">
        <v>37</v>
      </c>
      <c r="M136" s="228"/>
      <c r="N136" s="228"/>
      <c r="O136" s="228"/>
      <c r="P136" s="229"/>
      <c r="Q136" s="103" t="s">
        <v>74</v>
      </c>
      <c r="R136" s="104" t="s">
        <v>68</v>
      </c>
      <c r="S136" s="103" t="s">
        <v>76</v>
      </c>
      <c r="T136" s="103" t="s">
        <v>77</v>
      </c>
      <c r="W136" s="227" t="s">
        <v>37</v>
      </c>
      <c r="X136" s="228"/>
      <c r="Y136" s="228"/>
      <c r="Z136" s="228"/>
      <c r="AA136" s="229"/>
      <c r="AB136" s="103" t="s">
        <v>74</v>
      </c>
      <c r="AC136" s="104" t="s">
        <v>68</v>
      </c>
      <c r="AD136" s="103" t="s">
        <v>76</v>
      </c>
      <c r="AE136" s="103" t="s">
        <v>77</v>
      </c>
    </row>
    <row r="137" spans="1:31" x14ac:dyDescent="0.25">
      <c r="A137" s="234" t="s">
        <v>82</v>
      </c>
      <c r="B137" s="234"/>
      <c r="C137" s="234"/>
      <c r="D137" s="234"/>
      <c r="E137" s="234"/>
      <c r="F137" s="113" t="s">
        <v>34</v>
      </c>
      <c r="G137" s="114">
        <v>350</v>
      </c>
      <c r="H137" s="115">
        <v>403</v>
      </c>
      <c r="I137" s="116">
        <f>H137*G137</f>
        <v>141050</v>
      </c>
      <c r="L137" s="234" t="s">
        <v>82</v>
      </c>
      <c r="M137" s="234"/>
      <c r="N137" s="234"/>
      <c r="O137" s="234"/>
      <c r="P137" s="234"/>
      <c r="Q137" s="113" t="s">
        <v>34</v>
      </c>
      <c r="R137" s="114">
        <v>350</v>
      </c>
      <c r="S137" s="115">
        <v>403</v>
      </c>
      <c r="T137" s="116">
        <f>S137*R137</f>
        <v>141050</v>
      </c>
      <c r="W137" s="234" t="s">
        <v>82</v>
      </c>
      <c r="X137" s="234"/>
      <c r="Y137" s="234"/>
      <c r="Z137" s="234"/>
      <c r="AA137" s="234"/>
      <c r="AB137" s="113" t="s">
        <v>34</v>
      </c>
      <c r="AC137" s="114">
        <v>350</v>
      </c>
      <c r="AD137" s="115">
        <v>403</v>
      </c>
      <c r="AE137" s="116">
        <f>AD137*AC137</f>
        <v>141050</v>
      </c>
    </row>
    <row r="138" spans="1:31" x14ac:dyDescent="0.25">
      <c r="A138" s="234" t="s">
        <v>83</v>
      </c>
      <c r="B138" s="234"/>
      <c r="C138" s="234"/>
      <c r="D138" s="234"/>
      <c r="E138" s="234"/>
      <c r="F138" s="113" t="s">
        <v>35</v>
      </c>
      <c r="G138" s="114">
        <v>0.56000000000000005</v>
      </c>
      <c r="H138" s="115">
        <v>31881</v>
      </c>
      <c r="I138" s="116">
        <f t="shared" ref="I138:I140" si="6">H138*G138</f>
        <v>17853.36</v>
      </c>
      <c r="L138" s="234" t="s">
        <v>83</v>
      </c>
      <c r="M138" s="234"/>
      <c r="N138" s="234"/>
      <c r="O138" s="234"/>
      <c r="P138" s="234"/>
      <c r="Q138" s="113" t="s">
        <v>35</v>
      </c>
      <c r="R138" s="114">
        <v>0.56000000000000005</v>
      </c>
      <c r="S138" s="115">
        <v>31881</v>
      </c>
      <c r="T138" s="116">
        <f t="shared" ref="T138:T140" si="7">S138*R138</f>
        <v>17853.36</v>
      </c>
      <c r="W138" s="234" t="s">
        <v>83</v>
      </c>
      <c r="X138" s="234"/>
      <c r="Y138" s="234"/>
      <c r="Z138" s="234"/>
      <c r="AA138" s="234"/>
      <c r="AB138" s="113" t="s">
        <v>35</v>
      </c>
      <c r="AC138" s="114">
        <v>0.56000000000000005</v>
      </c>
      <c r="AD138" s="115">
        <v>31881</v>
      </c>
      <c r="AE138" s="116">
        <f t="shared" ref="AE138:AE140" si="8">AD138*AC138</f>
        <v>17853.36</v>
      </c>
    </row>
    <row r="139" spans="1:31" x14ac:dyDescent="0.25">
      <c r="A139" s="234" t="s">
        <v>84</v>
      </c>
      <c r="B139" s="234"/>
      <c r="C139" s="234"/>
      <c r="D139" s="234"/>
      <c r="E139" s="234"/>
      <c r="F139" s="113" t="s">
        <v>35</v>
      </c>
      <c r="G139" s="114">
        <v>0.84</v>
      </c>
      <c r="H139" s="115">
        <v>66495</v>
      </c>
      <c r="I139" s="116">
        <f t="shared" si="6"/>
        <v>55855.799999999996</v>
      </c>
      <c r="L139" s="234" t="s">
        <v>84</v>
      </c>
      <c r="M139" s="234"/>
      <c r="N139" s="234"/>
      <c r="O139" s="234"/>
      <c r="P139" s="234"/>
      <c r="Q139" s="113" t="s">
        <v>35</v>
      </c>
      <c r="R139" s="114">
        <v>0.84</v>
      </c>
      <c r="S139" s="115">
        <v>66495</v>
      </c>
      <c r="T139" s="116">
        <f t="shared" si="7"/>
        <v>55855.799999999996</v>
      </c>
      <c r="W139" s="234" t="s">
        <v>84</v>
      </c>
      <c r="X139" s="234"/>
      <c r="Y139" s="234"/>
      <c r="Z139" s="234"/>
      <c r="AA139" s="234"/>
      <c r="AB139" s="113" t="s">
        <v>35</v>
      </c>
      <c r="AC139" s="114">
        <v>0.84</v>
      </c>
      <c r="AD139" s="115">
        <v>66495</v>
      </c>
      <c r="AE139" s="116">
        <f t="shared" si="8"/>
        <v>55855.799999999996</v>
      </c>
    </row>
    <row r="140" spans="1:31" x14ac:dyDescent="0.25">
      <c r="A140" s="234" t="s">
        <v>85</v>
      </c>
      <c r="B140" s="234"/>
      <c r="C140" s="234"/>
      <c r="D140" s="234"/>
      <c r="E140" s="234"/>
      <c r="F140" s="113" t="s">
        <v>86</v>
      </c>
      <c r="G140" s="114">
        <v>180</v>
      </c>
      <c r="H140" s="115">
        <v>50</v>
      </c>
      <c r="I140" s="116">
        <f t="shared" si="6"/>
        <v>9000</v>
      </c>
      <c r="L140" s="234" t="s">
        <v>85</v>
      </c>
      <c r="M140" s="234"/>
      <c r="N140" s="234"/>
      <c r="O140" s="234"/>
      <c r="P140" s="234"/>
      <c r="Q140" s="113" t="s">
        <v>86</v>
      </c>
      <c r="R140" s="114">
        <v>180</v>
      </c>
      <c r="S140" s="115">
        <v>50</v>
      </c>
      <c r="T140" s="116">
        <f t="shared" si="7"/>
        <v>9000</v>
      </c>
      <c r="W140" s="234" t="s">
        <v>85</v>
      </c>
      <c r="X140" s="234"/>
      <c r="Y140" s="234"/>
      <c r="Z140" s="234"/>
      <c r="AA140" s="234"/>
      <c r="AB140" s="113" t="s">
        <v>86</v>
      </c>
      <c r="AC140" s="114">
        <v>180</v>
      </c>
      <c r="AD140" s="115">
        <v>50</v>
      </c>
      <c r="AE140" s="116">
        <f t="shared" si="8"/>
        <v>9000</v>
      </c>
    </row>
    <row r="141" spans="1:31" x14ac:dyDescent="0.25">
      <c r="A141" s="234"/>
      <c r="B141" s="234"/>
      <c r="C141" s="234"/>
      <c r="D141" s="234"/>
      <c r="E141" s="234"/>
      <c r="F141" s="105"/>
      <c r="G141" s="117"/>
      <c r="H141" s="115"/>
      <c r="I141" s="107"/>
      <c r="L141" s="234"/>
      <c r="M141" s="234"/>
      <c r="N141" s="234"/>
      <c r="O141" s="234"/>
      <c r="P141" s="234"/>
      <c r="Q141" s="105"/>
      <c r="R141" s="117"/>
      <c r="S141" s="115"/>
      <c r="T141" s="107"/>
      <c r="W141" s="234"/>
      <c r="X141" s="234"/>
      <c r="Y141" s="234"/>
      <c r="Z141" s="234"/>
      <c r="AA141" s="234"/>
      <c r="AB141" s="105"/>
      <c r="AC141" s="117"/>
      <c r="AD141" s="115"/>
      <c r="AE141" s="107"/>
    </row>
    <row r="142" spans="1:31" x14ac:dyDescent="0.25">
      <c r="A142" s="234"/>
      <c r="B142" s="234"/>
      <c r="C142" s="234"/>
      <c r="D142" s="234"/>
      <c r="E142" s="234"/>
      <c r="F142" s="105"/>
      <c r="G142" s="108"/>
      <c r="H142" s="115"/>
      <c r="I142" s="107"/>
      <c r="L142" s="234"/>
      <c r="M142" s="234"/>
      <c r="N142" s="234"/>
      <c r="O142" s="234"/>
      <c r="P142" s="234"/>
      <c r="Q142" s="105"/>
      <c r="R142" s="108"/>
      <c r="S142" s="115"/>
      <c r="T142" s="107"/>
      <c r="W142" s="234"/>
      <c r="X142" s="234"/>
      <c r="Y142" s="234"/>
      <c r="Z142" s="234"/>
      <c r="AA142" s="234"/>
      <c r="AB142" s="105"/>
      <c r="AC142" s="108"/>
      <c r="AD142" s="115"/>
      <c r="AE142" s="107"/>
    </row>
    <row r="143" spans="1:31" x14ac:dyDescent="0.25">
      <c r="A143" s="237"/>
      <c r="B143" s="238"/>
      <c r="C143" s="238"/>
      <c r="D143" s="238"/>
      <c r="E143" s="239"/>
      <c r="F143" s="110"/>
      <c r="G143" s="110"/>
      <c r="H143" s="110"/>
      <c r="I143" s="110"/>
      <c r="L143" s="237"/>
      <c r="M143" s="238"/>
      <c r="N143" s="238"/>
      <c r="O143" s="238"/>
      <c r="P143" s="239"/>
      <c r="Q143" s="110"/>
      <c r="R143" s="110"/>
      <c r="S143" s="110"/>
      <c r="T143" s="110"/>
      <c r="W143" s="237"/>
      <c r="X143" s="238"/>
      <c r="Y143" s="238"/>
      <c r="Z143" s="238"/>
      <c r="AA143" s="239"/>
      <c r="AB143" s="110"/>
      <c r="AC143" s="110"/>
      <c r="AD143" s="110"/>
      <c r="AE143" s="110"/>
    </row>
    <row r="144" spans="1:31" x14ac:dyDescent="0.25">
      <c r="A144" s="230"/>
      <c r="B144" s="231"/>
      <c r="C144" s="231"/>
      <c r="D144" s="231"/>
      <c r="E144" s="232"/>
      <c r="F144" s="105"/>
      <c r="G144" s="107"/>
      <c r="H144" s="111"/>
      <c r="I144" s="107"/>
      <c r="L144" s="230"/>
      <c r="M144" s="231"/>
      <c r="N144" s="231"/>
      <c r="O144" s="231"/>
      <c r="P144" s="232"/>
      <c r="Q144" s="105"/>
      <c r="R144" s="107"/>
      <c r="S144" s="111"/>
      <c r="T144" s="107"/>
      <c r="W144" s="230"/>
      <c r="X144" s="231"/>
      <c r="Y144" s="231"/>
      <c r="Z144" s="231"/>
      <c r="AA144" s="232"/>
      <c r="AB144" s="105"/>
      <c r="AC144" s="107"/>
      <c r="AD144" s="111"/>
      <c r="AE144" s="107"/>
    </row>
    <row r="145" spans="1:31" x14ac:dyDescent="0.25">
      <c r="A145" s="235" t="s">
        <v>87</v>
      </c>
      <c r="B145" s="235"/>
      <c r="C145" s="235"/>
      <c r="D145" s="235"/>
      <c r="E145" s="235"/>
      <c r="F145" s="235"/>
      <c r="G145" s="235"/>
      <c r="H145" s="235"/>
      <c r="I145" s="112">
        <f>SUM(I137:I140)</f>
        <v>223759.15999999997</v>
      </c>
      <c r="L145" s="235" t="s">
        <v>87</v>
      </c>
      <c r="M145" s="235"/>
      <c r="N145" s="235"/>
      <c r="O145" s="235"/>
      <c r="P145" s="235"/>
      <c r="Q145" s="235"/>
      <c r="R145" s="235"/>
      <c r="S145" s="235"/>
      <c r="T145" s="112">
        <f>SUM(T137:T140)</f>
        <v>223759.15999999997</v>
      </c>
      <c r="W145" s="235" t="s">
        <v>87</v>
      </c>
      <c r="X145" s="235"/>
      <c r="Y145" s="235"/>
      <c r="Z145" s="235"/>
      <c r="AA145" s="235"/>
      <c r="AB145" s="235"/>
      <c r="AC145" s="235"/>
      <c r="AD145" s="235"/>
      <c r="AE145" s="112">
        <f>SUM(AE137:AE140)</f>
        <v>223759.15999999997</v>
      </c>
    </row>
    <row r="146" spans="1:31" x14ac:dyDescent="0.25">
      <c r="A146" s="235" t="s">
        <v>88</v>
      </c>
      <c r="B146" s="235"/>
      <c r="C146" s="235"/>
      <c r="D146" s="235"/>
      <c r="E146" s="235"/>
      <c r="F146" s="235"/>
      <c r="G146" s="235"/>
      <c r="H146" s="118">
        <v>0.03</v>
      </c>
      <c r="I146" s="112">
        <f>I145*H146</f>
        <v>6712.7747999999992</v>
      </c>
      <c r="L146" s="235" t="s">
        <v>88</v>
      </c>
      <c r="M146" s="235"/>
      <c r="N146" s="235"/>
      <c r="O146" s="235"/>
      <c r="P146" s="235"/>
      <c r="Q146" s="235"/>
      <c r="R146" s="235"/>
      <c r="S146" s="118">
        <v>0.03</v>
      </c>
      <c r="T146" s="112">
        <f>T145*S146</f>
        <v>6712.7747999999992</v>
      </c>
      <c r="W146" s="235" t="s">
        <v>88</v>
      </c>
      <c r="X146" s="235"/>
      <c r="Y146" s="235"/>
      <c r="Z146" s="235"/>
      <c r="AA146" s="235"/>
      <c r="AB146" s="235"/>
      <c r="AC146" s="235"/>
      <c r="AD146" s="118">
        <v>0.03</v>
      </c>
      <c r="AE146" s="112">
        <f>AE145*AD146</f>
        <v>6712.7747999999992</v>
      </c>
    </row>
    <row r="147" spans="1:31" x14ac:dyDescent="0.25">
      <c r="A147" s="235" t="s">
        <v>89</v>
      </c>
      <c r="B147" s="235"/>
      <c r="C147" s="235"/>
      <c r="D147" s="235"/>
      <c r="E147" s="235"/>
      <c r="F147" s="235"/>
      <c r="G147" s="235"/>
      <c r="H147" s="235"/>
      <c r="I147" s="112">
        <f>I145+I146</f>
        <v>230471.93479999999</v>
      </c>
      <c r="L147" s="235" t="s">
        <v>89</v>
      </c>
      <c r="M147" s="235"/>
      <c r="N147" s="235"/>
      <c r="O147" s="235"/>
      <c r="P147" s="235"/>
      <c r="Q147" s="235"/>
      <c r="R147" s="235"/>
      <c r="S147" s="235"/>
      <c r="T147" s="112">
        <f>T145+T146</f>
        <v>230471.93479999999</v>
      </c>
      <c r="W147" s="235" t="s">
        <v>89</v>
      </c>
      <c r="X147" s="235"/>
      <c r="Y147" s="235"/>
      <c r="Z147" s="235"/>
      <c r="AA147" s="235"/>
      <c r="AB147" s="235"/>
      <c r="AC147" s="235"/>
      <c r="AD147" s="235"/>
      <c r="AE147" s="112">
        <f>AE145+AE146</f>
        <v>230471.93479999999</v>
      </c>
    </row>
    <row r="148" spans="1:31" x14ac:dyDescent="0.25">
      <c r="A148" s="235" t="s">
        <v>90</v>
      </c>
      <c r="B148" s="235"/>
      <c r="C148" s="235"/>
      <c r="D148" s="235"/>
      <c r="E148" s="235"/>
      <c r="F148" s="235"/>
      <c r="G148" s="235"/>
      <c r="H148" s="235"/>
      <c r="I148" s="112">
        <f>I147</f>
        <v>230471.93479999999</v>
      </c>
      <c r="L148" s="235" t="s">
        <v>90</v>
      </c>
      <c r="M148" s="235"/>
      <c r="N148" s="235"/>
      <c r="O148" s="235"/>
      <c r="P148" s="235"/>
      <c r="Q148" s="235"/>
      <c r="R148" s="235"/>
      <c r="S148" s="235"/>
      <c r="T148" s="112">
        <f>T147</f>
        <v>230471.93479999999</v>
      </c>
      <c r="W148" s="235" t="s">
        <v>90</v>
      </c>
      <c r="X148" s="235"/>
      <c r="Y148" s="235"/>
      <c r="Z148" s="235"/>
      <c r="AA148" s="235"/>
      <c r="AB148" s="235"/>
      <c r="AC148" s="235"/>
      <c r="AD148" s="235"/>
      <c r="AE148" s="112">
        <f>AE147</f>
        <v>230471.93479999999</v>
      </c>
    </row>
    <row r="149" spans="1:31" x14ac:dyDescent="0.25">
      <c r="A149" s="214"/>
      <c r="B149" s="214"/>
      <c r="C149" s="214"/>
      <c r="D149" s="214"/>
      <c r="E149" s="214"/>
      <c r="F149" s="214"/>
      <c r="G149" s="214"/>
      <c r="H149" s="214"/>
      <c r="I149" s="214"/>
      <c r="L149" s="214"/>
      <c r="M149" s="214"/>
      <c r="N149" s="214"/>
      <c r="O149" s="214"/>
      <c r="P149" s="214"/>
      <c r="Q149" s="214"/>
      <c r="R149" s="214"/>
      <c r="S149" s="214"/>
      <c r="T149" s="214"/>
      <c r="W149" s="214"/>
      <c r="X149" s="214"/>
      <c r="Y149" s="214"/>
      <c r="Z149" s="214"/>
      <c r="AA149" s="214"/>
      <c r="AB149" s="214"/>
      <c r="AC149" s="214"/>
      <c r="AD149" s="214"/>
      <c r="AE149" s="214"/>
    </row>
    <row r="150" spans="1:31" x14ac:dyDescent="0.25">
      <c r="A150" s="236" t="s">
        <v>91</v>
      </c>
      <c r="B150" s="236"/>
      <c r="C150" s="236"/>
      <c r="D150" s="236"/>
      <c r="E150" s="236"/>
      <c r="F150" s="236"/>
      <c r="G150" s="236"/>
      <c r="H150" s="236"/>
      <c r="I150" s="236"/>
      <c r="L150" s="236" t="s">
        <v>91</v>
      </c>
      <c r="M150" s="236"/>
      <c r="N150" s="236"/>
      <c r="O150" s="236"/>
      <c r="P150" s="236"/>
      <c r="Q150" s="236"/>
      <c r="R150" s="236"/>
      <c r="S150" s="236"/>
      <c r="T150" s="236"/>
      <c r="W150" s="236" t="s">
        <v>91</v>
      </c>
      <c r="X150" s="236"/>
      <c r="Y150" s="236"/>
      <c r="Z150" s="236"/>
      <c r="AA150" s="236"/>
      <c r="AB150" s="236"/>
      <c r="AC150" s="236"/>
      <c r="AD150" s="236"/>
      <c r="AE150" s="236"/>
    </row>
    <row r="151" spans="1:31" x14ac:dyDescent="0.25">
      <c r="A151" s="227" t="s">
        <v>37</v>
      </c>
      <c r="B151" s="228"/>
      <c r="C151" s="228"/>
      <c r="D151" s="229"/>
      <c r="E151" s="104" t="s">
        <v>68</v>
      </c>
      <c r="F151" s="103" t="s">
        <v>74</v>
      </c>
      <c r="G151" s="104" t="s">
        <v>92</v>
      </c>
      <c r="H151" s="103" t="s">
        <v>93</v>
      </c>
      <c r="I151" s="103" t="s">
        <v>77</v>
      </c>
      <c r="L151" s="227" t="s">
        <v>37</v>
      </c>
      <c r="M151" s="228"/>
      <c r="N151" s="228"/>
      <c r="O151" s="229"/>
      <c r="P151" s="104" t="s">
        <v>68</v>
      </c>
      <c r="Q151" s="103" t="s">
        <v>74</v>
      </c>
      <c r="R151" s="104" t="s">
        <v>92</v>
      </c>
      <c r="S151" s="103" t="s">
        <v>93</v>
      </c>
      <c r="T151" s="103" t="s">
        <v>77</v>
      </c>
      <c r="W151" s="227" t="s">
        <v>37</v>
      </c>
      <c r="X151" s="228"/>
      <c r="Y151" s="228"/>
      <c r="Z151" s="229"/>
      <c r="AA151" s="104" t="s">
        <v>68</v>
      </c>
      <c r="AB151" s="103" t="s">
        <v>74</v>
      </c>
      <c r="AC151" s="104" t="s">
        <v>92</v>
      </c>
      <c r="AD151" s="103" t="s">
        <v>93</v>
      </c>
      <c r="AE151" s="103" t="s">
        <v>77</v>
      </c>
    </row>
    <row r="152" spans="1:31" x14ac:dyDescent="0.25">
      <c r="A152" s="234"/>
      <c r="B152" s="234"/>
      <c r="C152" s="234"/>
      <c r="D152" s="234"/>
      <c r="E152" s="119"/>
      <c r="F152" s="120"/>
      <c r="G152" s="121"/>
      <c r="H152" s="122"/>
      <c r="I152" s="123"/>
      <c r="L152" s="234"/>
      <c r="M152" s="234"/>
      <c r="N152" s="234"/>
      <c r="O152" s="234"/>
      <c r="P152" s="119"/>
      <c r="Q152" s="120"/>
      <c r="R152" s="121"/>
      <c r="S152" s="122"/>
      <c r="T152" s="123"/>
      <c r="W152" s="234"/>
      <c r="X152" s="234"/>
      <c r="Y152" s="234"/>
      <c r="Z152" s="234"/>
      <c r="AA152" s="119"/>
      <c r="AB152" s="120"/>
      <c r="AC152" s="121"/>
      <c r="AD152" s="122"/>
      <c r="AE152" s="123"/>
    </row>
    <row r="153" spans="1:31" x14ac:dyDescent="0.25">
      <c r="A153" s="234"/>
      <c r="B153" s="234"/>
      <c r="C153" s="234"/>
      <c r="D153" s="234"/>
      <c r="E153" s="119"/>
      <c r="F153" s="120"/>
      <c r="G153" s="121"/>
      <c r="H153" s="122"/>
      <c r="I153" s="123"/>
      <c r="L153" s="234"/>
      <c r="M153" s="234"/>
      <c r="N153" s="234"/>
      <c r="O153" s="234"/>
      <c r="P153" s="119"/>
      <c r="Q153" s="120"/>
      <c r="R153" s="121"/>
      <c r="S153" s="122"/>
      <c r="T153" s="123"/>
      <c r="W153" s="234"/>
      <c r="X153" s="234"/>
      <c r="Y153" s="234"/>
      <c r="Z153" s="234"/>
      <c r="AA153" s="119"/>
      <c r="AB153" s="120"/>
      <c r="AC153" s="121"/>
      <c r="AD153" s="122"/>
      <c r="AE153" s="123"/>
    </row>
    <row r="154" spans="1:31" x14ac:dyDescent="0.25">
      <c r="A154" s="234"/>
      <c r="B154" s="234"/>
      <c r="C154" s="234"/>
      <c r="D154" s="234"/>
      <c r="E154" s="119"/>
      <c r="F154" s="120"/>
      <c r="G154" s="121"/>
      <c r="H154" s="122"/>
      <c r="I154" s="123"/>
      <c r="L154" s="234"/>
      <c r="M154" s="234"/>
      <c r="N154" s="234"/>
      <c r="O154" s="234"/>
      <c r="P154" s="119"/>
      <c r="Q154" s="120"/>
      <c r="R154" s="121"/>
      <c r="S154" s="122"/>
      <c r="T154" s="123"/>
      <c r="W154" s="234"/>
      <c r="X154" s="234"/>
      <c r="Y154" s="234"/>
      <c r="Z154" s="234"/>
      <c r="AA154" s="119"/>
      <c r="AB154" s="120"/>
      <c r="AC154" s="121"/>
      <c r="AD154" s="122"/>
      <c r="AE154" s="123"/>
    </row>
    <row r="155" spans="1:31" x14ac:dyDescent="0.25">
      <c r="A155" s="230"/>
      <c r="B155" s="231"/>
      <c r="C155" s="231"/>
      <c r="D155" s="232"/>
      <c r="E155" s="119"/>
      <c r="F155" s="120"/>
      <c r="G155" s="120"/>
      <c r="H155" s="124"/>
      <c r="I155" s="125"/>
      <c r="L155" s="230"/>
      <c r="M155" s="231"/>
      <c r="N155" s="231"/>
      <c r="O155" s="232"/>
      <c r="P155" s="119"/>
      <c r="Q155" s="120"/>
      <c r="R155" s="120"/>
      <c r="S155" s="124"/>
      <c r="T155" s="125"/>
      <c r="W155" s="230"/>
      <c r="X155" s="231"/>
      <c r="Y155" s="231"/>
      <c r="Z155" s="232"/>
      <c r="AA155" s="119"/>
      <c r="AB155" s="120"/>
      <c r="AC155" s="120"/>
      <c r="AD155" s="124"/>
      <c r="AE155" s="125"/>
    </row>
    <row r="156" spans="1:31" x14ac:dyDescent="0.25">
      <c r="A156" s="230"/>
      <c r="B156" s="231"/>
      <c r="C156" s="231"/>
      <c r="D156" s="232"/>
      <c r="E156" s="119"/>
      <c r="F156" s="120"/>
      <c r="G156" s="120"/>
      <c r="H156" s="126"/>
      <c r="I156" s="123"/>
      <c r="L156" s="230"/>
      <c r="M156" s="231"/>
      <c r="N156" s="231"/>
      <c r="O156" s="232"/>
      <c r="P156" s="119"/>
      <c r="Q156" s="120"/>
      <c r="R156" s="120"/>
      <c r="S156" s="126"/>
      <c r="T156" s="123"/>
      <c r="W156" s="230"/>
      <c r="X156" s="231"/>
      <c r="Y156" s="231"/>
      <c r="Z156" s="232"/>
      <c r="AA156" s="119"/>
      <c r="AB156" s="120"/>
      <c r="AC156" s="120"/>
      <c r="AD156" s="126"/>
      <c r="AE156" s="123"/>
    </row>
    <row r="157" spans="1:31" x14ac:dyDescent="0.25">
      <c r="A157" s="230"/>
      <c r="B157" s="231"/>
      <c r="C157" s="231"/>
      <c r="D157" s="232"/>
      <c r="E157" s="119"/>
      <c r="F157" s="120"/>
      <c r="G157" s="120"/>
      <c r="H157" s="126"/>
      <c r="I157" s="123"/>
      <c r="L157" s="230"/>
      <c r="M157" s="231"/>
      <c r="N157" s="231"/>
      <c r="O157" s="232"/>
      <c r="P157" s="119"/>
      <c r="Q157" s="120"/>
      <c r="R157" s="120"/>
      <c r="S157" s="126"/>
      <c r="T157" s="123"/>
      <c r="W157" s="230"/>
      <c r="X157" s="231"/>
      <c r="Y157" s="231"/>
      <c r="Z157" s="232"/>
      <c r="AA157" s="119"/>
      <c r="AB157" s="120"/>
      <c r="AC157" s="120"/>
      <c r="AD157" s="126"/>
      <c r="AE157" s="123"/>
    </row>
    <row r="158" spans="1:31" x14ac:dyDescent="0.25">
      <c r="A158" s="230"/>
      <c r="B158" s="231"/>
      <c r="C158" s="231"/>
      <c r="D158" s="232"/>
      <c r="E158" s="119"/>
      <c r="F158" s="120"/>
      <c r="G158" s="120"/>
      <c r="H158" s="127"/>
      <c r="I158" s="126"/>
      <c r="L158" s="230"/>
      <c r="M158" s="231"/>
      <c r="N158" s="231"/>
      <c r="O158" s="232"/>
      <c r="P158" s="119"/>
      <c r="Q158" s="120"/>
      <c r="R158" s="120"/>
      <c r="S158" s="127"/>
      <c r="T158" s="126"/>
      <c r="W158" s="230"/>
      <c r="X158" s="231"/>
      <c r="Y158" s="231"/>
      <c r="Z158" s="232"/>
      <c r="AA158" s="119"/>
      <c r="AB158" s="120"/>
      <c r="AC158" s="120"/>
      <c r="AD158" s="127"/>
      <c r="AE158" s="126"/>
    </row>
    <row r="159" spans="1:31" x14ac:dyDescent="0.25">
      <c r="A159" s="233" t="s">
        <v>94</v>
      </c>
      <c r="B159" s="233"/>
      <c r="C159" s="233"/>
      <c r="D159" s="233"/>
      <c r="E159" s="233"/>
      <c r="F159" s="233"/>
      <c r="G159" s="233"/>
      <c r="H159" s="233"/>
      <c r="I159" s="112"/>
      <c r="L159" s="233" t="s">
        <v>94</v>
      </c>
      <c r="M159" s="233"/>
      <c r="N159" s="233"/>
      <c r="O159" s="233"/>
      <c r="P159" s="233"/>
      <c r="Q159" s="233"/>
      <c r="R159" s="233"/>
      <c r="S159" s="233"/>
      <c r="T159" s="112"/>
      <c r="W159" s="233" t="s">
        <v>94</v>
      </c>
      <c r="X159" s="233"/>
      <c r="Y159" s="233"/>
      <c r="Z159" s="233"/>
      <c r="AA159" s="233"/>
      <c r="AB159" s="233"/>
      <c r="AC159" s="233"/>
      <c r="AD159" s="233"/>
      <c r="AE159" s="112"/>
    </row>
    <row r="160" spans="1:31" x14ac:dyDescent="0.25">
      <c r="A160" s="233" t="s">
        <v>95</v>
      </c>
      <c r="B160" s="233"/>
      <c r="C160" s="233"/>
      <c r="D160" s="233"/>
      <c r="E160" s="233"/>
      <c r="F160" s="233"/>
      <c r="G160" s="233"/>
      <c r="H160" s="233"/>
      <c r="I160" s="112"/>
      <c r="L160" s="233" t="s">
        <v>95</v>
      </c>
      <c r="M160" s="233"/>
      <c r="N160" s="233"/>
      <c r="O160" s="233"/>
      <c r="P160" s="233"/>
      <c r="Q160" s="233"/>
      <c r="R160" s="233"/>
      <c r="S160" s="233"/>
      <c r="T160" s="112"/>
      <c r="W160" s="233" t="s">
        <v>95</v>
      </c>
      <c r="X160" s="233"/>
      <c r="Y160" s="233"/>
      <c r="Z160" s="233"/>
      <c r="AA160" s="233"/>
      <c r="AB160" s="233"/>
      <c r="AC160" s="233"/>
      <c r="AD160" s="233"/>
      <c r="AE160" s="112"/>
    </row>
    <row r="161" spans="1:31" x14ac:dyDescent="0.25">
      <c r="A161" s="214"/>
      <c r="B161" s="214"/>
      <c r="C161" s="214"/>
      <c r="D161" s="214"/>
      <c r="E161" s="214"/>
      <c r="F161" s="214"/>
      <c r="G161" s="214"/>
      <c r="H161" s="214"/>
      <c r="I161" s="214"/>
      <c r="L161" s="214"/>
      <c r="M161" s="214"/>
      <c r="N161" s="214"/>
      <c r="O161" s="214"/>
      <c r="P161" s="214"/>
      <c r="Q161" s="214"/>
      <c r="R161" s="214"/>
      <c r="S161" s="214"/>
      <c r="T161" s="214"/>
      <c r="W161" s="214"/>
      <c r="X161" s="214"/>
      <c r="Y161" s="214"/>
      <c r="Z161" s="214"/>
      <c r="AA161" s="214"/>
      <c r="AB161" s="214"/>
      <c r="AC161" s="214"/>
      <c r="AD161" s="214"/>
      <c r="AE161" s="214"/>
    </row>
    <row r="162" spans="1:31" x14ac:dyDescent="0.25">
      <c r="A162" s="218" t="s">
        <v>67</v>
      </c>
      <c r="B162" s="219"/>
      <c r="C162" s="219"/>
      <c r="D162" s="219"/>
      <c r="E162" s="219"/>
      <c r="F162" s="219"/>
      <c r="G162" s="219"/>
      <c r="H162" s="219"/>
      <c r="I162" s="220"/>
      <c r="L162" s="218" t="s">
        <v>67</v>
      </c>
      <c r="M162" s="219"/>
      <c r="N162" s="219"/>
      <c r="O162" s="219"/>
      <c r="P162" s="219"/>
      <c r="Q162" s="219"/>
      <c r="R162" s="219"/>
      <c r="S162" s="219"/>
      <c r="T162" s="220"/>
      <c r="W162" s="218" t="s">
        <v>67</v>
      </c>
      <c r="X162" s="219"/>
      <c r="Y162" s="219"/>
      <c r="Z162" s="219"/>
      <c r="AA162" s="219"/>
      <c r="AB162" s="219"/>
      <c r="AC162" s="219"/>
      <c r="AD162" s="219"/>
      <c r="AE162" s="220"/>
    </row>
    <row r="163" spans="1:31" x14ac:dyDescent="0.25">
      <c r="A163" s="227" t="s">
        <v>37</v>
      </c>
      <c r="B163" s="228"/>
      <c r="C163" s="229"/>
      <c r="D163" s="104" t="s">
        <v>68</v>
      </c>
      <c r="E163" s="103" t="s">
        <v>74</v>
      </c>
      <c r="F163" s="103" t="s">
        <v>96</v>
      </c>
      <c r="G163" s="104" t="s">
        <v>97</v>
      </c>
      <c r="H163" s="103" t="s">
        <v>98</v>
      </c>
      <c r="I163" s="103" t="s">
        <v>77</v>
      </c>
      <c r="L163" s="227" t="s">
        <v>37</v>
      </c>
      <c r="M163" s="228"/>
      <c r="N163" s="229"/>
      <c r="O163" s="104" t="s">
        <v>68</v>
      </c>
      <c r="P163" s="103" t="s">
        <v>74</v>
      </c>
      <c r="Q163" s="103" t="s">
        <v>96</v>
      </c>
      <c r="R163" s="104" t="s">
        <v>97</v>
      </c>
      <c r="S163" s="103" t="s">
        <v>98</v>
      </c>
      <c r="T163" s="103" t="s">
        <v>77</v>
      </c>
      <c r="W163" s="227" t="s">
        <v>37</v>
      </c>
      <c r="X163" s="228"/>
      <c r="Y163" s="229"/>
      <c r="Z163" s="104" t="s">
        <v>68</v>
      </c>
      <c r="AA163" s="103" t="s">
        <v>74</v>
      </c>
      <c r="AB163" s="103" t="s">
        <v>96</v>
      </c>
      <c r="AC163" s="104" t="s">
        <v>97</v>
      </c>
      <c r="AD163" s="103" t="s">
        <v>98</v>
      </c>
      <c r="AE163" s="103" t="s">
        <v>77</v>
      </c>
    </row>
    <row r="164" spans="1:31" x14ac:dyDescent="0.25">
      <c r="A164" s="230" t="s">
        <v>106</v>
      </c>
      <c r="B164" s="231"/>
      <c r="C164" s="232"/>
      <c r="D164" s="128">
        <v>1</v>
      </c>
      <c r="E164" s="129" t="s">
        <v>99</v>
      </c>
      <c r="F164" s="130">
        <f>Rendimientos!D14</f>
        <v>2.6666666666666665</v>
      </c>
      <c r="G164" s="131">
        <v>1.8</v>
      </c>
      <c r="H164" s="132">
        <v>140568</v>
      </c>
      <c r="I164" s="133">
        <f>H164/F164</f>
        <v>52713</v>
      </c>
      <c r="L164" s="230" t="s">
        <v>106</v>
      </c>
      <c r="M164" s="231"/>
      <c r="N164" s="232"/>
      <c r="O164" s="128">
        <v>1</v>
      </c>
      <c r="P164" s="129" t="s">
        <v>99</v>
      </c>
      <c r="Q164" s="130">
        <f>Rendimientos!E14</f>
        <v>2.5</v>
      </c>
      <c r="R164" s="131">
        <v>1.8</v>
      </c>
      <c r="S164" s="132">
        <v>140568</v>
      </c>
      <c r="T164" s="133">
        <f>S164/Q164</f>
        <v>56227.199999999997</v>
      </c>
      <c r="W164" s="230" t="s">
        <v>106</v>
      </c>
      <c r="X164" s="231"/>
      <c r="Y164" s="232"/>
      <c r="Z164" s="128">
        <v>1</v>
      </c>
      <c r="AA164" s="129" t="s">
        <v>99</v>
      </c>
      <c r="AB164" s="130">
        <f>Rendimientos!F14</f>
        <v>3.2</v>
      </c>
      <c r="AC164" s="131">
        <v>1.8</v>
      </c>
      <c r="AD164" s="132">
        <v>140568</v>
      </c>
      <c r="AE164" s="133">
        <f>AD164/AB164</f>
        <v>43927.5</v>
      </c>
    </row>
    <row r="165" spans="1:31" x14ac:dyDescent="0.25">
      <c r="A165" s="230"/>
      <c r="B165" s="232"/>
      <c r="C165" s="134"/>
      <c r="D165" s="128"/>
      <c r="E165" s="129"/>
      <c r="F165" s="135"/>
      <c r="G165" s="136"/>
      <c r="H165" s="137"/>
      <c r="I165" s="133"/>
      <c r="L165" s="230"/>
      <c r="M165" s="232"/>
      <c r="N165" s="134"/>
      <c r="O165" s="128"/>
      <c r="P165" s="129"/>
      <c r="Q165" s="135"/>
      <c r="R165" s="136"/>
      <c r="S165" s="137"/>
      <c r="T165" s="133"/>
      <c r="W165" s="230"/>
      <c r="X165" s="232"/>
      <c r="Y165" s="134"/>
      <c r="Z165" s="128"/>
      <c r="AA165" s="129"/>
      <c r="AB165" s="135"/>
      <c r="AC165" s="136"/>
      <c r="AD165" s="137"/>
      <c r="AE165" s="133"/>
    </row>
    <row r="166" spans="1:31" x14ac:dyDescent="0.25">
      <c r="A166" s="233" t="s">
        <v>100</v>
      </c>
      <c r="B166" s="233"/>
      <c r="C166" s="233"/>
      <c r="D166" s="233"/>
      <c r="E166" s="233"/>
      <c r="F166" s="233"/>
      <c r="G166" s="233"/>
      <c r="H166" s="233"/>
      <c r="I166" s="112">
        <f>I164</f>
        <v>52713</v>
      </c>
      <c r="L166" s="233" t="s">
        <v>100</v>
      </c>
      <c r="M166" s="233"/>
      <c r="N166" s="233"/>
      <c r="O166" s="233"/>
      <c r="P166" s="233"/>
      <c r="Q166" s="233"/>
      <c r="R166" s="233"/>
      <c r="S166" s="233"/>
      <c r="T166" s="112">
        <f>T164</f>
        <v>56227.199999999997</v>
      </c>
      <c r="W166" s="233" t="s">
        <v>100</v>
      </c>
      <c r="X166" s="233"/>
      <c r="Y166" s="233"/>
      <c r="Z166" s="233"/>
      <c r="AA166" s="233"/>
      <c r="AB166" s="233"/>
      <c r="AC166" s="233"/>
      <c r="AD166" s="233"/>
      <c r="AE166" s="112">
        <f>AE164</f>
        <v>43927.5</v>
      </c>
    </row>
    <row r="167" spans="1:31" x14ac:dyDescent="0.25">
      <c r="A167" s="233" t="s">
        <v>101</v>
      </c>
      <c r="B167" s="233"/>
      <c r="C167" s="233"/>
      <c r="D167" s="233"/>
      <c r="E167" s="233"/>
      <c r="F167" s="233"/>
      <c r="G167" s="233"/>
      <c r="H167" s="233"/>
      <c r="I167" s="112">
        <f>I166</f>
        <v>52713</v>
      </c>
      <c r="L167" s="233" t="s">
        <v>101</v>
      </c>
      <c r="M167" s="233"/>
      <c r="N167" s="233"/>
      <c r="O167" s="233"/>
      <c r="P167" s="233"/>
      <c r="Q167" s="233"/>
      <c r="R167" s="233"/>
      <c r="S167" s="233"/>
      <c r="T167" s="112">
        <f>T166</f>
        <v>56227.199999999997</v>
      </c>
      <c r="W167" s="233" t="s">
        <v>101</v>
      </c>
      <c r="X167" s="233"/>
      <c r="Y167" s="233"/>
      <c r="Z167" s="233"/>
      <c r="AA167" s="233"/>
      <c r="AB167" s="233"/>
      <c r="AC167" s="233"/>
      <c r="AD167" s="233"/>
      <c r="AE167" s="112">
        <f>AE166</f>
        <v>43927.5</v>
      </c>
    </row>
    <row r="168" spans="1:31" x14ac:dyDescent="0.25">
      <c r="A168" s="214"/>
      <c r="B168" s="214"/>
      <c r="C168" s="214"/>
      <c r="D168" s="214"/>
      <c r="E168" s="214"/>
      <c r="F168" s="214"/>
      <c r="G168" s="214"/>
      <c r="H168" s="214"/>
      <c r="I168" s="214"/>
      <c r="L168" s="214"/>
      <c r="M168" s="214"/>
      <c r="N168" s="214"/>
      <c r="O168" s="214"/>
      <c r="P168" s="214"/>
      <c r="Q168" s="214"/>
      <c r="R168" s="214"/>
      <c r="S168" s="214"/>
      <c r="T168" s="214"/>
      <c r="W168" s="214"/>
      <c r="X168" s="214"/>
      <c r="Y168" s="214"/>
      <c r="Z168" s="214"/>
      <c r="AA168" s="214"/>
      <c r="AB168" s="214"/>
      <c r="AC168" s="214"/>
      <c r="AD168" s="214"/>
      <c r="AE168" s="214"/>
    </row>
    <row r="169" spans="1:31" x14ac:dyDescent="0.25">
      <c r="A169" s="215" t="s">
        <v>102</v>
      </c>
      <c r="B169" s="216"/>
      <c r="C169" s="216"/>
      <c r="D169" s="216"/>
      <c r="E169" s="216"/>
      <c r="F169" s="216"/>
      <c r="G169" s="216"/>
      <c r="H169" s="217"/>
      <c r="I169" s="138">
        <f>I167+I148+I133+I160</f>
        <v>332203.75955247524</v>
      </c>
      <c r="L169" s="215" t="s">
        <v>102</v>
      </c>
      <c r="M169" s="216"/>
      <c r="N169" s="216"/>
      <c r="O169" s="216"/>
      <c r="P169" s="216"/>
      <c r="Q169" s="216"/>
      <c r="R169" s="216"/>
      <c r="S169" s="217"/>
      <c r="T169" s="138">
        <f>T167+T148+T133+T160</f>
        <v>338819.37955247523</v>
      </c>
      <c r="W169" s="215" t="s">
        <v>102</v>
      </c>
      <c r="X169" s="216"/>
      <c r="Y169" s="216"/>
      <c r="Z169" s="216"/>
      <c r="AA169" s="216"/>
      <c r="AB169" s="216"/>
      <c r="AC169" s="216"/>
      <c r="AD169" s="217"/>
      <c r="AE169" s="138">
        <f>AE167+AE148+AE133+AE160</f>
        <v>315664.70955247525</v>
      </c>
    </row>
    <row r="170" spans="1:31" x14ac:dyDescent="0.25">
      <c r="A170" s="218" t="s">
        <v>107</v>
      </c>
      <c r="B170" s="219"/>
      <c r="C170" s="219"/>
      <c r="D170" s="219"/>
      <c r="E170" s="219"/>
      <c r="F170" s="219"/>
      <c r="G170" s="219"/>
      <c r="H170" s="219"/>
      <c r="I170" s="220"/>
      <c r="L170" s="218" t="s">
        <v>107</v>
      </c>
      <c r="M170" s="219"/>
      <c r="N170" s="219"/>
      <c r="O170" s="219"/>
      <c r="P170" s="219"/>
      <c r="Q170" s="219"/>
      <c r="R170" s="219"/>
      <c r="S170" s="219"/>
      <c r="T170" s="220"/>
      <c r="W170" s="218" t="s">
        <v>107</v>
      </c>
      <c r="X170" s="219"/>
      <c r="Y170" s="219"/>
      <c r="Z170" s="219"/>
      <c r="AA170" s="219"/>
      <c r="AB170" s="219"/>
      <c r="AC170" s="219"/>
      <c r="AD170" s="219"/>
      <c r="AE170" s="220"/>
    </row>
    <row r="171" spans="1:31" ht="15" customHeight="1" x14ac:dyDescent="0.25">
      <c r="A171" s="221" t="s">
        <v>108</v>
      </c>
      <c r="B171" s="222"/>
      <c r="C171" s="222"/>
      <c r="D171" s="222"/>
      <c r="E171" s="222"/>
      <c r="F171" s="222"/>
      <c r="G171" s="222"/>
      <c r="H171" s="222"/>
      <c r="I171" s="223"/>
      <c r="L171" s="221" t="s">
        <v>126</v>
      </c>
      <c r="M171" s="222"/>
      <c r="N171" s="222"/>
      <c r="O171" s="222"/>
      <c r="P171" s="222"/>
      <c r="Q171" s="222"/>
      <c r="R171" s="222"/>
      <c r="S171" s="222"/>
      <c r="T171" s="223"/>
      <c r="W171" s="221" t="s">
        <v>108</v>
      </c>
      <c r="X171" s="222"/>
      <c r="Y171" s="222"/>
      <c r="Z171" s="222"/>
      <c r="AA171" s="222"/>
      <c r="AB171" s="222"/>
      <c r="AC171" s="222"/>
      <c r="AD171" s="222"/>
      <c r="AE171" s="223"/>
    </row>
    <row r="172" spans="1:31" x14ac:dyDescent="0.25">
      <c r="A172" s="224"/>
      <c r="B172" s="225"/>
      <c r="C172" s="225"/>
      <c r="D172" s="225"/>
      <c r="E172" s="225"/>
      <c r="F172" s="225"/>
      <c r="G172" s="225"/>
      <c r="H172" s="225"/>
      <c r="I172" s="226"/>
      <c r="L172" s="224"/>
      <c r="M172" s="225"/>
      <c r="N172" s="225"/>
      <c r="O172" s="225"/>
      <c r="P172" s="225"/>
      <c r="Q172" s="225"/>
      <c r="R172" s="225"/>
      <c r="S172" s="225"/>
      <c r="T172" s="226"/>
      <c r="W172" s="224"/>
      <c r="X172" s="225"/>
      <c r="Y172" s="225"/>
      <c r="Z172" s="225"/>
      <c r="AA172" s="225"/>
      <c r="AB172" s="225"/>
      <c r="AC172" s="225"/>
      <c r="AD172" s="225"/>
      <c r="AE172" s="226"/>
    </row>
    <row r="175" spans="1:31" x14ac:dyDescent="0.25">
      <c r="A175" s="246" t="s">
        <v>70</v>
      </c>
      <c r="B175" s="247"/>
      <c r="C175" s="247"/>
      <c r="D175" s="247"/>
      <c r="E175" s="247"/>
      <c r="F175" s="247"/>
      <c r="G175" s="247"/>
      <c r="H175" s="247"/>
      <c r="I175" s="247"/>
      <c r="L175" s="246" t="s">
        <v>70</v>
      </c>
      <c r="M175" s="247"/>
      <c r="N175" s="247"/>
      <c r="O175" s="247"/>
      <c r="P175" s="247"/>
      <c r="Q175" s="247"/>
      <c r="R175" s="247"/>
      <c r="S175" s="247"/>
      <c r="T175" s="247"/>
      <c r="W175" s="246" t="s">
        <v>70</v>
      </c>
      <c r="X175" s="247"/>
      <c r="Y175" s="247"/>
      <c r="Z175" s="247"/>
      <c r="AA175" s="247"/>
      <c r="AB175" s="247"/>
      <c r="AC175" s="247"/>
      <c r="AD175" s="247"/>
      <c r="AE175" s="247"/>
    </row>
    <row r="176" spans="1:31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L176" s="247"/>
      <c r="M176" s="247"/>
      <c r="N176" s="247"/>
      <c r="O176" s="247"/>
      <c r="P176" s="247"/>
      <c r="Q176" s="247"/>
      <c r="R176" s="247"/>
      <c r="S176" s="247"/>
      <c r="T176" s="247"/>
      <c r="W176" s="247"/>
      <c r="X176" s="247"/>
      <c r="Y176" s="247"/>
      <c r="Z176" s="247"/>
      <c r="AA176" s="247"/>
      <c r="AB176" s="247"/>
      <c r="AC176" s="247"/>
      <c r="AD176" s="247"/>
      <c r="AE176" s="247"/>
    </row>
    <row r="177" spans="1:31" x14ac:dyDescent="0.25">
      <c r="A177" s="248" t="s">
        <v>105</v>
      </c>
      <c r="B177" s="248"/>
      <c r="C177" s="249"/>
      <c r="D177" s="249"/>
      <c r="E177" s="249"/>
      <c r="F177" s="249"/>
      <c r="G177" s="249"/>
      <c r="H177" s="249"/>
      <c r="I177" s="248"/>
      <c r="L177" s="248" t="s">
        <v>105</v>
      </c>
      <c r="M177" s="248"/>
      <c r="N177" s="249"/>
      <c r="O177" s="249"/>
      <c r="P177" s="249"/>
      <c r="Q177" s="249"/>
      <c r="R177" s="249"/>
      <c r="S177" s="249"/>
      <c r="T177" s="248"/>
      <c r="W177" s="248" t="s">
        <v>105</v>
      </c>
      <c r="X177" s="248"/>
      <c r="Y177" s="249"/>
      <c r="Z177" s="249"/>
      <c r="AA177" s="249"/>
      <c r="AB177" s="249"/>
      <c r="AC177" s="249"/>
      <c r="AD177" s="249"/>
      <c r="AE177" s="248"/>
    </row>
    <row r="178" spans="1:31" x14ac:dyDescent="0.25">
      <c r="A178" s="98" t="s">
        <v>69</v>
      </c>
      <c r="B178" s="99">
        <v>4</v>
      </c>
      <c r="C178" s="140" t="s">
        <v>103</v>
      </c>
      <c r="D178" s="250" t="s">
        <v>65</v>
      </c>
      <c r="E178" s="250"/>
      <c r="F178" s="250"/>
      <c r="G178" s="250"/>
      <c r="H178" s="251"/>
      <c r="I178" s="100" t="s">
        <v>71</v>
      </c>
      <c r="L178" s="98" t="s">
        <v>69</v>
      </c>
      <c r="M178" s="99">
        <v>4</v>
      </c>
      <c r="N178" s="140" t="s">
        <v>103</v>
      </c>
      <c r="O178" s="250" t="s">
        <v>65</v>
      </c>
      <c r="P178" s="250"/>
      <c r="Q178" s="250"/>
      <c r="R178" s="250"/>
      <c r="S178" s="251"/>
      <c r="T178" s="139" t="s">
        <v>71</v>
      </c>
      <c r="W178" s="98" t="s">
        <v>69</v>
      </c>
      <c r="X178" s="99">
        <v>4</v>
      </c>
      <c r="Y178" s="140" t="s">
        <v>103</v>
      </c>
      <c r="Z178" s="250" t="s">
        <v>65</v>
      </c>
      <c r="AA178" s="250"/>
      <c r="AB178" s="250"/>
      <c r="AC178" s="250"/>
      <c r="AD178" s="251"/>
      <c r="AE178" s="139" t="s">
        <v>71</v>
      </c>
    </row>
    <row r="179" spans="1:31" x14ac:dyDescent="0.25">
      <c r="A179" s="252" t="s">
        <v>104</v>
      </c>
      <c r="B179" s="251"/>
      <c r="C179" s="101" t="s">
        <v>127</v>
      </c>
      <c r="D179" s="101"/>
      <c r="E179" s="101"/>
      <c r="F179" s="101"/>
      <c r="G179" s="101"/>
      <c r="H179" s="102"/>
      <c r="I179" s="100" t="s">
        <v>72</v>
      </c>
      <c r="L179" s="252" t="s">
        <v>104</v>
      </c>
      <c r="M179" s="251"/>
      <c r="N179" s="101" t="s">
        <v>127</v>
      </c>
      <c r="O179" s="101"/>
      <c r="P179" s="101"/>
      <c r="Q179" s="101"/>
      <c r="R179" s="101"/>
      <c r="S179" s="102"/>
      <c r="T179" s="139" t="s">
        <v>72</v>
      </c>
      <c r="W179" s="252" t="s">
        <v>104</v>
      </c>
      <c r="X179" s="251"/>
      <c r="Y179" s="101" t="s">
        <v>127</v>
      </c>
      <c r="Z179" s="101"/>
      <c r="AA179" s="101"/>
      <c r="AB179" s="101"/>
      <c r="AC179" s="101"/>
      <c r="AD179" s="102"/>
      <c r="AE179" s="139" t="s">
        <v>72</v>
      </c>
    </row>
    <row r="180" spans="1:31" x14ac:dyDescent="0.25">
      <c r="A180" s="253"/>
      <c r="B180" s="254"/>
      <c r="C180" s="254"/>
      <c r="D180" s="254"/>
      <c r="E180" s="254"/>
      <c r="F180" s="254"/>
      <c r="G180" s="254"/>
      <c r="H180" s="254"/>
      <c r="I180" s="232"/>
      <c r="L180" s="253"/>
      <c r="M180" s="254"/>
      <c r="N180" s="254"/>
      <c r="O180" s="254"/>
      <c r="P180" s="254"/>
      <c r="Q180" s="254"/>
      <c r="R180" s="254"/>
      <c r="S180" s="254"/>
      <c r="T180" s="232"/>
      <c r="W180" s="253"/>
      <c r="X180" s="254"/>
      <c r="Y180" s="254"/>
      <c r="Z180" s="254"/>
      <c r="AA180" s="254"/>
      <c r="AB180" s="254"/>
      <c r="AC180" s="254"/>
      <c r="AD180" s="254"/>
      <c r="AE180" s="232"/>
    </row>
    <row r="181" spans="1:31" x14ac:dyDescent="0.25">
      <c r="A181" s="236" t="s">
        <v>73</v>
      </c>
      <c r="B181" s="236"/>
      <c r="C181" s="236"/>
      <c r="D181" s="236"/>
      <c r="E181" s="236"/>
      <c r="F181" s="236"/>
      <c r="G181" s="236"/>
      <c r="H181" s="236"/>
      <c r="I181" s="236"/>
      <c r="L181" s="236" t="s">
        <v>73</v>
      </c>
      <c r="M181" s="236"/>
      <c r="N181" s="236"/>
      <c r="O181" s="236"/>
      <c r="P181" s="236"/>
      <c r="Q181" s="236"/>
      <c r="R181" s="236"/>
      <c r="S181" s="236"/>
      <c r="T181" s="236"/>
      <c r="W181" s="236" t="s">
        <v>73</v>
      </c>
      <c r="X181" s="236"/>
      <c r="Y181" s="236"/>
      <c r="Z181" s="236"/>
      <c r="AA181" s="236"/>
      <c r="AB181" s="236"/>
      <c r="AC181" s="236"/>
      <c r="AD181" s="236"/>
      <c r="AE181" s="236"/>
    </row>
    <row r="182" spans="1:31" x14ac:dyDescent="0.25">
      <c r="A182" s="227" t="s">
        <v>37</v>
      </c>
      <c r="B182" s="228"/>
      <c r="C182" s="228"/>
      <c r="D182" s="228"/>
      <c r="E182" s="229"/>
      <c r="F182" s="103" t="s">
        <v>74</v>
      </c>
      <c r="G182" s="104" t="s">
        <v>75</v>
      </c>
      <c r="H182" s="103" t="s">
        <v>76</v>
      </c>
      <c r="I182" s="103" t="s">
        <v>77</v>
      </c>
      <c r="L182" s="227" t="s">
        <v>37</v>
      </c>
      <c r="M182" s="228"/>
      <c r="N182" s="228"/>
      <c r="O182" s="228"/>
      <c r="P182" s="229"/>
      <c r="Q182" s="103" t="s">
        <v>74</v>
      </c>
      <c r="R182" s="104" t="s">
        <v>75</v>
      </c>
      <c r="S182" s="103" t="s">
        <v>76</v>
      </c>
      <c r="T182" s="103" t="s">
        <v>77</v>
      </c>
      <c r="W182" s="227" t="s">
        <v>37</v>
      </c>
      <c r="X182" s="228"/>
      <c r="Y182" s="228"/>
      <c r="Z182" s="228"/>
      <c r="AA182" s="229"/>
      <c r="AB182" s="103" t="s">
        <v>74</v>
      </c>
      <c r="AC182" s="104" t="s">
        <v>75</v>
      </c>
      <c r="AD182" s="103" t="s">
        <v>76</v>
      </c>
      <c r="AE182" s="103" t="s">
        <v>77</v>
      </c>
    </row>
    <row r="183" spans="1:31" x14ac:dyDescent="0.25">
      <c r="A183" s="243" t="s">
        <v>78</v>
      </c>
      <c r="B183" s="244"/>
      <c r="C183" s="244"/>
      <c r="D183" s="244"/>
      <c r="E183" s="245"/>
      <c r="F183" s="142" t="s">
        <v>15</v>
      </c>
      <c r="G183" s="106">
        <v>0.1</v>
      </c>
      <c r="H183" s="144">
        <f>I222</f>
        <v>3262.5</v>
      </c>
      <c r="I183" s="160">
        <f>H183*G183</f>
        <v>326.25</v>
      </c>
      <c r="L183" s="243" t="s">
        <v>78</v>
      </c>
      <c r="M183" s="244"/>
      <c r="N183" s="244"/>
      <c r="O183" s="244"/>
      <c r="P183" s="245"/>
      <c r="Q183" s="142" t="s">
        <v>15</v>
      </c>
      <c r="R183" s="106">
        <v>0.1</v>
      </c>
      <c r="S183" s="144">
        <f>T222</f>
        <v>2175</v>
      </c>
      <c r="T183" s="160">
        <f>S183*R183</f>
        <v>217.5</v>
      </c>
      <c r="W183" s="243" t="s">
        <v>78</v>
      </c>
      <c r="X183" s="244"/>
      <c r="Y183" s="244"/>
      <c r="Z183" s="244"/>
      <c r="AA183" s="245"/>
      <c r="AB183" s="142" t="s">
        <v>15</v>
      </c>
      <c r="AC183" s="106">
        <v>0.1</v>
      </c>
      <c r="AD183" s="144">
        <f>AE222</f>
        <v>2610</v>
      </c>
      <c r="AE183" s="160">
        <f>AD183*AC183</f>
        <v>261</v>
      </c>
    </row>
    <row r="184" spans="1:31" x14ac:dyDescent="0.25">
      <c r="A184" s="243" t="s">
        <v>66</v>
      </c>
      <c r="B184" s="244"/>
      <c r="C184" s="244"/>
      <c r="D184" s="244"/>
      <c r="E184" s="245"/>
      <c r="F184" s="105" t="s">
        <v>112</v>
      </c>
      <c r="G184" s="141">
        <f>Rendimientos!D15</f>
        <v>53.333333333333336</v>
      </c>
      <c r="H184" s="161">
        <v>850000</v>
      </c>
      <c r="I184" s="160">
        <f>H184/G184</f>
        <v>15937.5</v>
      </c>
      <c r="L184" s="243" t="s">
        <v>66</v>
      </c>
      <c r="M184" s="244"/>
      <c r="N184" s="244"/>
      <c r="O184" s="244"/>
      <c r="P184" s="245"/>
      <c r="Q184" s="105" t="s">
        <v>112</v>
      </c>
      <c r="R184" s="141">
        <f>Q222</f>
        <v>80</v>
      </c>
      <c r="S184" s="161">
        <v>850000</v>
      </c>
      <c r="T184" s="160">
        <f>S184/R184</f>
        <v>10625</v>
      </c>
      <c r="W184" s="243" t="s">
        <v>66</v>
      </c>
      <c r="X184" s="244"/>
      <c r="Y184" s="244"/>
      <c r="Z184" s="244"/>
      <c r="AA184" s="245"/>
      <c r="AB184" s="105" t="s">
        <v>112</v>
      </c>
      <c r="AC184" s="141">
        <f>AB222</f>
        <v>66.666666666666671</v>
      </c>
      <c r="AD184" s="161">
        <v>850000</v>
      </c>
      <c r="AE184" s="160">
        <f>AD184/AC184</f>
        <v>12750</v>
      </c>
    </row>
    <row r="185" spans="1:31" x14ac:dyDescent="0.25">
      <c r="A185" s="243"/>
      <c r="B185" s="244"/>
      <c r="C185" s="244"/>
      <c r="D185" s="244"/>
      <c r="E185" s="245"/>
      <c r="F185" s="105"/>
      <c r="G185" s="141"/>
      <c r="H185" s="161"/>
      <c r="I185" s="160"/>
      <c r="L185" s="243"/>
      <c r="M185" s="244"/>
      <c r="N185" s="244"/>
      <c r="O185" s="244"/>
      <c r="P185" s="245"/>
      <c r="Q185" s="105"/>
      <c r="R185" s="141"/>
      <c r="S185" s="161"/>
      <c r="T185" s="160"/>
      <c r="W185" s="243"/>
      <c r="X185" s="244"/>
      <c r="Y185" s="244"/>
      <c r="Z185" s="244"/>
      <c r="AA185" s="245"/>
      <c r="AB185" s="105"/>
      <c r="AC185" s="141"/>
      <c r="AD185" s="161"/>
      <c r="AE185" s="160"/>
    </row>
    <row r="186" spans="1:31" x14ac:dyDescent="0.25">
      <c r="A186" s="240"/>
      <c r="B186" s="241"/>
      <c r="C186" s="241"/>
      <c r="D186" s="241"/>
      <c r="E186" s="242"/>
      <c r="F186" s="105"/>
      <c r="G186" s="108"/>
      <c r="H186" s="162"/>
      <c r="I186" s="160"/>
      <c r="L186" s="240"/>
      <c r="M186" s="241"/>
      <c r="N186" s="241"/>
      <c r="O186" s="241"/>
      <c r="P186" s="242"/>
      <c r="Q186" s="105"/>
      <c r="R186" s="108"/>
      <c r="S186" s="162"/>
      <c r="T186" s="160"/>
      <c r="W186" s="240"/>
      <c r="X186" s="241"/>
      <c r="Y186" s="241"/>
      <c r="Z186" s="241"/>
      <c r="AA186" s="242"/>
      <c r="AB186" s="105"/>
      <c r="AC186" s="108"/>
      <c r="AD186" s="162"/>
      <c r="AE186" s="160"/>
    </row>
    <row r="187" spans="1:31" x14ac:dyDescent="0.25">
      <c r="A187" s="240"/>
      <c r="B187" s="241"/>
      <c r="C187" s="241"/>
      <c r="D187" s="241"/>
      <c r="E187" s="242"/>
      <c r="F187" s="105"/>
      <c r="G187" s="108"/>
      <c r="H187" s="162"/>
      <c r="I187" s="160"/>
      <c r="L187" s="240"/>
      <c r="M187" s="241"/>
      <c r="N187" s="241"/>
      <c r="O187" s="241"/>
      <c r="P187" s="242"/>
      <c r="Q187" s="105"/>
      <c r="R187" s="108"/>
      <c r="S187" s="162"/>
      <c r="T187" s="160"/>
      <c r="W187" s="240"/>
      <c r="X187" s="241"/>
      <c r="Y187" s="241"/>
      <c r="Z187" s="241"/>
      <c r="AA187" s="242"/>
      <c r="AB187" s="105"/>
      <c r="AC187" s="108"/>
      <c r="AD187" s="162"/>
      <c r="AE187" s="160"/>
    </row>
    <row r="188" spans="1:31" x14ac:dyDescent="0.25">
      <c r="A188" s="230"/>
      <c r="B188" s="231"/>
      <c r="C188" s="231"/>
      <c r="D188" s="231"/>
      <c r="E188" s="232"/>
      <c r="F188" s="105"/>
      <c r="G188" s="109"/>
      <c r="H188" s="145"/>
      <c r="I188" s="146"/>
      <c r="L188" s="230"/>
      <c r="M188" s="231"/>
      <c r="N188" s="231"/>
      <c r="O188" s="231"/>
      <c r="P188" s="232"/>
      <c r="Q188" s="105"/>
      <c r="R188" s="109"/>
      <c r="S188" s="145"/>
      <c r="T188" s="146"/>
      <c r="W188" s="230"/>
      <c r="X188" s="231"/>
      <c r="Y188" s="231"/>
      <c r="Z188" s="231"/>
      <c r="AA188" s="232"/>
      <c r="AB188" s="105"/>
      <c r="AC188" s="109"/>
      <c r="AD188" s="145"/>
      <c r="AE188" s="146"/>
    </row>
    <row r="189" spans="1:31" x14ac:dyDescent="0.25">
      <c r="A189" s="230"/>
      <c r="B189" s="231"/>
      <c r="C189" s="231"/>
      <c r="D189" s="231"/>
      <c r="E189" s="232"/>
      <c r="F189" s="105"/>
      <c r="G189" s="109"/>
      <c r="H189" s="111"/>
      <c r="I189" s="107"/>
      <c r="L189" s="230"/>
      <c r="M189" s="231"/>
      <c r="N189" s="231"/>
      <c r="O189" s="231"/>
      <c r="P189" s="232"/>
      <c r="Q189" s="105"/>
      <c r="R189" s="109"/>
      <c r="S189" s="111"/>
      <c r="T189" s="107"/>
      <c r="W189" s="230"/>
      <c r="X189" s="231"/>
      <c r="Y189" s="231"/>
      <c r="Z189" s="231"/>
      <c r="AA189" s="232"/>
      <c r="AB189" s="105"/>
      <c r="AC189" s="109"/>
      <c r="AD189" s="111"/>
      <c r="AE189" s="107"/>
    </row>
    <row r="190" spans="1:31" x14ac:dyDescent="0.25">
      <c r="A190" s="233" t="s">
        <v>79</v>
      </c>
      <c r="B190" s="233"/>
      <c r="C190" s="233"/>
      <c r="D190" s="233"/>
      <c r="E190" s="233"/>
      <c r="F190" s="233"/>
      <c r="G190" s="233"/>
      <c r="H190" s="233"/>
      <c r="I190" s="112">
        <f>SUM(I183:I187)</f>
        <v>16263.75</v>
      </c>
      <c r="L190" s="233" t="s">
        <v>79</v>
      </c>
      <c r="M190" s="233"/>
      <c r="N190" s="233"/>
      <c r="O190" s="233"/>
      <c r="P190" s="233"/>
      <c r="Q190" s="233"/>
      <c r="R190" s="233"/>
      <c r="S190" s="233"/>
      <c r="T190" s="112">
        <f>SUM(T183:T187)</f>
        <v>10842.5</v>
      </c>
      <c r="W190" s="233" t="s">
        <v>79</v>
      </c>
      <c r="X190" s="233"/>
      <c r="Y190" s="233"/>
      <c r="Z190" s="233"/>
      <c r="AA190" s="233"/>
      <c r="AB190" s="233"/>
      <c r="AC190" s="233"/>
      <c r="AD190" s="233"/>
      <c r="AE190" s="112">
        <f>SUM(AE183:AE187)</f>
        <v>13011</v>
      </c>
    </row>
    <row r="191" spans="1:31" x14ac:dyDescent="0.25">
      <c r="A191" s="233" t="s">
        <v>80</v>
      </c>
      <c r="B191" s="233"/>
      <c r="C191" s="233"/>
      <c r="D191" s="233"/>
      <c r="E191" s="233"/>
      <c r="F191" s="233"/>
      <c r="G191" s="233"/>
      <c r="H191" s="233"/>
      <c r="I191" s="112">
        <f>I190</f>
        <v>16263.75</v>
      </c>
      <c r="L191" s="233" t="s">
        <v>80</v>
      </c>
      <c r="M191" s="233"/>
      <c r="N191" s="233"/>
      <c r="O191" s="233"/>
      <c r="P191" s="233"/>
      <c r="Q191" s="233"/>
      <c r="R191" s="233"/>
      <c r="S191" s="233"/>
      <c r="T191" s="112">
        <f>T190</f>
        <v>10842.5</v>
      </c>
      <c r="W191" s="233" t="s">
        <v>80</v>
      </c>
      <c r="X191" s="233"/>
      <c r="Y191" s="233"/>
      <c r="Z191" s="233"/>
      <c r="AA191" s="233"/>
      <c r="AB191" s="233"/>
      <c r="AC191" s="233"/>
      <c r="AD191" s="233"/>
      <c r="AE191" s="112">
        <f>AE190</f>
        <v>13011</v>
      </c>
    </row>
    <row r="192" spans="1:31" x14ac:dyDescent="0.25">
      <c r="A192" s="214"/>
      <c r="B192" s="214"/>
      <c r="C192" s="214"/>
      <c r="D192" s="214"/>
      <c r="E192" s="214"/>
      <c r="F192" s="214"/>
      <c r="G192" s="214"/>
      <c r="H192" s="214"/>
      <c r="I192" s="214"/>
      <c r="L192" s="214"/>
      <c r="M192" s="214"/>
      <c r="N192" s="214"/>
      <c r="O192" s="214"/>
      <c r="P192" s="214"/>
      <c r="Q192" s="214"/>
      <c r="R192" s="214"/>
      <c r="S192" s="214"/>
      <c r="T192" s="214"/>
      <c r="W192" s="214"/>
      <c r="X192" s="214"/>
      <c r="Y192" s="214"/>
      <c r="Z192" s="214"/>
      <c r="AA192" s="214"/>
      <c r="AB192" s="214"/>
      <c r="AC192" s="214"/>
      <c r="AD192" s="214"/>
      <c r="AE192" s="214"/>
    </row>
    <row r="193" spans="1:31" x14ac:dyDescent="0.25">
      <c r="A193" s="236" t="s">
        <v>81</v>
      </c>
      <c r="B193" s="236"/>
      <c r="C193" s="236"/>
      <c r="D193" s="236"/>
      <c r="E193" s="236"/>
      <c r="F193" s="236"/>
      <c r="G193" s="236"/>
      <c r="H193" s="236"/>
      <c r="I193" s="236"/>
      <c r="L193" s="236" t="s">
        <v>81</v>
      </c>
      <c r="M193" s="236"/>
      <c r="N193" s="236"/>
      <c r="O193" s="236"/>
      <c r="P193" s="236"/>
      <c r="Q193" s="236"/>
      <c r="R193" s="236"/>
      <c r="S193" s="236"/>
      <c r="T193" s="236"/>
      <c r="W193" s="236" t="s">
        <v>81</v>
      </c>
      <c r="X193" s="236"/>
      <c r="Y193" s="236"/>
      <c r="Z193" s="236"/>
      <c r="AA193" s="236"/>
      <c r="AB193" s="236"/>
      <c r="AC193" s="236"/>
      <c r="AD193" s="236"/>
      <c r="AE193" s="236"/>
    </row>
    <row r="194" spans="1:31" x14ac:dyDescent="0.25">
      <c r="A194" s="227" t="s">
        <v>37</v>
      </c>
      <c r="B194" s="228"/>
      <c r="C194" s="228"/>
      <c r="D194" s="228"/>
      <c r="E194" s="229"/>
      <c r="F194" s="103" t="s">
        <v>74</v>
      </c>
      <c r="G194" s="104" t="s">
        <v>68</v>
      </c>
      <c r="H194" s="103" t="s">
        <v>76</v>
      </c>
      <c r="I194" s="103" t="s">
        <v>77</v>
      </c>
      <c r="L194" s="227" t="s">
        <v>37</v>
      </c>
      <c r="M194" s="228"/>
      <c r="N194" s="228"/>
      <c r="O194" s="228"/>
      <c r="P194" s="229"/>
      <c r="Q194" s="103" t="s">
        <v>74</v>
      </c>
      <c r="R194" s="104" t="s">
        <v>68</v>
      </c>
      <c r="S194" s="103" t="s">
        <v>76</v>
      </c>
      <c r="T194" s="103" t="s">
        <v>77</v>
      </c>
      <c r="W194" s="227" t="s">
        <v>37</v>
      </c>
      <c r="X194" s="228"/>
      <c r="Y194" s="228"/>
      <c r="Z194" s="228"/>
      <c r="AA194" s="229"/>
      <c r="AB194" s="103" t="s">
        <v>74</v>
      </c>
      <c r="AC194" s="104" t="s">
        <v>68</v>
      </c>
      <c r="AD194" s="103" t="s">
        <v>76</v>
      </c>
      <c r="AE194" s="103" t="s">
        <v>77</v>
      </c>
    </row>
    <row r="195" spans="1:31" x14ac:dyDescent="0.25">
      <c r="A195" s="234" t="s">
        <v>118</v>
      </c>
      <c r="B195" s="234"/>
      <c r="C195" s="234"/>
      <c r="D195" s="234"/>
      <c r="E195" s="234"/>
      <c r="F195" s="163"/>
      <c r="G195" s="164"/>
      <c r="H195" s="165"/>
      <c r="I195" s="166"/>
      <c r="L195" s="234" t="s">
        <v>118</v>
      </c>
      <c r="M195" s="234"/>
      <c r="N195" s="234"/>
      <c r="O195" s="234"/>
      <c r="P195" s="234"/>
      <c r="Q195" s="163"/>
      <c r="R195" s="164"/>
      <c r="S195" s="165"/>
      <c r="T195" s="166"/>
      <c r="W195" s="234" t="s">
        <v>118</v>
      </c>
      <c r="X195" s="234"/>
      <c r="Y195" s="234"/>
      <c r="Z195" s="234"/>
      <c r="AA195" s="234"/>
      <c r="AB195" s="163"/>
      <c r="AC195" s="164"/>
      <c r="AD195" s="165"/>
      <c r="AE195" s="166"/>
    </row>
    <row r="196" spans="1:31" x14ac:dyDescent="0.25">
      <c r="A196" s="234"/>
      <c r="B196" s="234"/>
      <c r="C196" s="234"/>
      <c r="D196" s="234"/>
      <c r="E196" s="234"/>
      <c r="F196" s="163"/>
      <c r="G196" s="164"/>
      <c r="H196" s="165"/>
      <c r="I196" s="166"/>
      <c r="L196" s="234"/>
      <c r="M196" s="234"/>
      <c r="N196" s="234"/>
      <c r="O196" s="234"/>
      <c r="P196" s="234"/>
      <c r="Q196" s="163"/>
      <c r="R196" s="164"/>
      <c r="S196" s="165"/>
      <c r="T196" s="166"/>
      <c r="W196" s="234"/>
      <c r="X196" s="234"/>
      <c r="Y196" s="234"/>
      <c r="Z196" s="234"/>
      <c r="AA196" s="234"/>
      <c r="AB196" s="163"/>
      <c r="AC196" s="164"/>
      <c r="AD196" s="165"/>
      <c r="AE196" s="166"/>
    </row>
    <row r="197" spans="1:31" x14ac:dyDescent="0.25">
      <c r="A197" s="234"/>
      <c r="B197" s="234"/>
      <c r="C197" s="234"/>
      <c r="D197" s="234"/>
      <c r="E197" s="234"/>
      <c r="F197" s="163"/>
      <c r="G197" s="164"/>
      <c r="H197" s="165"/>
      <c r="I197" s="166"/>
      <c r="L197" s="234"/>
      <c r="M197" s="234"/>
      <c r="N197" s="234"/>
      <c r="O197" s="234"/>
      <c r="P197" s="234"/>
      <c r="Q197" s="163"/>
      <c r="R197" s="164"/>
      <c r="S197" s="165"/>
      <c r="T197" s="166"/>
      <c r="W197" s="234"/>
      <c r="X197" s="234"/>
      <c r="Y197" s="234"/>
      <c r="Z197" s="234"/>
      <c r="AA197" s="234"/>
      <c r="AB197" s="163"/>
      <c r="AC197" s="164"/>
      <c r="AD197" s="165"/>
      <c r="AE197" s="166"/>
    </row>
    <row r="198" spans="1:31" x14ac:dyDescent="0.25">
      <c r="A198" s="234"/>
      <c r="B198" s="234"/>
      <c r="C198" s="234"/>
      <c r="D198" s="234"/>
      <c r="E198" s="234"/>
      <c r="F198" s="163"/>
      <c r="G198" s="164"/>
      <c r="H198" s="165"/>
      <c r="I198" s="166"/>
      <c r="L198" s="234"/>
      <c r="M198" s="234"/>
      <c r="N198" s="234"/>
      <c r="O198" s="234"/>
      <c r="P198" s="234"/>
      <c r="Q198" s="163"/>
      <c r="R198" s="164"/>
      <c r="S198" s="165"/>
      <c r="T198" s="166"/>
      <c r="W198" s="234"/>
      <c r="X198" s="234"/>
      <c r="Y198" s="234"/>
      <c r="Z198" s="234"/>
      <c r="AA198" s="234"/>
      <c r="AB198" s="163"/>
      <c r="AC198" s="164"/>
      <c r="AD198" s="165"/>
      <c r="AE198" s="166"/>
    </row>
    <row r="199" spans="1:31" x14ac:dyDescent="0.25">
      <c r="A199" s="234"/>
      <c r="B199" s="234"/>
      <c r="C199" s="234"/>
      <c r="D199" s="234"/>
      <c r="E199" s="234"/>
      <c r="F199" s="105"/>
      <c r="G199" s="117"/>
      <c r="H199" s="115"/>
      <c r="I199" s="107"/>
      <c r="L199" s="234"/>
      <c r="M199" s="234"/>
      <c r="N199" s="234"/>
      <c r="O199" s="234"/>
      <c r="P199" s="234"/>
      <c r="Q199" s="105"/>
      <c r="R199" s="117"/>
      <c r="S199" s="115"/>
      <c r="T199" s="107"/>
      <c r="W199" s="234"/>
      <c r="X199" s="234"/>
      <c r="Y199" s="234"/>
      <c r="Z199" s="234"/>
      <c r="AA199" s="234"/>
      <c r="AB199" s="105"/>
      <c r="AC199" s="117"/>
      <c r="AD199" s="115"/>
      <c r="AE199" s="107"/>
    </row>
    <row r="200" spans="1:31" x14ac:dyDescent="0.25">
      <c r="A200" s="234"/>
      <c r="B200" s="234"/>
      <c r="C200" s="234"/>
      <c r="D200" s="234"/>
      <c r="E200" s="234"/>
      <c r="F200" s="105"/>
      <c r="G200" s="108"/>
      <c r="H200" s="115"/>
      <c r="I200" s="107"/>
      <c r="L200" s="234"/>
      <c r="M200" s="234"/>
      <c r="N200" s="234"/>
      <c r="O200" s="234"/>
      <c r="P200" s="234"/>
      <c r="Q200" s="105"/>
      <c r="R200" s="108"/>
      <c r="S200" s="115"/>
      <c r="T200" s="107"/>
      <c r="W200" s="234"/>
      <c r="X200" s="234"/>
      <c r="Y200" s="234"/>
      <c r="Z200" s="234"/>
      <c r="AA200" s="234"/>
      <c r="AB200" s="105"/>
      <c r="AC200" s="108"/>
      <c r="AD200" s="115"/>
      <c r="AE200" s="107"/>
    </row>
    <row r="201" spans="1:31" x14ac:dyDescent="0.25">
      <c r="A201" s="237"/>
      <c r="B201" s="238"/>
      <c r="C201" s="238"/>
      <c r="D201" s="238"/>
      <c r="E201" s="239"/>
      <c r="F201" s="110"/>
      <c r="G201" s="110"/>
      <c r="H201" s="110"/>
      <c r="I201" s="110"/>
      <c r="L201" s="237"/>
      <c r="M201" s="238"/>
      <c r="N201" s="238"/>
      <c r="O201" s="238"/>
      <c r="P201" s="239"/>
      <c r="Q201" s="110"/>
      <c r="R201" s="110"/>
      <c r="S201" s="110"/>
      <c r="T201" s="110"/>
      <c r="W201" s="237"/>
      <c r="X201" s="238"/>
      <c r="Y201" s="238"/>
      <c r="Z201" s="238"/>
      <c r="AA201" s="239"/>
      <c r="AB201" s="110"/>
      <c r="AC201" s="110"/>
      <c r="AD201" s="110"/>
      <c r="AE201" s="110"/>
    </row>
    <row r="202" spans="1:31" x14ac:dyDescent="0.25">
      <c r="A202" s="230"/>
      <c r="B202" s="231"/>
      <c r="C202" s="231"/>
      <c r="D202" s="231"/>
      <c r="E202" s="232"/>
      <c r="F202" s="105"/>
      <c r="G202" s="107"/>
      <c r="H202" s="111"/>
      <c r="I202" s="107"/>
      <c r="L202" s="230"/>
      <c r="M202" s="231"/>
      <c r="N202" s="231"/>
      <c r="O202" s="231"/>
      <c r="P202" s="232"/>
      <c r="Q202" s="105"/>
      <c r="R202" s="107"/>
      <c r="S202" s="111"/>
      <c r="T202" s="107"/>
      <c r="W202" s="230"/>
      <c r="X202" s="231"/>
      <c r="Y202" s="231"/>
      <c r="Z202" s="231"/>
      <c r="AA202" s="232"/>
      <c r="AB202" s="105"/>
      <c r="AC202" s="107"/>
      <c r="AD202" s="111"/>
      <c r="AE202" s="107"/>
    </row>
    <row r="203" spans="1:31" x14ac:dyDescent="0.25">
      <c r="A203" s="235" t="s">
        <v>87</v>
      </c>
      <c r="B203" s="235"/>
      <c r="C203" s="235"/>
      <c r="D203" s="235"/>
      <c r="E203" s="235"/>
      <c r="F203" s="235"/>
      <c r="G203" s="235"/>
      <c r="H203" s="235"/>
      <c r="I203" s="112">
        <f>SUM(I195:I198)</f>
        <v>0</v>
      </c>
      <c r="L203" s="235" t="s">
        <v>87</v>
      </c>
      <c r="M203" s="235"/>
      <c r="N203" s="235"/>
      <c r="O203" s="235"/>
      <c r="P203" s="235"/>
      <c r="Q203" s="235"/>
      <c r="R203" s="235"/>
      <c r="S203" s="235"/>
      <c r="T203" s="112">
        <f>SUM(T195:T198)</f>
        <v>0</v>
      </c>
      <c r="W203" s="235" t="s">
        <v>87</v>
      </c>
      <c r="X203" s="235"/>
      <c r="Y203" s="235"/>
      <c r="Z203" s="235"/>
      <c r="AA203" s="235"/>
      <c r="AB203" s="235"/>
      <c r="AC203" s="235"/>
      <c r="AD203" s="235"/>
      <c r="AE203" s="112">
        <f>SUM(AE195:AE198)</f>
        <v>0</v>
      </c>
    </row>
    <row r="204" spans="1:31" x14ac:dyDescent="0.25">
      <c r="A204" s="235" t="s">
        <v>88</v>
      </c>
      <c r="B204" s="235"/>
      <c r="C204" s="235"/>
      <c r="D204" s="235"/>
      <c r="E204" s="235"/>
      <c r="F204" s="235"/>
      <c r="G204" s="235"/>
      <c r="H204" s="118">
        <v>0.03</v>
      </c>
      <c r="I204" s="167" t="s">
        <v>15</v>
      </c>
      <c r="L204" s="235" t="s">
        <v>88</v>
      </c>
      <c r="M204" s="235"/>
      <c r="N204" s="235"/>
      <c r="O204" s="235"/>
      <c r="P204" s="235"/>
      <c r="Q204" s="235"/>
      <c r="R204" s="235"/>
      <c r="S204" s="118">
        <v>0.03</v>
      </c>
      <c r="T204" s="167" t="s">
        <v>15</v>
      </c>
      <c r="W204" s="235" t="s">
        <v>88</v>
      </c>
      <c r="X204" s="235"/>
      <c r="Y204" s="235"/>
      <c r="Z204" s="235"/>
      <c r="AA204" s="235"/>
      <c r="AB204" s="235"/>
      <c r="AC204" s="235"/>
      <c r="AD204" s="118">
        <v>0.03</v>
      </c>
      <c r="AE204" s="167" t="s">
        <v>15</v>
      </c>
    </row>
    <row r="205" spans="1:31" x14ac:dyDescent="0.25">
      <c r="A205" s="235" t="s">
        <v>89</v>
      </c>
      <c r="B205" s="235"/>
      <c r="C205" s="235"/>
      <c r="D205" s="235"/>
      <c r="E205" s="235"/>
      <c r="F205" s="235"/>
      <c r="G205" s="235"/>
      <c r="H205" s="235"/>
      <c r="I205" s="167" t="s">
        <v>15</v>
      </c>
      <c r="L205" s="235" t="s">
        <v>89</v>
      </c>
      <c r="M205" s="235"/>
      <c r="N205" s="235"/>
      <c r="O205" s="235"/>
      <c r="P205" s="235"/>
      <c r="Q205" s="235"/>
      <c r="R205" s="235"/>
      <c r="S205" s="235"/>
      <c r="T205" s="167" t="s">
        <v>15</v>
      </c>
      <c r="W205" s="235" t="s">
        <v>89</v>
      </c>
      <c r="X205" s="235"/>
      <c r="Y205" s="235"/>
      <c r="Z205" s="235"/>
      <c r="AA205" s="235"/>
      <c r="AB205" s="235"/>
      <c r="AC205" s="235"/>
      <c r="AD205" s="235"/>
      <c r="AE205" s="167" t="s">
        <v>15</v>
      </c>
    </row>
    <row r="206" spans="1:31" x14ac:dyDescent="0.25">
      <c r="A206" s="235" t="s">
        <v>90</v>
      </c>
      <c r="B206" s="235"/>
      <c r="C206" s="235"/>
      <c r="D206" s="235"/>
      <c r="E206" s="235"/>
      <c r="F206" s="235"/>
      <c r="G206" s="235"/>
      <c r="H206" s="235"/>
      <c r="I206" s="112">
        <v>0</v>
      </c>
      <c r="L206" s="235" t="s">
        <v>90</v>
      </c>
      <c r="M206" s="235"/>
      <c r="N206" s="235"/>
      <c r="O206" s="235"/>
      <c r="P206" s="235"/>
      <c r="Q206" s="235"/>
      <c r="R206" s="235"/>
      <c r="S206" s="235"/>
      <c r="T206" s="112">
        <v>0</v>
      </c>
      <c r="W206" s="235" t="s">
        <v>90</v>
      </c>
      <c r="X206" s="235"/>
      <c r="Y206" s="235"/>
      <c r="Z206" s="235"/>
      <c r="AA206" s="235"/>
      <c r="AB206" s="235"/>
      <c r="AC206" s="235"/>
      <c r="AD206" s="235"/>
      <c r="AE206" s="112">
        <v>0</v>
      </c>
    </row>
    <row r="207" spans="1:31" x14ac:dyDescent="0.25">
      <c r="A207" s="214"/>
      <c r="B207" s="214"/>
      <c r="C207" s="214"/>
      <c r="D207" s="214"/>
      <c r="E207" s="214"/>
      <c r="F207" s="214"/>
      <c r="G207" s="214"/>
      <c r="H207" s="214"/>
      <c r="I207" s="214"/>
      <c r="L207" s="214"/>
      <c r="M207" s="214"/>
      <c r="N207" s="214"/>
      <c r="O207" s="214"/>
      <c r="P207" s="214"/>
      <c r="Q207" s="214"/>
      <c r="R207" s="214"/>
      <c r="S207" s="214"/>
      <c r="T207" s="214"/>
      <c r="W207" s="214"/>
      <c r="X207" s="214"/>
      <c r="Y207" s="214"/>
      <c r="Z207" s="214"/>
      <c r="AA207" s="214"/>
      <c r="AB207" s="214"/>
      <c r="AC207" s="214"/>
      <c r="AD207" s="214"/>
      <c r="AE207" s="214"/>
    </row>
    <row r="208" spans="1:31" x14ac:dyDescent="0.25">
      <c r="A208" s="236" t="s">
        <v>91</v>
      </c>
      <c r="B208" s="236"/>
      <c r="C208" s="236"/>
      <c r="D208" s="236"/>
      <c r="E208" s="236"/>
      <c r="F208" s="236"/>
      <c r="G208" s="236"/>
      <c r="H208" s="236"/>
      <c r="I208" s="236"/>
      <c r="L208" s="236" t="s">
        <v>91</v>
      </c>
      <c r="M208" s="236"/>
      <c r="N208" s="236"/>
      <c r="O208" s="236"/>
      <c r="P208" s="236"/>
      <c r="Q208" s="236"/>
      <c r="R208" s="236"/>
      <c r="S208" s="236"/>
      <c r="T208" s="236"/>
      <c r="W208" s="236" t="s">
        <v>91</v>
      </c>
      <c r="X208" s="236"/>
      <c r="Y208" s="236"/>
      <c r="Z208" s="236"/>
      <c r="AA208" s="236"/>
      <c r="AB208" s="236"/>
      <c r="AC208" s="236"/>
      <c r="AD208" s="236"/>
      <c r="AE208" s="236"/>
    </row>
    <row r="209" spans="1:31" x14ac:dyDescent="0.25">
      <c r="A209" s="227" t="s">
        <v>37</v>
      </c>
      <c r="B209" s="228"/>
      <c r="C209" s="228"/>
      <c r="D209" s="229"/>
      <c r="E209" s="104" t="s">
        <v>68</v>
      </c>
      <c r="F209" s="103" t="s">
        <v>74</v>
      </c>
      <c r="G209" s="104" t="s">
        <v>92</v>
      </c>
      <c r="H209" s="103" t="s">
        <v>93</v>
      </c>
      <c r="I209" s="103" t="s">
        <v>77</v>
      </c>
      <c r="L209" s="227" t="s">
        <v>37</v>
      </c>
      <c r="M209" s="228"/>
      <c r="N209" s="228"/>
      <c r="O209" s="229"/>
      <c r="P209" s="104" t="s">
        <v>68</v>
      </c>
      <c r="Q209" s="103" t="s">
        <v>74</v>
      </c>
      <c r="R209" s="104" t="s">
        <v>92</v>
      </c>
      <c r="S209" s="103" t="s">
        <v>93</v>
      </c>
      <c r="T209" s="103" t="s">
        <v>77</v>
      </c>
      <c r="W209" s="227" t="s">
        <v>37</v>
      </c>
      <c r="X209" s="228"/>
      <c r="Y209" s="228"/>
      <c r="Z209" s="229"/>
      <c r="AA209" s="104" t="s">
        <v>68</v>
      </c>
      <c r="AB209" s="103" t="s">
        <v>74</v>
      </c>
      <c r="AC209" s="104" t="s">
        <v>92</v>
      </c>
      <c r="AD209" s="103" t="s">
        <v>93</v>
      </c>
      <c r="AE209" s="103" t="s">
        <v>77</v>
      </c>
    </row>
    <row r="210" spans="1:31" x14ac:dyDescent="0.25">
      <c r="A210" s="234" t="s">
        <v>118</v>
      </c>
      <c r="B210" s="234"/>
      <c r="C210" s="234"/>
      <c r="D210" s="234"/>
      <c r="E210" s="119"/>
      <c r="F210" s="120"/>
      <c r="G210" s="121"/>
      <c r="H210" s="122"/>
      <c r="I210" s="123"/>
      <c r="L210" s="234" t="s">
        <v>118</v>
      </c>
      <c r="M210" s="234"/>
      <c r="N210" s="234"/>
      <c r="O210" s="234"/>
      <c r="P210" s="119"/>
      <c r="Q210" s="120"/>
      <c r="R210" s="121"/>
      <c r="S210" s="122"/>
      <c r="T210" s="123"/>
      <c r="W210" s="234" t="s">
        <v>118</v>
      </c>
      <c r="X210" s="234"/>
      <c r="Y210" s="234"/>
      <c r="Z210" s="234"/>
      <c r="AA210" s="119"/>
      <c r="AB210" s="120"/>
      <c r="AC210" s="121"/>
      <c r="AD210" s="122"/>
      <c r="AE210" s="123"/>
    </row>
    <row r="211" spans="1:31" x14ac:dyDescent="0.25">
      <c r="A211" s="234"/>
      <c r="B211" s="234"/>
      <c r="C211" s="234"/>
      <c r="D211" s="234"/>
      <c r="E211" s="119"/>
      <c r="F211" s="120"/>
      <c r="G211" s="121"/>
      <c r="H211" s="122"/>
      <c r="I211" s="123"/>
      <c r="L211" s="234"/>
      <c r="M211" s="234"/>
      <c r="N211" s="234"/>
      <c r="O211" s="234"/>
      <c r="P211" s="119"/>
      <c r="Q211" s="120"/>
      <c r="R211" s="121"/>
      <c r="S211" s="122"/>
      <c r="T211" s="123"/>
      <c r="W211" s="234"/>
      <c r="X211" s="234"/>
      <c r="Y211" s="234"/>
      <c r="Z211" s="234"/>
      <c r="AA211" s="119"/>
      <c r="AB211" s="120"/>
      <c r="AC211" s="121"/>
      <c r="AD211" s="122"/>
      <c r="AE211" s="123"/>
    </row>
    <row r="212" spans="1:31" x14ac:dyDescent="0.25">
      <c r="A212" s="234"/>
      <c r="B212" s="234"/>
      <c r="C212" s="234"/>
      <c r="D212" s="234"/>
      <c r="E212" s="119"/>
      <c r="F212" s="120"/>
      <c r="G212" s="121"/>
      <c r="H212" s="122"/>
      <c r="I212" s="123"/>
      <c r="L212" s="234"/>
      <c r="M212" s="234"/>
      <c r="N212" s="234"/>
      <c r="O212" s="234"/>
      <c r="P212" s="119"/>
      <c r="Q212" s="120"/>
      <c r="R212" s="121"/>
      <c r="S212" s="122"/>
      <c r="T212" s="123"/>
      <c r="W212" s="234"/>
      <c r="X212" s="234"/>
      <c r="Y212" s="234"/>
      <c r="Z212" s="234"/>
      <c r="AA212" s="119"/>
      <c r="AB212" s="120"/>
      <c r="AC212" s="121"/>
      <c r="AD212" s="122"/>
      <c r="AE212" s="123"/>
    </row>
    <row r="213" spans="1:31" x14ac:dyDescent="0.25">
      <c r="A213" s="230"/>
      <c r="B213" s="231"/>
      <c r="C213" s="231"/>
      <c r="D213" s="232"/>
      <c r="E213" s="119"/>
      <c r="F213" s="120"/>
      <c r="G213" s="120"/>
      <c r="H213" s="124"/>
      <c r="I213" s="125"/>
      <c r="L213" s="230"/>
      <c r="M213" s="231"/>
      <c r="N213" s="231"/>
      <c r="O213" s="232"/>
      <c r="P213" s="119"/>
      <c r="Q213" s="120"/>
      <c r="R213" s="120"/>
      <c r="S213" s="124"/>
      <c r="T213" s="125"/>
      <c r="W213" s="230"/>
      <c r="X213" s="231"/>
      <c r="Y213" s="231"/>
      <c r="Z213" s="232"/>
      <c r="AA213" s="119"/>
      <c r="AB213" s="120"/>
      <c r="AC213" s="120"/>
      <c r="AD213" s="124"/>
      <c r="AE213" s="125"/>
    </row>
    <row r="214" spans="1:31" x14ac:dyDescent="0.25">
      <c r="A214" s="230"/>
      <c r="B214" s="231"/>
      <c r="C214" s="231"/>
      <c r="D214" s="232"/>
      <c r="E214" s="119"/>
      <c r="F214" s="120"/>
      <c r="G214" s="120"/>
      <c r="H214" s="126"/>
      <c r="I214" s="123"/>
      <c r="L214" s="230"/>
      <c r="M214" s="231"/>
      <c r="N214" s="231"/>
      <c r="O214" s="232"/>
      <c r="P214" s="119"/>
      <c r="Q214" s="120"/>
      <c r="R214" s="120"/>
      <c r="S214" s="126"/>
      <c r="T214" s="123"/>
      <c r="W214" s="230"/>
      <c r="X214" s="231"/>
      <c r="Y214" s="231"/>
      <c r="Z214" s="232"/>
      <c r="AA214" s="119"/>
      <c r="AB214" s="120"/>
      <c r="AC214" s="120"/>
      <c r="AD214" s="126"/>
      <c r="AE214" s="123"/>
    </row>
    <row r="215" spans="1:31" x14ac:dyDescent="0.25">
      <c r="A215" s="230"/>
      <c r="B215" s="231"/>
      <c r="C215" s="231"/>
      <c r="D215" s="232"/>
      <c r="E215" s="119"/>
      <c r="F215" s="120"/>
      <c r="G215" s="120"/>
      <c r="H215" s="126"/>
      <c r="I215" s="123"/>
      <c r="L215" s="230"/>
      <c r="M215" s="231"/>
      <c r="N215" s="231"/>
      <c r="O215" s="232"/>
      <c r="P215" s="119"/>
      <c r="Q215" s="120"/>
      <c r="R215" s="120"/>
      <c r="S215" s="126"/>
      <c r="T215" s="123"/>
      <c r="W215" s="230"/>
      <c r="X215" s="231"/>
      <c r="Y215" s="231"/>
      <c r="Z215" s="232"/>
      <c r="AA215" s="119"/>
      <c r="AB215" s="120"/>
      <c r="AC215" s="120"/>
      <c r="AD215" s="126"/>
      <c r="AE215" s="123"/>
    </row>
    <row r="216" spans="1:31" x14ac:dyDescent="0.25">
      <c r="A216" s="230"/>
      <c r="B216" s="231"/>
      <c r="C216" s="231"/>
      <c r="D216" s="232"/>
      <c r="E216" s="119"/>
      <c r="F216" s="120"/>
      <c r="G216" s="120"/>
      <c r="H216" s="127"/>
      <c r="I216" s="126"/>
      <c r="L216" s="230"/>
      <c r="M216" s="231"/>
      <c r="N216" s="231"/>
      <c r="O216" s="232"/>
      <c r="P216" s="119"/>
      <c r="Q216" s="120"/>
      <c r="R216" s="120"/>
      <c r="S216" s="127"/>
      <c r="T216" s="126"/>
      <c r="W216" s="230"/>
      <c r="X216" s="231"/>
      <c r="Y216" s="231"/>
      <c r="Z216" s="232"/>
      <c r="AA216" s="119"/>
      <c r="AB216" s="120"/>
      <c r="AC216" s="120"/>
      <c r="AD216" s="127"/>
      <c r="AE216" s="126"/>
    </row>
    <row r="217" spans="1:31" x14ac:dyDescent="0.25">
      <c r="A217" s="233" t="s">
        <v>94</v>
      </c>
      <c r="B217" s="233"/>
      <c r="C217" s="233"/>
      <c r="D217" s="233"/>
      <c r="E217" s="233"/>
      <c r="F217" s="233"/>
      <c r="G217" s="233"/>
      <c r="H217" s="233"/>
      <c r="I217" s="112"/>
      <c r="L217" s="233" t="s">
        <v>94</v>
      </c>
      <c r="M217" s="233"/>
      <c r="N217" s="233"/>
      <c r="O217" s="233"/>
      <c r="P217" s="233"/>
      <c r="Q217" s="233"/>
      <c r="R217" s="233"/>
      <c r="S217" s="233"/>
      <c r="T217" s="112"/>
      <c r="W217" s="233" t="s">
        <v>94</v>
      </c>
      <c r="X217" s="233"/>
      <c r="Y217" s="233"/>
      <c r="Z217" s="233"/>
      <c r="AA217" s="233"/>
      <c r="AB217" s="233"/>
      <c r="AC217" s="233"/>
      <c r="AD217" s="233"/>
      <c r="AE217" s="112"/>
    </row>
    <row r="218" spans="1:31" x14ac:dyDescent="0.25">
      <c r="A218" s="233" t="s">
        <v>95</v>
      </c>
      <c r="B218" s="233"/>
      <c r="C218" s="233"/>
      <c r="D218" s="233"/>
      <c r="E218" s="233"/>
      <c r="F218" s="233"/>
      <c r="G218" s="233"/>
      <c r="H218" s="233"/>
      <c r="I218" s="112"/>
      <c r="L218" s="233" t="s">
        <v>95</v>
      </c>
      <c r="M218" s="233"/>
      <c r="N218" s="233"/>
      <c r="O218" s="233"/>
      <c r="P218" s="233"/>
      <c r="Q218" s="233"/>
      <c r="R218" s="233"/>
      <c r="S218" s="233"/>
      <c r="T218" s="112">
        <v>0</v>
      </c>
      <c r="W218" s="233" t="s">
        <v>95</v>
      </c>
      <c r="X218" s="233"/>
      <c r="Y218" s="233"/>
      <c r="Z218" s="233"/>
      <c r="AA218" s="233"/>
      <c r="AB218" s="233"/>
      <c r="AC218" s="233"/>
      <c r="AD218" s="233"/>
      <c r="AE218" s="112"/>
    </row>
    <row r="219" spans="1:31" x14ac:dyDescent="0.25">
      <c r="A219" s="214"/>
      <c r="B219" s="214"/>
      <c r="C219" s="214"/>
      <c r="D219" s="214"/>
      <c r="E219" s="214"/>
      <c r="F219" s="214"/>
      <c r="G219" s="214"/>
      <c r="H219" s="214"/>
      <c r="I219" s="214"/>
      <c r="L219" s="214"/>
      <c r="M219" s="214"/>
      <c r="N219" s="214"/>
      <c r="O219" s="214"/>
      <c r="P219" s="214"/>
      <c r="Q219" s="214"/>
      <c r="R219" s="214"/>
      <c r="S219" s="214"/>
      <c r="T219" s="214"/>
      <c r="W219" s="214"/>
      <c r="X219" s="214"/>
      <c r="Y219" s="214"/>
      <c r="Z219" s="214"/>
      <c r="AA219" s="214"/>
      <c r="AB219" s="214"/>
      <c r="AC219" s="214"/>
      <c r="AD219" s="214"/>
      <c r="AE219" s="214"/>
    </row>
    <row r="220" spans="1:31" x14ac:dyDescent="0.25">
      <c r="A220" s="218" t="s">
        <v>67</v>
      </c>
      <c r="B220" s="219"/>
      <c r="C220" s="219"/>
      <c r="D220" s="219"/>
      <c r="E220" s="219"/>
      <c r="F220" s="219"/>
      <c r="G220" s="219"/>
      <c r="H220" s="219"/>
      <c r="I220" s="220"/>
      <c r="L220" s="218" t="s">
        <v>67</v>
      </c>
      <c r="M220" s="219"/>
      <c r="N220" s="219"/>
      <c r="O220" s="219"/>
      <c r="P220" s="219"/>
      <c r="Q220" s="219"/>
      <c r="R220" s="219"/>
      <c r="S220" s="219"/>
      <c r="T220" s="220"/>
      <c r="W220" s="218" t="s">
        <v>67</v>
      </c>
      <c r="X220" s="219"/>
      <c r="Y220" s="219"/>
      <c r="Z220" s="219"/>
      <c r="AA220" s="219"/>
      <c r="AB220" s="219"/>
      <c r="AC220" s="219"/>
      <c r="AD220" s="219"/>
      <c r="AE220" s="220"/>
    </row>
    <row r="221" spans="1:31" x14ac:dyDescent="0.25">
      <c r="A221" s="227" t="s">
        <v>37</v>
      </c>
      <c r="B221" s="228"/>
      <c r="C221" s="229"/>
      <c r="D221" s="104" t="s">
        <v>68</v>
      </c>
      <c r="E221" s="103" t="s">
        <v>74</v>
      </c>
      <c r="F221" s="103" t="s">
        <v>96</v>
      </c>
      <c r="G221" s="104" t="s">
        <v>97</v>
      </c>
      <c r="H221" s="103" t="s">
        <v>98</v>
      </c>
      <c r="I221" s="103" t="s">
        <v>77</v>
      </c>
      <c r="L221" s="227" t="s">
        <v>37</v>
      </c>
      <c r="M221" s="228"/>
      <c r="N221" s="229"/>
      <c r="O221" s="104" t="s">
        <v>68</v>
      </c>
      <c r="P221" s="103" t="s">
        <v>74</v>
      </c>
      <c r="Q221" s="103" t="s">
        <v>96</v>
      </c>
      <c r="R221" s="104" t="s">
        <v>97</v>
      </c>
      <c r="S221" s="103" t="s">
        <v>98</v>
      </c>
      <c r="T221" s="103" t="s">
        <v>77</v>
      </c>
      <c r="W221" s="227" t="s">
        <v>37</v>
      </c>
      <c r="X221" s="228"/>
      <c r="Y221" s="229"/>
      <c r="Z221" s="104" t="s">
        <v>68</v>
      </c>
      <c r="AA221" s="103" t="s">
        <v>74</v>
      </c>
      <c r="AB221" s="103" t="s">
        <v>96</v>
      </c>
      <c r="AC221" s="104" t="s">
        <v>97</v>
      </c>
      <c r="AD221" s="103" t="s">
        <v>98</v>
      </c>
      <c r="AE221" s="103" t="s">
        <v>77</v>
      </c>
    </row>
    <row r="222" spans="1:31" x14ac:dyDescent="0.25">
      <c r="A222" s="230" t="s">
        <v>106</v>
      </c>
      <c r="B222" s="231"/>
      <c r="C222" s="232"/>
      <c r="D222" s="128">
        <v>1</v>
      </c>
      <c r="E222" s="129" t="s">
        <v>99</v>
      </c>
      <c r="F222" s="130">
        <f>G184</f>
        <v>53.333333333333336</v>
      </c>
      <c r="G222" s="131">
        <v>1.8</v>
      </c>
      <c r="H222" s="132">
        <v>174000</v>
      </c>
      <c r="I222" s="133">
        <f>H222/F222</f>
        <v>3262.5</v>
      </c>
      <c r="L222" s="230" t="s">
        <v>106</v>
      </c>
      <c r="M222" s="231"/>
      <c r="N222" s="232"/>
      <c r="O222" s="128">
        <v>1</v>
      </c>
      <c r="P222" s="129" t="s">
        <v>99</v>
      </c>
      <c r="Q222" s="130">
        <f>Rendimientos!E15</f>
        <v>80</v>
      </c>
      <c r="R222" s="131">
        <v>1.8</v>
      </c>
      <c r="S222" s="132">
        <v>174000</v>
      </c>
      <c r="T222" s="133">
        <f>S222/Q222</f>
        <v>2175</v>
      </c>
      <c r="W222" s="230" t="s">
        <v>106</v>
      </c>
      <c r="X222" s="231"/>
      <c r="Y222" s="232"/>
      <c r="Z222" s="128">
        <v>1</v>
      </c>
      <c r="AA222" s="129" t="s">
        <v>99</v>
      </c>
      <c r="AB222" s="130">
        <f>Rendimientos!F15</f>
        <v>66.666666666666671</v>
      </c>
      <c r="AC222" s="131">
        <v>1.8</v>
      </c>
      <c r="AD222" s="132">
        <v>174000</v>
      </c>
      <c r="AE222" s="133">
        <f>AD222/AB222</f>
        <v>2610</v>
      </c>
    </row>
    <row r="223" spans="1:31" x14ac:dyDescent="0.25">
      <c r="A223" s="230"/>
      <c r="B223" s="232"/>
      <c r="C223" s="134"/>
      <c r="D223" s="128"/>
      <c r="E223" s="129"/>
      <c r="F223" s="135"/>
      <c r="G223" s="136"/>
      <c r="H223" s="137"/>
      <c r="I223" s="133"/>
      <c r="L223" s="230"/>
      <c r="M223" s="232"/>
      <c r="N223" s="134"/>
      <c r="O223" s="128"/>
      <c r="P223" s="129"/>
      <c r="Q223" s="135"/>
      <c r="R223" s="136"/>
      <c r="S223" s="137"/>
      <c r="T223" s="133"/>
      <c r="W223" s="230"/>
      <c r="X223" s="232"/>
      <c r="Y223" s="134"/>
      <c r="Z223" s="128"/>
      <c r="AA223" s="129"/>
      <c r="AB223" s="135"/>
      <c r="AC223" s="136"/>
      <c r="AD223" s="137"/>
      <c r="AE223" s="133"/>
    </row>
    <row r="224" spans="1:31" x14ac:dyDescent="0.25">
      <c r="A224" s="233" t="s">
        <v>100</v>
      </c>
      <c r="B224" s="233"/>
      <c r="C224" s="233"/>
      <c r="D224" s="233"/>
      <c r="E224" s="233"/>
      <c r="F224" s="233"/>
      <c r="G224" s="233"/>
      <c r="H224" s="233"/>
      <c r="I224" s="112">
        <f>I222</f>
        <v>3262.5</v>
      </c>
      <c r="L224" s="233" t="s">
        <v>100</v>
      </c>
      <c r="M224" s="233"/>
      <c r="N224" s="233"/>
      <c r="O224" s="233"/>
      <c r="P224" s="233"/>
      <c r="Q224" s="233"/>
      <c r="R224" s="233"/>
      <c r="S224" s="233"/>
      <c r="T224" s="112">
        <f>T222</f>
        <v>2175</v>
      </c>
      <c r="W224" s="233" t="s">
        <v>100</v>
      </c>
      <c r="X224" s="233"/>
      <c r="Y224" s="233"/>
      <c r="Z224" s="233"/>
      <c r="AA224" s="233"/>
      <c r="AB224" s="233"/>
      <c r="AC224" s="233"/>
      <c r="AD224" s="233"/>
      <c r="AE224" s="112">
        <f>AE222</f>
        <v>2610</v>
      </c>
    </row>
    <row r="225" spans="1:31" x14ac:dyDescent="0.25">
      <c r="A225" s="233" t="s">
        <v>101</v>
      </c>
      <c r="B225" s="233"/>
      <c r="C225" s="233"/>
      <c r="D225" s="233"/>
      <c r="E225" s="233"/>
      <c r="F225" s="233"/>
      <c r="G225" s="233"/>
      <c r="H225" s="233"/>
      <c r="I225" s="112">
        <f>I224</f>
        <v>3262.5</v>
      </c>
      <c r="L225" s="233" t="s">
        <v>101</v>
      </c>
      <c r="M225" s="233"/>
      <c r="N225" s="233"/>
      <c r="O225" s="233"/>
      <c r="P225" s="233"/>
      <c r="Q225" s="233"/>
      <c r="R225" s="233"/>
      <c r="S225" s="233"/>
      <c r="T225" s="112">
        <f>T224</f>
        <v>2175</v>
      </c>
      <c r="W225" s="233" t="s">
        <v>101</v>
      </c>
      <c r="X225" s="233"/>
      <c r="Y225" s="233"/>
      <c r="Z225" s="233"/>
      <c r="AA225" s="233"/>
      <c r="AB225" s="233"/>
      <c r="AC225" s="233"/>
      <c r="AD225" s="233"/>
      <c r="AE225" s="112">
        <f>AE224</f>
        <v>2610</v>
      </c>
    </row>
    <row r="226" spans="1:31" x14ac:dyDescent="0.25">
      <c r="A226" s="214"/>
      <c r="B226" s="214"/>
      <c r="C226" s="214"/>
      <c r="D226" s="214"/>
      <c r="E226" s="214"/>
      <c r="F226" s="214"/>
      <c r="G226" s="214"/>
      <c r="H226" s="214"/>
      <c r="I226" s="214"/>
      <c r="L226" s="214"/>
      <c r="M226" s="214"/>
      <c r="N226" s="214"/>
      <c r="O226" s="214"/>
      <c r="P226" s="214"/>
      <c r="Q226" s="214"/>
      <c r="R226" s="214"/>
      <c r="S226" s="214"/>
      <c r="T226" s="214"/>
      <c r="W226" s="214"/>
      <c r="X226" s="214"/>
      <c r="Y226" s="214"/>
      <c r="Z226" s="214"/>
      <c r="AA226" s="214"/>
      <c r="AB226" s="214"/>
      <c r="AC226" s="214"/>
      <c r="AD226" s="214"/>
      <c r="AE226" s="214"/>
    </row>
    <row r="227" spans="1:31" x14ac:dyDescent="0.25">
      <c r="A227" s="215" t="s">
        <v>102</v>
      </c>
      <c r="B227" s="216"/>
      <c r="C227" s="216"/>
      <c r="D227" s="216"/>
      <c r="E227" s="216"/>
      <c r="F227" s="216"/>
      <c r="G227" s="216"/>
      <c r="H227" s="217"/>
      <c r="I227" s="138">
        <f>I225+I206+I191+I218</f>
        <v>19526.25</v>
      </c>
      <c r="L227" s="215" t="s">
        <v>102</v>
      </c>
      <c r="M227" s="216"/>
      <c r="N227" s="216"/>
      <c r="O227" s="216"/>
      <c r="P227" s="216"/>
      <c r="Q227" s="216"/>
      <c r="R227" s="216"/>
      <c r="S227" s="217"/>
      <c r="T227" s="138">
        <f>T225+T206+T191+T218</f>
        <v>13017.5</v>
      </c>
      <c r="W227" s="215" t="s">
        <v>102</v>
      </c>
      <c r="X227" s="216"/>
      <c r="Y227" s="216"/>
      <c r="Z227" s="216"/>
      <c r="AA227" s="216"/>
      <c r="AB227" s="216"/>
      <c r="AC227" s="216"/>
      <c r="AD227" s="217"/>
      <c r="AE227" s="138">
        <f>AE225+AE206+AE191+AE218</f>
        <v>15621</v>
      </c>
    </row>
    <row r="228" spans="1:31" x14ac:dyDescent="0.25">
      <c r="A228" s="218" t="s">
        <v>107</v>
      </c>
      <c r="B228" s="219"/>
      <c r="C228" s="219"/>
      <c r="D228" s="219"/>
      <c r="E228" s="219"/>
      <c r="F228" s="219"/>
      <c r="G228" s="219"/>
      <c r="H228" s="219"/>
      <c r="I228" s="220"/>
      <c r="L228" s="218" t="s">
        <v>107</v>
      </c>
      <c r="M228" s="219"/>
      <c r="N228" s="219"/>
      <c r="O228" s="219"/>
      <c r="P228" s="219"/>
      <c r="Q228" s="219"/>
      <c r="R228" s="219"/>
      <c r="S228" s="219"/>
      <c r="T228" s="220"/>
      <c r="W228" s="218" t="s">
        <v>107</v>
      </c>
      <c r="X228" s="219"/>
      <c r="Y228" s="219"/>
      <c r="Z228" s="219"/>
      <c r="AA228" s="219"/>
      <c r="AB228" s="219"/>
      <c r="AC228" s="219"/>
      <c r="AD228" s="219"/>
      <c r="AE228" s="220"/>
    </row>
    <row r="229" spans="1:31" ht="15" customHeight="1" x14ac:dyDescent="0.25">
      <c r="A229" s="221" t="s">
        <v>108</v>
      </c>
      <c r="B229" s="222"/>
      <c r="C229" s="222"/>
      <c r="D229" s="222"/>
      <c r="E229" s="222"/>
      <c r="F229" s="222"/>
      <c r="G229" s="222"/>
      <c r="H229" s="222"/>
      <c r="I229" s="223"/>
      <c r="L229" s="221" t="s">
        <v>126</v>
      </c>
      <c r="M229" s="222"/>
      <c r="N229" s="222"/>
      <c r="O229" s="222"/>
      <c r="P229" s="222"/>
      <c r="Q229" s="222"/>
      <c r="R229" s="222"/>
      <c r="S229" s="222"/>
      <c r="T229" s="223"/>
      <c r="W229" s="221" t="s">
        <v>108</v>
      </c>
      <c r="X229" s="222"/>
      <c r="Y229" s="222"/>
      <c r="Z229" s="222"/>
      <c r="AA229" s="222"/>
      <c r="AB229" s="222"/>
      <c r="AC229" s="222"/>
      <c r="AD229" s="222"/>
      <c r="AE229" s="223"/>
    </row>
    <row r="230" spans="1:31" x14ac:dyDescent="0.25">
      <c r="A230" s="224"/>
      <c r="B230" s="225"/>
      <c r="C230" s="225"/>
      <c r="D230" s="225"/>
      <c r="E230" s="225"/>
      <c r="F230" s="225"/>
      <c r="G230" s="225"/>
      <c r="H230" s="225"/>
      <c r="I230" s="226"/>
      <c r="L230" s="224"/>
      <c r="M230" s="225"/>
      <c r="N230" s="225"/>
      <c r="O230" s="225"/>
      <c r="P230" s="225"/>
      <c r="Q230" s="225"/>
      <c r="R230" s="225"/>
      <c r="S230" s="225"/>
      <c r="T230" s="226"/>
      <c r="W230" s="224"/>
      <c r="X230" s="225"/>
      <c r="Y230" s="225"/>
      <c r="Z230" s="225"/>
      <c r="AA230" s="225"/>
      <c r="AB230" s="225"/>
      <c r="AC230" s="225"/>
      <c r="AD230" s="225"/>
      <c r="AE230" s="226"/>
    </row>
    <row r="233" spans="1:31" x14ac:dyDescent="0.25">
      <c r="A233" s="246" t="s">
        <v>70</v>
      </c>
      <c r="B233" s="247"/>
      <c r="C233" s="247"/>
      <c r="D233" s="247"/>
      <c r="E233" s="247"/>
      <c r="F233" s="247"/>
      <c r="G233" s="247"/>
      <c r="H233" s="247"/>
      <c r="I233" s="247"/>
      <c r="L233" s="246" t="s">
        <v>70</v>
      </c>
      <c r="M233" s="247"/>
      <c r="N233" s="247"/>
      <c r="O233" s="247"/>
      <c r="P233" s="247"/>
      <c r="Q233" s="247"/>
      <c r="R233" s="247"/>
      <c r="S233" s="247"/>
      <c r="T233" s="247"/>
      <c r="W233" s="246" t="s">
        <v>70</v>
      </c>
      <c r="X233" s="247"/>
      <c r="Y233" s="247"/>
      <c r="Z233" s="247"/>
      <c r="AA233" s="247"/>
      <c r="AB233" s="247"/>
      <c r="AC233" s="247"/>
      <c r="AD233" s="247"/>
      <c r="AE233" s="247"/>
    </row>
    <row r="234" spans="1:31" x14ac:dyDescent="0.25">
      <c r="A234" s="247"/>
      <c r="B234" s="247"/>
      <c r="C234" s="247"/>
      <c r="D234" s="247"/>
      <c r="E234" s="247"/>
      <c r="F234" s="247"/>
      <c r="G234" s="247"/>
      <c r="H234" s="247"/>
      <c r="I234" s="247"/>
      <c r="L234" s="247"/>
      <c r="M234" s="247"/>
      <c r="N234" s="247"/>
      <c r="O234" s="247"/>
      <c r="P234" s="247"/>
      <c r="Q234" s="247"/>
      <c r="R234" s="247"/>
      <c r="S234" s="247"/>
      <c r="T234" s="247"/>
      <c r="W234" s="247"/>
      <c r="X234" s="247"/>
      <c r="Y234" s="247"/>
      <c r="Z234" s="247"/>
      <c r="AA234" s="247"/>
      <c r="AB234" s="247"/>
      <c r="AC234" s="247"/>
      <c r="AD234" s="247"/>
      <c r="AE234" s="247"/>
    </row>
    <row r="235" spans="1:31" x14ac:dyDescent="0.25">
      <c r="A235" s="248" t="s">
        <v>105</v>
      </c>
      <c r="B235" s="248"/>
      <c r="C235" s="249"/>
      <c r="D235" s="249"/>
      <c r="E235" s="249"/>
      <c r="F235" s="249"/>
      <c r="G235" s="249"/>
      <c r="H235" s="249"/>
      <c r="I235" s="248"/>
      <c r="L235" s="248" t="s">
        <v>105</v>
      </c>
      <c r="M235" s="248"/>
      <c r="N235" s="249"/>
      <c r="O235" s="249"/>
      <c r="P235" s="249"/>
      <c r="Q235" s="249"/>
      <c r="R235" s="249"/>
      <c r="S235" s="249"/>
      <c r="T235" s="248"/>
      <c r="W235" s="248" t="s">
        <v>105</v>
      </c>
      <c r="X235" s="248"/>
      <c r="Y235" s="249"/>
      <c r="Z235" s="249"/>
      <c r="AA235" s="249"/>
      <c r="AB235" s="249"/>
      <c r="AC235" s="249"/>
      <c r="AD235" s="249"/>
      <c r="AE235" s="248"/>
    </row>
    <row r="236" spans="1:31" x14ac:dyDescent="0.25">
      <c r="A236" s="98" t="s">
        <v>69</v>
      </c>
      <c r="B236" s="99">
        <v>5</v>
      </c>
      <c r="C236" s="140" t="s">
        <v>103</v>
      </c>
      <c r="D236" s="250" t="s">
        <v>119</v>
      </c>
      <c r="E236" s="250"/>
      <c r="F236" s="250"/>
      <c r="G236" s="250"/>
      <c r="H236" s="251"/>
      <c r="I236" s="139" t="s">
        <v>71</v>
      </c>
      <c r="L236" s="98" t="s">
        <v>69</v>
      </c>
      <c r="M236" s="99">
        <v>5</v>
      </c>
      <c r="N236" s="140" t="s">
        <v>103</v>
      </c>
      <c r="O236" s="250" t="s">
        <v>119</v>
      </c>
      <c r="P236" s="250"/>
      <c r="Q236" s="250"/>
      <c r="R236" s="250"/>
      <c r="S236" s="251"/>
      <c r="T236" s="139" t="s">
        <v>71</v>
      </c>
      <c r="W236" s="98" t="s">
        <v>69</v>
      </c>
      <c r="X236" s="99">
        <v>5</v>
      </c>
      <c r="Y236" s="140" t="s">
        <v>103</v>
      </c>
      <c r="Z236" s="250" t="s">
        <v>119</v>
      </c>
      <c r="AA236" s="250"/>
      <c r="AB236" s="250"/>
      <c r="AC236" s="250"/>
      <c r="AD236" s="251"/>
      <c r="AE236" s="139" t="s">
        <v>71</v>
      </c>
    </row>
    <row r="237" spans="1:31" x14ac:dyDescent="0.25">
      <c r="A237" s="252" t="s">
        <v>104</v>
      </c>
      <c r="B237" s="251"/>
      <c r="C237" s="101" t="s">
        <v>120</v>
      </c>
      <c r="D237" s="101"/>
      <c r="E237" s="101"/>
      <c r="F237" s="101"/>
      <c r="G237" s="101"/>
      <c r="H237" s="102"/>
      <c r="I237" s="139" t="s">
        <v>121</v>
      </c>
      <c r="L237" s="252" t="s">
        <v>104</v>
      </c>
      <c r="M237" s="251"/>
      <c r="N237" s="101" t="s">
        <v>120</v>
      </c>
      <c r="O237" s="101"/>
      <c r="P237" s="101"/>
      <c r="Q237" s="101"/>
      <c r="R237" s="101"/>
      <c r="S237" s="102"/>
      <c r="T237" s="139" t="s">
        <v>121</v>
      </c>
      <c r="W237" s="252" t="s">
        <v>104</v>
      </c>
      <c r="X237" s="251"/>
      <c r="Y237" s="101" t="s">
        <v>120</v>
      </c>
      <c r="Z237" s="101"/>
      <c r="AA237" s="101"/>
      <c r="AB237" s="101"/>
      <c r="AC237" s="101"/>
      <c r="AD237" s="102"/>
      <c r="AE237" s="139" t="s">
        <v>121</v>
      </c>
    </row>
    <row r="238" spans="1:31" x14ac:dyDescent="0.25">
      <c r="A238" s="253"/>
      <c r="B238" s="254"/>
      <c r="C238" s="254"/>
      <c r="D238" s="254"/>
      <c r="E238" s="254"/>
      <c r="F238" s="254"/>
      <c r="G238" s="254"/>
      <c r="H238" s="254"/>
      <c r="I238" s="232"/>
      <c r="L238" s="253"/>
      <c r="M238" s="254"/>
      <c r="N238" s="254"/>
      <c r="O238" s="254"/>
      <c r="P238" s="254"/>
      <c r="Q238" s="254"/>
      <c r="R238" s="254"/>
      <c r="S238" s="254"/>
      <c r="T238" s="232"/>
      <c r="W238" s="253"/>
      <c r="X238" s="254"/>
      <c r="Y238" s="254"/>
      <c r="Z238" s="254"/>
      <c r="AA238" s="254"/>
      <c r="AB238" s="254"/>
      <c r="AC238" s="254"/>
      <c r="AD238" s="254"/>
      <c r="AE238" s="232"/>
    </row>
    <row r="239" spans="1:31" x14ac:dyDescent="0.25">
      <c r="A239" s="236" t="s">
        <v>73</v>
      </c>
      <c r="B239" s="236"/>
      <c r="C239" s="236"/>
      <c r="D239" s="236"/>
      <c r="E239" s="236"/>
      <c r="F239" s="236"/>
      <c r="G239" s="236"/>
      <c r="H239" s="236"/>
      <c r="I239" s="236"/>
      <c r="L239" s="236" t="s">
        <v>73</v>
      </c>
      <c r="M239" s="236"/>
      <c r="N239" s="236"/>
      <c r="O239" s="236"/>
      <c r="P239" s="236"/>
      <c r="Q239" s="236"/>
      <c r="R239" s="236"/>
      <c r="S239" s="236"/>
      <c r="T239" s="236"/>
      <c r="W239" s="236" t="s">
        <v>73</v>
      </c>
      <c r="X239" s="236"/>
      <c r="Y239" s="236"/>
      <c r="Z239" s="236"/>
      <c r="AA239" s="236"/>
      <c r="AB239" s="236"/>
      <c r="AC239" s="236"/>
      <c r="AD239" s="236"/>
      <c r="AE239" s="236"/>
    </row>
    <row r="240" spans="1:31" x14ac:dyDescent="0.25">
      <c r="A240" s="227" t="s">
        <v>37</v>
      </c>
      <c r="B240" s="228"/>
      <c r="C240" s="228"/>
      <c r="D240" s="228"/>
      <c r="E240" s="229"/>
      <c r="F240" s="103" t="s">
        <v>74</v>
      </c>
      <c r="G240" s="104" t="s">
        <v>75</v>
      </c>
      <c r="H240" s="103" t="s">
        <v>76</v>
      </c>
      <c r="I240" s="103" t="s">
        <v>77</v>
      </c>
      <c r="L240" s="227" t="s">
        <v>37</v>
      </c>
      <c r="M240" s="228"/>
      <c r="N240" s="228"/>
      <c r="O240" s="228"/>
      <c r="P240" s="229"/>
      <c r="Q240" s="103" t="s">
        <v>74</v>
      </c>
      <c r="R240" s="104" t="s">
        <v>75</v>
      </c>
      <c r="S240" s="103" t="s">
        <v>76</v>
      </c>
      <c r="T240" s="103" t="s">
        <v>77</v>
      </c>
      <c r="W240" s="227" t="s">
        <v>37</v>
      </c>
      <c r="X240" s="228"/>
      <c r="Y240" s="228"/>
      <c r="Z240" s="228"/>
      <c r="AA240" s="229"/>
      <c r="AB240" s="103" t="s">
        <v>74</v>
      </c>
      <c r="AC240" s="104" t="s">
        <v>75</v>
      </c>
      <c r="AD240" s="103" t="s">
        <v>76</v>
      </c>
      <c r="AE240" s="103" t="s">
        <v>77</v>
      </c>
    </row>
    <row r="241" spans="1:31" x14ac:dyDescent="0.25">
      <c r="A241" s="243" t="s">
        <v>78</v>
      </c>
      <c r="B241" s="244"/>
      <c r="C241" s="244"/>
      <c r="D241" s="244"/>
      <c r="E241" s="245"/>
      <c r="F241" s="142" t="s">
        <v>15</v>
      </c>
      <c r="G241" s="106">
        <v>0.1</v>
      </c>
      <c r="H241" s="144">
        <f>I280</f>
        <v>878.55</v>
      </c>
      <c r="I241" s="160">
        <f>H241*G241</f>
        <v>87.855000000000004</v>
      </c>
      <c r="L241" s="243" t="s">
        <v>78</v>
      </c>
      <c r="M241" s="244"/>
      <c r="N241" s="244"/>
      <c r="O241" s="244"/>
      <c r="P241" s="245"/>
      <c r="Q241" s="142" t="s">
        <v>15</v>
      </c>
      <c r="R241" s="106">
        <v>0.1</v>
      </c>
      <c r="S241" s="144">
        <f>T280</f>
        <v>702.84</v>
      </c>
      <c r="T241" s="160">
        <f>S241*R241</f>
        <v>70.284000000000006</v>
      </c>
      <c r="W241" s="243" t="s">
        <v>78</v>
      </c>
      <c r="X241" s="244"/>
      <c r="Y241" s="244"/>
      <c r="Z241" s="244"/>
      <c r="AA241" s="245"/>
      <c r="AB241" s="142" t="s">
        <v>15</v>
      </c>
      <c r="AC241" s="106">
        <v>0.1</v>
      </c>
      <c r="AD241" s="144">
        <f>AE280</f>
        <v>1405.68</v>
      </c>
      <c r="AE241" s="160">
        <f>AD241*AC241</f>
        <v>140.56800000000001</v>
      </c>
    </row>
    <row r="242" spans="1:31" x14ac:dyDescent="0.25">
      <c r="A242" s="243" t="s">
        <v>122</v>
      </c>
      <c r="B242" s="244"/>
      <c r="C242" s="244"/>
      <c r="D242" s="244"/>
      <c r="E242" s="245"/>
      <c r="F242" s="105" t="s">
        <v>112</v>
      </c>
      <c r="G242" s="141">
        <f>Rendimientos!D11</f>
        <v>160</v>
      </c>
      <c r="H242" s="161">
        <v>35000</v>
      </c>
      <c r="I242" s="160">
        <f>H242/G242</f>
        <v>218.75</v>
      </c>
      <c r="L242" s="243" t="s">
        <v>122</v>
      </c>
      <c r="M242" s="244"/>
      <c r="N242" s="244"/>
      <c r="O242" s="244"/>
      <c r="P242" s="245"/>
      <c r="Q242" s="105" t="s">
        <v>112</v>
      </c>
      <c r="R242" s="141">
        <f>Q280</f>
        <v>200</v>
      </c>
      <c r="S242" s="161">
        <v>35000</v>
      </c>
      <c r="T242" s="160">
        <f>S242/R242</f>
        <v>175</v>
      </c>
      <c r="W242" s="243" t="s">
        <v>122</v>
      </c>
      <c r="X242" s="244"/>
      <c r="Y242" s="244"/>
      <c r="Z242" s="244"/>
      <c r="AA242" s="245"/>
      <c r="AB242" s="105" t="s">
        <v>112</v>
      </c>
      <c r="AC242" s="141">
        <f>AB280</f>
        <v>100</v>
      </c>
      <c r="AD242" s="161">
        <v>35000</v>
      </c>
      <c r="AE242" s="160">
        <f>AD242/AC242</f>
        <v>350</v>
      </c>
    </row>
    <row r="243" spans="1:31" x14ac:dyDescent="0.25">
      <c r="A243" s="243"/>
      <c r="B243" s="244"/>
      <c r="C243" s="244"/>
      <c r="D243" s="244"/>
      <c r="E243" s="245"/>
      <c r="F243" s="105"/>
      <c r="G243" s="141"/>
      <c r="H243" s="161"/>
      <c r="I243" s="160"/>
      <c r="L243" s="243"/>
      <c r="M243" s="244"/>
      <c r="N243" s="244"/>
      <c r="O243" s="244"/>
      <c r="P243" s="245"/>
      <c r="Q243" s="105"/>
      <c r="R243" s="141"/>
      <c r="S243" s="161"/>
      <c r="T243" s="160"/>
      <c r="W243" s="243"/>
      <c r="X243" s="244"/>
      <c r="Y243" s="244"/>
      <c r="Z243" s="244"/>
      <c r="AA243" s="245"/>
      <c r="AB243" s="105"/>
      <c r="AC243" s="141"/>
      <c r="AD243" s="161"/>
      <c r="AE243" s="160"/>
    </row>
    <row r="244" spans="1:31" x14ac:dyDescent="0.25">
      <c r="A244" s="240"/>
      <c r="B244" s="241"/>
      <c r="C244" s="241"/>
      <c r="D244" s="241"/>
      <c r="E244" s="242"/>
      <c r="F244" s="105"/>
      <c r="G244" s="108"/>
      <c r="H244" s="162"/>
      <c r="I244" s="160"/>
      <c r="L244" s="240"/>
      <c r="M244" s="241"/>
      <c r="N244" s="241"/>
      <c r="O244" s="241"/>
      <c r="P244" s="242"/>
      <c r="Q244" s="105"/>
      <c r="R244" s="108"/>
      <c r="S244" s="162"/>
      <c r="T244" s="160"/>
      <c r="W244" s="240"/>
      <c r="X244" s="241"/>
      <c r="Y244" s="241"/>
      <c r="Z244" s="241"/>
      <c r="AA244" s="242"/>
      <c r="AB244" s="105"/>
      <c r="AC244" s="108"/>
      <c r="AD244" s="162"/>
      <c r="AE244" s="160"/>
    </row>
    <row r="245" spans="1:31" x14ac:dyDescent="0.25">
      <c r="A245" s="240"/>
      <c r="B245" s="241"/>
      <c r="C245" s="241"/>
      <c r="D245" s="241"/>
      <c r="E245" s="242"/>
      <c r="F245" s="105"/>
      <c r="G245" s="108"/>
      <c r="H245" s="162"/>
      <c r="I245" s="160"/>
      <c r="L245" s="240"/>
      <c r="M245" s="241"/>
      <c r="N245" s="241"/>
      <c r="O245" s="241"/>
      <c r="P245" s="242"/>
      <c r="Q245" s="105"/>
      <c r="R245" s="108"/>
      <c r="S245" s="162"/>
      <c r="T245" s="160"/>
      <c r="W245" s="240"/>
      <c r="X245" s="241"/>
      <c r="Y245" s="241"/>
      <c r="Z245" s="241"/>
      <c r="AA245" s="242"/>
      <c r="AB245" s="105"/>
      <c r="AC245" s="108"/>
      <c r="AD245" s="162"/>
      <c r="AE245" s="160"/>
    </row>
    <row r="246" spans="1:31" x14ac:dyDescent="0.25">
      <c r="A246" s="230"/>
      <c r="B246" s="231"/>
      <c r="C246" s="231"/>
      <c r="D246" s="231"/>
      <c r="E246" s="232"/>
      <c r="F246" s="105"/>
      <c r="G246" s="109"/>
      <c r="H246" s="145"/>
      <c r="I246" s="146"/>
      <c r="L246" s="230"/>
      <c r="M246" s="231"/>
      <c r="N246" s="231"/>
      <c r="O246" s="231"/>
      <c r="P246" s="232"/>
      <c r="Q246" s="105"/>
      <c r="R246" s="109"/>
      <c r="S246" s="145"/>
      <c r="T246" s="146"/>
      <c r="W246" s="230"/>
      <c r="X246" s="231"/>
      <c r="Y246" s="231"/>
      <c r="Z246" s="231"/>
      <c r="AA246" s="232"/>
      <c r="AB246" s="105"/>
      <c r="AC246" s="109"/>
      <c r="AD246" s="145"/>
      <c r="AE246" s="146"/>
    </row>
    <row r="247" spans="1:31" x14ac:dyDescent="0.25">
      <c r="A247" s="230"/>
      <c r="B247" s="231"/>
      <c r="C247" s="231"/>
      <c r="D247" s="231"/>
      <c r="E247" s="232"/>
      <c r="F247" s="105"/>
      <c r="G247" s="109"/>
      <c r="H247" s="111"/>
      <c r="I247" s="107"/>
      <c r="L247" s="230"/>
      <c r="M247" s="231"/>
      <c r="N247" s="231"/>
      <c r="O247" s="231"/>
      <c r="P247" s="232"/>
      <c r="Q247" s="105"/>
      <c r="R247" s="109"/>
      <c r="S247" s="111"/>
      <c r="T247" s="107"/>
      <c r="W247" s="230"/>
      <c r="X247" s="231"/>
      <c r="Y247" s="231"/>
      <c r="Z247" s="231"/>
      <c r="AA247" s="232"/>
      <c r="AB247" s="105"/>
      <c r="AC247" s="109"/>
      <c r="AD247" s="111"/>
      <c r="AE247" s="107"/>
    </row>
    <row r="248" spans="1:31" x14ac:dyDescent="0.25">
      <c r="A248" s="233" t="s">
        <v>79</v>
      </c>
      <c r="B248" s="233"/>
      <c r="C248" s="233"/>
      <c r="D248" s="233"/>
      <c r="E248" s="233"/>
      <c r="F248" s="233"/>
      <c r="G248" s="233"/>
      <c r="H248" s="233"/>
      <c r="I248" s="112">
        <f>SUM(I241:I245)</f>
        <v>306.60500000000002</v>
      </c>
      <c r="L248" s="233" t="s">
        <v>79</v>
      </c>
      <c r="M248" s="233"/>
      <c r="N248" s="233"/>
      <c r="O248" s="233"/>
      <c r="P248" s="233"/>
      <c r="Q248" s="233"/>
      <c r="R248" s="233"/>
      <c r="S248" s="233"/>
      <c r="T248" s="112">
        <f>SUM(T241:T245)</f>
        <v>245.28399999999999</v>
      </c>
      <c r="W248" s="233" t="s">
        <v>79</v>
      </c>
      <c r="X248" s="233"/>
      <c r="Y248" s="233"/>
      <c r="Z248" s="233"/>
      <c r="AA248" s="233"/>
      <c r="AB248" s="233"/>
      <c r="AC248" s="233"/>
      <c r="AD248" s="233"/>
      <c r="AE248" s="112">
        <f>SUM(AE241:AE245)</f>
        <v>490.56799999999998</v>
      </c>
    </row>
    <row r="249" spans="1:31" x14ac:dyDescent="0.25">
      <c r="A249" s="233" t="s">
        <v>80</v>
      </c>
      <c r="B249" s="233"/>
      <c r="C249" s="233"/>
      <c r="D249" s="233"/>
      <c r="E249" s="233"/>
      <c r="F249" s="233"/>
      <c r="G249" s="233"/>
      <c r="H249" s="233"/>
      <c r="I249" s="112">
        <f>I248</f>
        <v>306.60500000000002</v>
      </c>
      <c r="L249" s="233" t="s">
        <v>80</v>
      </c>
      <c r="M249" s="233"/>
      <c r="N249" s="233"/>
      <c r="O249" s="233"/>
      <c r="P249" s="233"/>
      <c r="Q249" s="233"/>
      <c r="R249" s="233"/>
      <c r="S249" s="233"/>
      <c r="T249" s="112">
        <f>T248</f>
        <v>245.28399999999999</v>
      </c>
      <c r="W249" s="233" t="s">
        <v>80</v>
      </c>
      <c r="X249" s="233"/>
      <c r="Y249" s="233"/>
      <c r="Z249" s="233"/>
      <c r="AA249" s="233"/>
      <c r="AB249" s="233"/>
      <c r="AC249" s="233"/>
      <c r="AD249" s="233"/>
      <c r="AE249" s="112">
        <f>AE248</f>
        <v>490.56799999999998</v>
      </c>
    </row>
    <row r="250" spans="1:31" x14ac:dyDescent="0.25">
      <c r="A250" s="214"/>
      <c r="B250" s="214"/>
      <c r="C250" s="214"/>
      <c r="D250" s="214"/>
      <c r="E250" s="214"/>
      <c r="F250" s="214"/>
      <c r="G250" s="214"/>
      <c r="H250" s="214"/>
      <c r="I250" s="214"/>
      <c r="L250" s="214"/>
      <c r="M250" s="214"/>
      <c r="N250" s="214"/>
      <c r="O250" s="214"/>
      <c r="P250" s="214"/>
      <c r="Q250" s="214"/>
      <c r="R250" s="214"/>
      <c r="S250" s="214"/>
      <c r="T250" s="214"/>
      <c r="W250" s="214"/>
      <c r="X250" s="214"/>
      <c r="Y250" s="214"/>
      <c r="Z250" s="214"/>
      <c r="AA250" s="214"/>
      <c r="AB250" s="214"/>
      <c r="AC250" s="214"/>
      <c r="AD250" s="214"/>
      <c r="AE250" s="214"/>
    </row>
    <row r="251" spans="1:31" x14ac:dyDescent="0.25">
      <c r="A251" s="236" t="s">
        <v>81</v>
      </c>
      <c r="B251" s="236"/>
      <c r="C251" s="236"/>
      <c r="D251" s="236"/>
      <c r="E251" s="236"/>
      <c r="F251" s="236"/>
      <c r="G251" s="236"/>
      <c r="H251" s="236"/>
      <c r="I251" s="236"/>
      <c r="L251" s="236" t="s">
        <v>81</v>
      </c>
      <c r="M251" s="236"/>
      <c r="N251" s="236"/>
      <c r="O251" s="236"/>
      <c r="P251" s="236"/>
      <c r="Q251" s="236"/>
      <c r="R251" s="236"/>
      <c r="S251" s="236"/>
      <c r="T251" s="236"/>
      <c r="W251" s="236" t="s">
        <v>81</v>
      </c>
      <c r="X251" s="236"/>
      <c r="Y251" s="236"/>
      <c r="Z251" s="236"/>
      <c r="AA251" s="236"/>
      <c r="AB251" s="236"/>
      <c r="AC251" s="236"/>
      <c r="AD251" s="236"/>
      <c r="AE251" s="236"/>
    </row>
    <row r="252" spans="1:31" x14ac:dyDescent="0.25">
      <c r="A252" s="227" t="s">
        <v>37</v>
      </c>
      <c r="B252" s="228"/>
      <c r="C252" s="228"/>
      <c r="D252" s="228"/>
      <c r="E252" s="229"/>
      <c r="F252" s="103" t="s">
        <v>74</v>
      </c>
      <c r="G252" s="104" t="s">
        <v>68</v>
      </c>
      <c r="H252" s="103" t="s">
        <v>76</v>
      </c>
      <c r="I252" s="103" t="s">
        <v>77</v>
      </c>
      <c r="L252" s="227" t="s">
        <v>37</v>
      </c>
      <c r="M252" s="228"/>
      <c r="N252" s="228"/>
      <c r="O252" s="228"/>
      <c r="P252" s="229"/>
      <c r="Q252" s="103" t="s">
        <v>74</v>
      </c>
      <c r="R252" s="104" t="s">
        <v>68</v>
      </c>
      <c r="S252" s="103" t="s">
        <v>76</v>
      </c>
      <c r="T252" s="103" t="s">
        <v>77</v>
      </c>
      <c r="W252" s="227" t="s">
        <v>37</v>
      </c>
      <c r="X252" s="228"/>
      <c r="Y252" s="228"/>
      <c r="Z252" s="228"/>
      <c r="AA252" s="229"/>
      <c r="AB252" s="103" t="s">
        <v>74</v>
      </c>
      <c r="AC252" s="104" t="s">
        <v>68</v>
      </c>
      <c r="AD252" s="103" t="s">
        <v>76</v>
      </c>
      <c r="AE252" s="103" t="s">
        <v>77</v>
      </c>
    </row>
    <row r="253" spans="1:31" x14ac:dyDescent="0.25">
      <c r="A253" s="234" t="s">
        <v>123</v>
      </c>
      <c r="B253" s="234"/>
      <c r="C253" s="234"/>
      <c r="D253" s="234"/>
      <c r="E253" s="234"/>
      <c r="F253" s="163" t="s">
        <v>38</v>
      </c>
      <c r="G253" s="164">
        <v>3.3000000000000002E-2</v>
      </c>
      <c r="H253" s="165">
        <v>6723</v>
      </c>
      <c r="I253" s="166">
        <f>H253*G253</f>
        <v>221.85900000000001</v>
      </c>
      <c r="L253" s="234" t="s">
        <v>123</v>
      </c>
      <c r="M253" s="234"/>
      <c r="N253" s="234"/>
      <c r="O253" s="234"/>
      <c r="P253" s="234"/>
      <c r="Q253" s="163" t="s">
        <v>38</v>
      </c>
      <c r="R253" s="164">
        <v>3.3000000000000002E-2</v>
      </c>
      <c r="S253" s="165">
        <v>6723</v>
      </c>
      <c r="T253" s="166">
        <f>S253*R253</f>
        <v>221.85900000000001</v>
      </c>
      <c r="W253" s="234" t="s">
        <v>123</v>
      </c>
      <c r="X253" s="234"/>
      <c r="Y253" s="234"/>
      <c r="Z253" s="234"/>
      <c r="AA253" s="234"/>
      <c r="AB253" s="163" t="s">
        <v>38</v>
      </c>
      <c r="AC253" s="164">
        <v>3.3000000000000002E-2</v>
      </c>
      <c r="AD253" s="165">
        <v>6723</v>
      </c>
      <c r="AE253" s="166">
        <f>AD253*AC253</f>
        <v>221.85900000000001</v>
      </c>
    </row>
    <row r="254" spans="1:31" x14ac:dyDescent="0.25">
      <c r="A254" s="234" t="s">
        <v>124</v>
      </c>
      <c r="B254" s="234"/>
      <c r="C254" s="234"/>
      <c r="D254" s="234"/>
      <c r="E254" s="234"/>
      <c r="F254" s="163" t="s">
        <v>38</v>
      </c>
      <c r="G254" s="164">
        <v>1</v>
      </c>
      <c r="H254" s="165">
        <v>4589</v>
      </c>
      <c r="I254" s="166">
        <f>H254</f>
        <v>4589</v>
      </c>
      <c r="L254" s="234" t="s">
        <v>124</v>
      </c>
      <c r="M254" s="234"/>
      <c r="N254" s="234"/>
      <c r="O254" s="234"/>
      <c r="P254" s="234"/>
      <c r="Q254" s="163" t="s">
        <v>38</v>
      </c>
      <c r="R254" s="164">
        <v>1</v>
      </c>
      <c r="S254" s="165">
        <v>4589</v>
      </c>
      <c r="T254" s="166">
        <f>S254</f>
        <v>4589</v>
      </c>
      <c r="W254" s="234" t="s">
        <v>124</v>
      </c>
      <c r="X254" s="234"/>
      <c r="Y254" s="234"/>
      <c r="Z254" s="234"/>
      <c r="AA254" s="234"/>
      <c r="AB254" s="163" t="s">
        <v>38</v>
      </c>
      <c r="AC254" s="164">
        <v>1</v>
      </c>
      <c r="AD254" s="165">
        <v>4589</v>
      </c>
      <c r="AE254" s="166">
        <f>AD254</f>
        <v>4589</v>
      </c>
    </row>
    <row r="255" spans="1:31" x14ac:dyDescent="0.25">
      <c r="A255" s="234" t="s">
        <v>125</v>
      </c>
      <c r="B255" s="234"/>
      <c r="C255" s="234"/>
      <c r="D255" s="234"/>
      <c r="E255" s="234"/>
      <c r="F255" s="163" t="s">
        <v>74</v>
      </c>
      <c r="G255" s="164">
        <v>2.5000000000000001E-2</v>
      </c>
      <c r="H255" s="165">
        <v>6300</v>
      </c>
      <c r="I255" s="166">
        <f>H255*G255</f>
        <v>157.5</v>
      </c>
      <c r="L255" s="234" t="s">
        <v>125</v>
      </c>
      <c r="M255" s="234"/>
      <c r="N255" s="234"/>
      <c r="O255" s="234"/>
      <c r="P255" s="234"/>
      <c r="Q255" s="163" t="s">
        <v>74</v>
      </c>
      <c r="R255" s="164">
        <v>2.5000000000000001E-2</v>
      </c>
      <c r="S255" s="165">
        <v>6300</v>
      </c>
      <c r="T255" s="166">
        <f>S255*R255</f>
        <v>157.5</v>
      </c>
      <c r="W255" s="234" t="s">
        <v>125</v>
      </c>
      <c r="X255" s="234"/>
      <c r="Y255" s="234"/>
      <c r="Z255" s="234"/>
      <c r="AA255" s="234"/>
      <c r="AB255" s="163" t="s">
        <v>74</v>
      </c>
      <c r="AC255" s="164">
        <v>2.5000000000000001E-2</v>
      </c>
      <c r="AD255" s="165">
        <v>6300</v>
      </c>
      <c r="AE255" s="166">
        <f>AD255*AC255</f>
        <v>157.5</v>
      </c>
    </row>
    <row r="256" spans="1:31" x14ac:dyDescent="0.25">
      <c r="A256" s="234"/>
      <c r="B256" s="234"/>
      <c r="C256" s="234"/>
      <c r="D256" s="234"/>
      <c r="E256" s="234"/>
      <c r="F256" s="163"/>
      <c r="G256" s="164"/>
      <c r="H256" s="165"/>
      <c r="I256" s="166"/>
      <c r="L256" s="234"/>
      <c r="M256" s="234"/>
      <c r="N256" s="234"/>
      <c r="O256" s="234"/>
      <c r="P256" s="234"/>
      <c r="Q256" s="163"/>
      <c r="R256" s="164"/>
      <c r="S256" s="165"/>
      <c r="T256" s="166"/>
      <c r="W256" s="234"/>
      <c r="X256" s="234"/>
      <c r="Y256" s="234"/>
      <c r="Z256" s="234"/>
      <c r="AA256" s="234"/>
      <c r="AB256" s="163"/>
      <c r="AC256" s="164"/>
      <c r="AD256" s="165"/>
      <c r="AE256" s="166"/>
    </row>
    <row r="257" spans="1:31" x14ac:dyDescent="0.25">
      <c r="A257" s="234"/>
      <c r="B257" s="234"/>
      <c r="C257" s="234"/>
      <c r="D257" s="234"/>
      <c r="E257" s="234"/>
      <c r="F257" s="105"/>
      <c r="G257" s="117"/>
      <c r="H257" s="115"/>
      <c r="I257" s="107"/>
      <c r="L257" s="234"/>
      <c r="M257" s="234"/>
      <c r="N257" s="234"/>
      <c r="O257" s="234"/>
      <c r="P257" s="234"/>
      <c r="Q257" s="105"/>
      <c r="R257" s="117"/>
      <c r="S257" s="115"/>
      <c r="T257" s="107"/>
      <c r="W257" s="234"/>
      <c r="X257" s="234"/>
      <c r="Y257" s="234"/>
      <c r="Z257" s="234"/>
      <c r="AA257" s="234"/>
      <c r="AB257" s="105"/>
      <c r="AC257" s="117"/>
      <c r="AD257" s="115"/>
      <c r="AE257" s="107"/>
    </row>
    <row r="258" spans="1:31" x14ac:dyDescent="0.25">
      <c r="A258" s="234"/>
      <c r="B258" s="234"/>
      <c r="C258" s="234"/>
      <c r="D258" s="234"/>
      <c r="E258" s="234"/>
      <c r="F258" s="105"/>
      <c r="G258" s="108"/>
      <c r="H258" s="115"/>
      <c r="I258" s="107"/>
      <c r="L258" s="234"/>
      <c r="M258" s="234"/>
      <c r="N258" s="234"/>
      <c r="O258" s="234"/>
      <c r="P258" s="234"/>
      <c r="Q258" s="105"/>
      <c r="R258" s="108"/>
      <c r="S258" s="115"/>
      <c r="T258" s="107"/>
      <c r="W258" s="234"/>
      <c r="X258" s="234"/>
      <c r="Y258" s="234"/>
      <c r="Z258" s="234"/>
      <c r="AA258" s="234"/>
      <c r="AB258" s="105"/>
      <c r="AC258" s="108"/>
      <c r="AD258" s="115"/>
      <c r="AE258" s="107"/>
    </row>
    <row r="259" spans="1:31" x14ac:dyDescent="0.25">
      <c r="A259" s="237"/>
      <c r="B259" s="238"/>
      <c r="C259" s="238"/>
      <c r="D259" s="238"/>
      <c r="E259" s="239"/>
      <c r="F259" s="110"/>
      <c r="G259" s="110"/>
      <c r="H259" s="110"/>
      <c r="I259" s="110"/>
      <c r="L259" s="237"/>
      <c r="M259" s="238"/>
      <c r="N259" s="238"/>
      <c r="O259" s="238"/>
      <c r="P259" s="239"/>
      <c r="Q259" s="110"/>
      <c r="R259" s="110"/>
      <c r="S259" s="110"/>
      <c r="T259" s="110"/>
      <c r="W259" s="237"/>
      <c r="X259" s="238"/>
      <c r="Y259" s="238"/>
      <c r="Z259" s="238"/>
      <c r="AA259" s="239"/>
      <c r="AB259" s="110"/>
      <c r="AC259" s="110"/>
      <c r="AD259" s="110"/>
      <c r="AE259" s="110"/>
    </row>
    <row r="260" spans="1:31" x14ac:dyDescent="0.25">
      <c r="A260" s="230"/>
      <c r="B260" s="231"/>
      <c r="C260" s="231"/>
      <c r="D260" s="231"/>
      <c r="E260" s="232"/>
      <c r="F260" s="105"/>
      <c r="G260" s="107"/>
      <c r="H260" s="111"/>
      <c r="I260" s="107"/>
      <c r="L260" s="230"/>
      <c r="M260" s="231"/>
      <c r="N260" s="231"/>
      <c r="O260" s="231"/>
      <c r="P260" s="232"/>
      <c r="Q260" s="105"/>
      <c r="R260" s="107"/>
      <c r="S260" s="111"/>
      <c r="T260" s="107"/>
      <c r="W260" s="230"/>
      <c r="X260" s="231"/>
      <c r="Y260" s="231"/>
      <c r="Z260" s="231"/>
      <c r="AA260" s="232"/>
      <c r="AB260" s="105"/>
      <c r="AC260" s="107"/>
      <c r="AD260" s="111"/>
      <c r="AE260" s="107"/>
    </row>
    <row r="261" spans="1:31" x14ac:dyDescent="0.25">
      <c r="A261" s="235" t="s">
        <v>87</v>
      </c>
      <c r="B261" s="235"/>
      <c r="C261" s="235"/>
      <c r="D261" s="235"/>
      <c r="E261" s="235"/>
      <c r="F261" s="235"/>
      <c r="G261" s="235"/>
      <c r="H261" s="235"/>
      <c r="I261" s="112">
        <f>SUM(I253:I256)</f>
        <v>4968.3590000000004</v>
      </c>
      <c r="L261" s="235" t="s">
        <v>87</v>
      </c>
      <c r="M261" s="235"/>
      <c r="N261" s="235"/>
      <c r="O261" s="235"/>
      <c r="P261" s="235"/>
      <c r="Q261" s="235"/>
      <c r="R261" s="235"/>
      <c r="S261" s="235"/>
      <c r="T261" s="112">
        <f>SUM(T253:T256)</f>
        <v>4968.3590000000004</v>
      </c>
      <c r="W261" s="235" t="s">
        <v>87</v>
      </c>
      <c r="X261" s="235"/>
      <c r="Y261" s="235"/>
      <c r="Z261" s="235"/>
      <c r="AA261" s="235"/>
      <c r="AB261" s="235"/>
      <c r="AC261" s="235"/>
      <c r="AD261" s="235"/>
      <c r="AE261" s="112">
        <f>SUM(AE253:AE256)</f>
        <v>4968.3590000000004</v>
      </c>
    </row>
    <row r="262" spans="1:31" x14ac:dyDescent="0.25">
      <c r="A262" s="235" t="s">
        <v>88</v>
      </c>
      <c r="B262" s="235"/>
      <c r="C262" s="235"/>
      <c r="D262" s="235"/>
      <c r="E262" s="235"/>
      <c r="F262" s="235"/>
      <c r="G262" s="235"/>
      <c r="H262" s="118">
        <v>0.03</v>
      </c>
      <c r="I262" s="112">
        <f>I261*H262</f>
        <v>149.05077</v>
      </c>
      <c r="L262" s="235" t="s">
        <v>88</v>
      </c>
      <c r="M262" s="235"/>
      <c r="N262" s="235"/>
      <c r="O262" s="235"/>
      <c r="P262" s="235"/>
      <c r="Q262" s="235"/>
      <c r="R262" s="235"/>
      <c r="S262" s="118">
        <v>0.03</v>
      </c>
      <c r="T262" s="112">
        <f>T261*S262</f>
        <v>149.05077</v>
      </c>
      <c r="W262" s="235" t="s">
        <v>88</v>
      </c>
      <c r="X262" s="235"/>
      <c r="Y262" s="235"/>
      <c r="Z262" s="235"/>
      <c r="AA262" s="235"/>
      <c r="AB262" s="235"/>
      <c r="AC262" s="235"/>
      <c r="AD262" s="118">
        <v>0.03</v>
      </c>
      <c r="AE262" s="112">
        <f>AE261*AD262</f>
        <v>149.05077</v>
      </c>
    </row>
    <row r="263" spans="1:31" x14ac:dyDescent="0.25">
      <c r="A263" s="235" t="s">
        <v>89</v>
      </c>
      <c r="B263" s="235"/>
      <c r="C263" s="235"/>
      <c r="D263" s="235"/>
      <c r="E263" s="235"/>
      <c r="F263" s="235"/>
      <c r="G263" s="235"/>
      <c r="H263" s="235"/>
      <c r="I263" s="112">
        <f>I261+I262</f>
        <v>5117.4097700000002</v>
      </c>
      <c r="L263" s="235" t="s">
        <v>89</v>
      </c>
      <c r="M263" s="235"/>
      <c r="N263" s="235"/>
      <c r="O263" s="235"/>
      <c r="P263" s="235"/>
      <c r="Q263" s="235"/>
      <c r="R263" s="235"/>
      <c r="S263" s="235"/>
      <c r="T263" s="112">
        <f>T261+T262</f>
        <v>5117.4097700000002</v>
      </c>
      <c r="W263" s="235" t="s">
        <v>89</v>
      </c>
      <c r="X263" s="235"/>
      <c r="Y263" s="235"/>
      <c r="Z263" s="235"/>
      <c r="AA263" s="235"/>
      <c r="AB263" s="235"/>
      <c r="AC263" s="235"/>
      <c r="AD263" s="235"/>
      <c r="AE263" s="112">
        <f>AE261+AE262</f>
        <v>5117.4097700000002</v>
      </c>
    </row>
    <row r="264" spans="1:31" x14ac:dyDescent="0.25">
      <c r="A264" s="235" t="s">
        <v>90</v>
      </c>
      <c r="B264" s="235"/>
      <c r="C264" s="235"/>
      <c r="D264" s="235"/>
      <c r="E264" s="235"/>
      <c r="F264" s="235"/>
      <c r="G264" s="235"/>
      <c r="H264" s="235"/>
      <c r="I264" s="112">
        <f>I263</f>
        <v>5117.4097700000002</v>
      </c>
      <c r="L264" s="235" t="s">
        <v>90</v>
      </c>
      <c r="M264" s="235"/>
      <c r="N264" s="235"/>
      <c r="O264" s="235"/>
      <c r="P264" s="235"/>
      <c r="Q264" s="235"/>
      <c r="R264" s="235"/>
      <c r="S264" s="235"/>
      <c r="T264" s="112">
        <f>T263</f>
        <v>5117.4097700000002</v>
      </c>
      <c r="W264" s="235" t="s">
        <v>90</v>
      </c>
      <c r="X264" s="235"/>
      <c r="Y264" s="235"/>
      <c r="Z264" s="235"/>
      <c r="AA264" s="235"/>
      <c r="AB264" s="235"/>
      <c r="AC264" s="235"/>
      <c r="AD264" s="235"/>
      <c r="AE264" s="112">
        <f>AE263</f>
        <v>5117.4097700000002</v>
      </c>
    </row>
    <row r="265" spans="1:31" x14ac:dyDescent="0.25">
      <c r="A265" s="214"/>
      <c r="B265" s="214"/>
      <c r="C265" s="214"/>
      <c r="D265" s="214"/>
      <c r="E265" s="214"/>
      <c r="F265" s="214"/>
      <c r="G265" s="214"/>
      <c r="H265" s="214"/>
      <c r="I265" s="214"/>
      <c r="L265" s="214"/>
      <c r="M265" s="214"/>
      <c r="N265" s="214"/>
      <c r="O265" s="214"/>
      <c r="P265" s="214"/>
      <c r="Q265" s="214"/>
      <c r="R265" s="214"/>
      <c r="S265" s="214"/>
      <c r="T265" s="214"/>
      <c r="W265" s="214"/>
      <c r="X265" s="214"/>
      <c r="Y265" s="214"/>
      <c r="Z265" s="214"/>
      <c r="AA265" s="214"/>
      <c r="AB265" s="214"/>
      <c r="AC265" s="214"/>
      <c r="AD265" s="214"/>
      <c r="AE265" s="214"/>
    </row>
    <row r="266" spans="1:31" x14ac:dyDescent="0.25">
      <c r="A266" s="236" t="s">
        <v>91</v>
      </c>
      <c r="B266" s="236"/>
      <c r="C266" s="236"/>
      <c r="D266" s="236"/>
      <c r="E266" s="236"/>
      <c r="F266" s="236"/>
      <c r="G266" s="236"/>
      <c r="H266" s="236"/>
      <c r="I266" s="236"/>
      <c r="L266" s="236" t="s">
        <v>91</v>
      </c>
      <c r="M266" s="236"/>
      <c r="N266" s="236"/>
      <c r="O266" s="236"/>
      <c r="P266" s="236"/>
      <c r="Q266" s="236"/>
      <c r="R266" s="236"/>
      <c r="S266" s="236"/>
      <c r="T266" s="236"/>
      <c r="W266" s="236" t="s">
        <v>91</v>
      </c>
      <c r="X266" s="236"/>
      <c r="Y266" s="236"/>
      <c r="Z266" s="236"/>
      <c r="AA266" s="236"/>
      <c r="AB266" s="236"/>
      <c r="AC266" s="236"/>
      <c r="AD266" s="236"/>
      <c r="AE266" s="236"/>
    </row>
    <row r="267" spans="1:31" x14ac:dyDescent="0.25">
      <c r="A267" s="227" t="s">
        <v>37</v>
      </c>
      <c r="B267" s="228"/>
      <c r="C267" s="228"/>
      <c r="D267" s="229"/>
      <c r="E267" s="104" t="s">
        <v>68</v>
      </c>
      <c r="F267" s="103" t="s">
        <v>74</v>
      </c>
      <c r="G267" s="104" t="s">
        <v>92</v>
      </c>
      <c r="H267" s="103" t="s">
        <v>93</v>
      </c>
      <c r="I267" s="103" t="s">
        <v>77</v>
      </c>
      <c r="L267" s="227" t="s">
        <v>37</v>
      </c>
      <c r="M267" s="228"/>
      <c r="N267" s="228"/>
      <c r="O267" s="229"/>
      <c r="P267" s="104" t="s">
        <v>68</v>
      </c>
      <c r="Q267" s="103" t="s">
        <v>74</v>
      </c>
      <c r="R267" s="104" t="s">
        <v>92</v>
      </c>
      <c r="S267" s="103" t="s">
        <v>93</v>
      </c>
      <c r="T267" s="103" t="s">
        <v>77</v>
      </c>
      <c r="W267" s="227" t="s">
        <v>37</v>
      </c>
      <c r="X267" s="228"/>
      <c r="Y267" s="228"/>
      <c r="Z267" s="229"/>
      <c r="AA267" s="104" t="s">
        <v>68</v>
      </c>
      <c r="AB267" s="103" t="s">
        <v>74</v>
      </c>
      <c r="AC267" s="104" t="s">
        <v>92</v>
      </c>
      <c r="AD267" s="103" t="s">
        <v>93</v>
      </c>
      <c r="AE267" s="103" t="s">
        <v>77</v>
      </c>
    </row>
    <row r="268" spans="1:31" x14ac:dyDescent="0.25">
      <c r="A268" s="234"/>
      <c r="B268" s="234"/>
      <c r="C268" s="234"/>
      <c r="D268" s="234"/>
      <c r="E268" s="119"/>
      <c r="F268" s="120"/>
      <c r="G268" s="121"/>
      <c r="H268" s="122"/>
      <c r="I268" s="123"/>
      <c r="L268" s="234"/>
      <c r="M268" s="234"/>
      <c r="N268" s="234"/>
      <c r="O268" s="234"/>
      <c r="P268" s="119"/>
      <c r="Q268" s="120"/>
      <c r="R268" s="121"/>
      <c r="S268" s="122"/>
      <c r="T268" s="123"/>
      <c r="W268" s="234"/>
      <c r="X268" s="234"/>
      <c r="Y268" s="234"/>
      <c r="Z268" s="234"/>
      <c r="AA268" s="119"/>
      <c r="AB268" s="120"/>
      <c r="AC268" s="121"/>
      <c r="AD268" s="122"/>
      <c r="AE268" s="123"/>
    </row>
    <row r="269" spans="1:31" x14ac:dyDescent="0.25">
      <c r="A269" s="234"/>
      <c r="B269" s="234"/>
      <c r="C269" s="234"/>
      <c r="D269" s="234"/>
      <c r="E269" s="119"/>
      <c r="F269" s="120"/>
      <c r="G269" s="121"/>
      <c r="H269" s="122"/>
      <c r="I269" s="123"/>
      <c r="L269" s="234"/>
      <c r="M269" s="234"/>
      <c r="N269" s="234"/>
      <c r="O269" s="234"/>
      <c r="P269" s="119"/>
      <c r="Q269" s="120"/>
      <c r="R269" s="121"/>
      <c r="S269" s="122"/>
      <c r="T269" s="123"/>
      <c r="W269" s="234"/>
      <c r="X269" s="234"/>
      <c r="Y269" s="234"/>
      <c r="Z269" s="234"/>
      <c r="AA269" s="119"/>
      <c r="AB269" s="120"/>
      <c r="AC269" s="121"/>
      <c r="AD269" s="122"/>
      <c r="AE269" s="123"/>
    </row>
    <row r="270" spans="1:31" x14ac:dyDescent="0.25">
      <c r="A270" s="234"/>
      <c r="B270" s="234"/>
      <c r="C270" s="234"/>
      <c r="D270" s="234"/>
      <c r="E270" s="119"/>
      <c r="F270" s="120"/>
      <c r="G270" s="121"/>
      <c r="H270" s="122"/>
      <c r="I270" s="123"/>
      <c r="L270" s="234"/>
      <c r="M270" s="234"/>
      <c r="N270" s="234"/>
      <c r="O270" s="234"/>
      <c r="P270" s="119"/>
      <c r="Q270" s="120"/>
      <c r="R270" s="121"/>
      <c r="S270" s="122"/>
      <c r="T270" s="123"/>
      <c r="W270" s="234"/>
      <c r="X270" s="234"/>
      <c r="Y270" s="234"/>
      <c r="Z270" s="234"/>
      <c r="AA270" s="119"/>
      <c r="AB270" s="120"/>
      <c r="AC270" s="121"/>
      <c r="AD270" s="122"/>
      <c r="AE270" s="123"/>
    </row>
    <row r="271" spans="1:31" x14ac:dyDescent="0.25">
      <c r="A271" s="230"/>
      <c r="B271" s="231"/>
      <c r="C271" s="231"/>
      <c r="D271" s="232"/>
      <c r="E271" s="119"/>
      <c r="F271" s="120"/>
      <c r="G271" s="120"/>
      <c r="H271" s="124"/>
      <c r="I271" s="125"/>
      <c r="L271" s="230"/>
      <c r="M271" s="231"/>
      <c r="N271" s="231"/>
      <c r="O271" s="232"/>
      <c r="P271" s="119"/>
      <c r="Q271" s="120"/>
      <c r="R271" s="120"/>
      <c r="S271" s="124"/>
      <c r="T271" s="125"/>
      <c r="W271" s="230"/>
      <c r="X271" s="231"/>
      <c r="Y271" s="231"/>
      <c r="Z271" s="232"/>
      <c r="AA271" s="119"/>
      <c r="AB271" s="120"/>
      <c r="AC271" s="120"/>
      <c r="AD271" s="124"/>
      <c r="AE271" s="125"/>
    </row>
    <row r="272" spans="1:31" x14ac:dyDescent="0.25">
      <c r="A272" s="230"/>
      <c r="B272" s="231"/>
      <c r="C272" s="231"/>
      <c r="D272" s="232"/>
      <c r="E272" s="119"/>
      <c r="F272" s="120"/>
      <c r="G272" s="120"/>
      <c r="H272" s="126"/>
      <c r="I272" s="123"/>
      <c r="L272" s="230"/>
      <c r="M272" s="231"/>
      <c r="N272" s="231"/>
      <c r="O272" s="232"/>
      <c r="P272" s="119"/>
      <c r="Q272" s="120"/>
      <c r="R272" s="120"/>
      <c r="S272" s="126"/>
      <c r="T272" s="123"/>
      <c r="W272" s="230"/>
      <c r="X272" s="231"/>
      <c r="Y272" s="231"/>
      <c r="Z272" s="232"/>
      <c r="AA272" s="119"/>
      <c r="AB272" s="120"/>
      <c r="AC272" s="120"/>
      <c r="AD272" s="126"/>
      <c r="AE272" s="123"/>
    </row>
    <row r="273" spans="1:31" x14ac:dyDescent="0.25">
      <c r="A273" s="230"/>
      <c r="B273" s="231"/>
      <c r="C273" s="231"/>
      <c r="D273" s="232"/>
      <c r="E273" s="119"/>
      <c r="F273" s="120"/>
      <c r="G273" s="120"/>
      <c r="H273" s="126"/>
      <c r="I273" s="123"/>
      <c r="L273" s="230"/>
      <c r="M273" s="231"/>
      <c r="N273" s="231"/>
      <c r="O273" s="232"/>
      <c r="P273" s="119"/>
      <c r="Q273" s="120"/>
      <c r="R273" s="120"/>
      <c r="S273" s="126"/>
      <c r="T273" s="123"/>
      <c r="W273" s="230"/>
      <c r="X273" s="231"/>
      <c r="Y273" s="231"/>
      <c r="Z273" s="232"/>
      <c r="AA273" s="119"/>
      <c r="AB273" s="120"/>
      <c r="AC273" s="120"/>
      <c r="AD273" s="126"/>
      <c r="AE273" s="123"/>
    </row>
    <row r="274" spans="1:31" x14ac:dyDescent="0.25">
      <c r="A274" s="230"/>
      <c r="B274" s="231"/>
      <c r="C274" s="231"/>
      <c r="D274" s="232"/>
      <c r="E274" s="119"/>
      <c r="F274" s="120"/>
      <c r="G274" s="120"/>
      <c r="H274" s="127"/>
      <c r="I274" s="126"/>
      <c r="L274" s="230"/>
      <c r="M274" s="231"/>
      <c r="N274" s="231"/>
      <c r="O274" s="232"/>
      <c r="P274" s="119"/>
      <c r="Q274" s="120"/>
      <c r="R274" s="120"/>
      <c r="S274" s="127"/>
      <c r="T274" s="126"/>
      <c r="W274" s="230"/>
      <c r="X274" s="231"/>
      <c r="Y274" s="231"/>
      <c r="Z274" s="232"/>
      <c r="AA274" s="119"/>
      <c r="AB274" s="120"/>
      <c r="AC274" s="120"/>
      <c r="AD274" s="127"/>
      <c r="AE274" s="126"/>
    </row>
    <row r="275" spans="1:31" x14ac:dyDescent="0.25">
      <c r="A275" s="233" t="s">
        <v>94</v>
      </c>
      <c r="B275" s="233"/>
      <c r="C275" s="233"/>
      <c r="D275" s="233"/>
      <c r="E275" s="233"/>
      <c r="F275" s="233"/>
      <c r="G275" s="233"/>
      <c r="H275" s="233"/>
      <c r="I275" s="112"/>
      <c r="L275" s="233" t="s">
        <v>94</v>
      </c>
      <c r="M275" s="233"/>
      <c r="N275" s="233"/>
      <c r="O275" s="233"/>
      <c r="P275" s="233"/>
      <c r="Q275" s="233"/>
      <c r="R275" s="233"/>
      <c r="S275" s="233"/>
      <c r="T275" s="112"/>
      <c r="W275" s="233" t="s">
        <v>94</v>
      </c>
      <c r="X275" s="233"/>
      <c r="Y275" s="233"/>
      <c r="Z275" s="233"/>
      <c r="AA275" s="233"/>
      <c r="AB275" s="233"/>
      <c r="AC275" s="233"/>
      <c r="AD275" s="233"/>
      <c r="AE275" s="112"/>
    </row>
    <row r="276" spans="1:31" x14ac:dyDescent="0.25">
      <c r="A276" s="233" t="s">
        <v>95</v>
      </c>
      <c r="B276" s="233"/>
      <c r="C276" s="233"/>
      <c r="D276" s="233"/>
      <c r="E276" s="233"/>
      <c r="F276" s="233"/>
      <c r="G276" s="233"/>
      <c r="H276" s="233"/>
      <c r="I276" s="112"/>
      <c r="L276" s="233" t="s">
        <v>95</v>
      </c>
      <c r="M276" s="233"/>
      <c r="N276" s="233"/>
      <c r="O276" s="233"/>
      <c r="P276" s="233"/>
      <c r="Q276" s="233"/>
      <c r="R276" s="233"/>
      <c r="S276" s="233"/>
      <c r="T276" s="112"/>
      <c r="W276" s="233" t="s">
        <v>95</v>
      </c>
      <c r="X276" s="233"/>
      <c r="Y276" s="233"/>
      <c r="Z276" s="233"/>
      <c r="AA276" s="233"/>
      <c r="AB276" s="233"/>
      <c r="AC276" s="233"/>
      <c r="AD276" s="233"/>
      <c r="AE276" s="112"/>
    </row>
    <row r="277" spans="1:31" x14ac:dyDescent="0.25">
      <c r="A277" s="214"/>
      <c r="B277" s="214"/>
      <c r="C277" s="214"/>
      <c r="D277" s="214"/>
      <c r="E277" s="214"/>
      <c r="F277" s="214"/>
      <c r="G277" s="214"/>
      <c r="H277" s="214"/>
      <c r="I277" s="214"/>
      <c r="L277" s="214"/>
      <c r="M277" s="214"/>
      <c r="N277" s="214"/>
      <c r="O277" s="214"/>
      <c r="P277" s="214"/>
      <c r="Q277" s="214"/>
      <c r="R277" s="214"/>
      <c r="S277" s="214"/>
      <c r="T277" s="214"/>
      <c r="W277" s="214"/>
      <c r="X277" s="214"/>
      <c r="Y277" s="214"/>
      <c r="Z277" s="214"/>
      <c r="AA277" s="214"/>
      <c r="AB277" s="214"/>
      <c r="AC277" s="214"/>
      <c r="AD277" s="214"/>
      <c r="AE277" s="214"/>
    </row>
    <row r="278" spans="1:31" x14ac:dyDescent="0.25">
      <c r="A278" s="218" t="s">
        <v>67</v>
      </c>
      <c r="B278" s="219"/>
      <c r="C278" s="219"/>
      <c r="D278" s="219"/>
      <c r="E278" s="219"/>
      <c r="F278" s="219"/>
      <c r="G278" s="219"/>
      <c r="H278" s="219"/>
      <c r="I278" s="220"/>
      <c r="L278" s="218" t="s">
        <v>67</v>
      </c>
      <c r="M278" s="219"/>
      <c r="N278" s="219"/>
      <c r="O278" s="219"/>
      <c r="P278" s="219"/>
      <c r="Q278" s="219"/>
      <c r="R278" s="219"/>
      <c r="S278" s="219"/>
      <c r="T278" s="220"/>
      <c r="W278" s="218" t="s">
        <v>67</v>
      </c>
      <c r="X278" s="219"/>
      <c r="Y278" s="219"/>
      <c r="Z278" s="219"/>
      <c r="AA278" s="219"/>
      <c r="AB278" s="219"/>
      <c r="AC278" s="219"/>
      <c r="AD278" s="219"/>
      <c r="AE278" s="220"/>
    </row>
    <row r="279" spans="1:31" x14ac:dyDescent="0.25">
      <c r="A279" s="227" t="s">
        <v>37</v>
      </c>
      <c r="B279" s="228"/>
      <c r="C279" s="229"/>
      <c r="D279" s="104" t="s">
        <v>68</v>
      </c>
      <c r="E279" s="103" t="s">
        <v>74</v>
      </c>
      <c r="F279" s="103" t="s">
        <v>96</v>
      </c>
      <c r="G279" s="104" t="s">
        <v>97</v>
      </c>
      <c r="H279" s="103" t="s">
        <v>98</v>
      </c>
      <c r="I279" s="103" t="s">
        <v>77</v>
      </c>
      <c r="L279" s="227" t="s">
        <v>37</v>
      </c>
      <c r="M279" s="228"/>
      <c r="N279" s="229"/>
      <c r="O279" s="104" t="s">
        <v>68</v>
      </c>
      <c r="P279" s="103" t="s">
        <v>74</v>
      </c>
      <c r="Q279" s="103" t="s">
        <v>96</v>
      </c>
      <c r="R279" s="104" t="s">
        <v>97</v>
      </c>
      <c r="S279" s="103" t="s">
        <v>98</v>
      </c>
      <c r="T279" s="103" t="s">
        <v>77</v>
      </c>
      <c r="W279" s="227" t="s">
        <v>37</v>
      </c>
      <c r="X279" s="228"/>
      <c r="Y279" s="229"/>
      <c r="Z279" s="104" t="s">
        <v>68</v>
      </c>
      <c r="AA279" s="103" t="s">
        <v>74</v>
      </c>
      <c r="AB279" s="103" t="s">
        <v>96</v>
      </c>
      <c r="AC279" s="104" t="s">
        <v>97</v>
      </c>
      <c r="AD279" s="103" t="s">
        <v>98</v>
      </c>
      <c r="AE279" s="103" t="s">
        <v>77</v>
      </c>
    </row>
    <row r="280" spans="1:31" x14ac:dyDescent="0.25">
      <c r="A280" s="230" t="s">
        <v>106</v>
      </c>
      <c r="B280" s="231"/>
      <c r="C280" s="232"/>
      <c r="D280" s="128">
        <v>1</v>
      </c>
      <c r="E280" s="129" t="s">
        <v>99</v>
      </c>
      <c r="F280" s="130">
        <f>Rendimientos!D11</f>
        <v>160</v>
      </c>
      <c r="G280" s="131">
        <v>1.8</v>
      </c>
      <c r="H280" s="132">
        <v>140568</v>
      </c>
      <c r="I280" s="133">
        <f>H280/F280</f>
        <v>878.55</v>
      </c>
      <c r="L280" s="230" t="s">
        <v>106</v>
      </c>
      <c r="M280" s="231"/>
      <c r="N280" s="232"/>
      <c r="O280" s="128">
        <v>1</v>
      </c>
      <c r="P280" s="129" t="s">
        <v>99</v>
      </c>
      <c r="Q280" s="130">
        <f>Rendimientos!E11</f>
        <v>200</v>
      </c>
      <c r="R280" s="131">
        <v>1.8</v>
      </c>
      <c r="S280" s="132">
        <v>140568</v>
      </c>
      <c r="T280" s="133">
        <f>S280/Q280</f>
        <v>702.84</v>
      </c>
      <c r="W280" s="230" t="s">
        <v>106</v>
      </c>
      <c r="X280" s="231"/>
      <c r="Y280" s="232"/>
      <c r="Z280" s="128">
        <v>1</v>
      </c>
      <c r="AA280" s="129" t="s">
        <v>99</v>
      </c>
      <c r="AB280" s="130">
        <f>Rendimientos!F11</f>
        <v>100</v>
      </c>
      <c r="AC280" s="131">
        <v>1.8</v>
      </c>
      <c r="AD280" s="132">
        <v>140568</v>
      </c>
      <c r="AE280" s="133">
        <f>AD280/AB280</f>
        <v>1405.68</v>
      </c>
    </row>
    <row r="281" spans="1:31" x14ac:dyDescent="0.25">
      <c r="A281" s="230"/>
      <c r="B281" s="232"/>
      <c r="C281" s="134"/>
      <c r="D281" s="128"/>
      <c r="E281" s="129"/>
      <c r="F281" s="135"/>
      <c r="G281" s="136"/>
      <c r="H281" s="137"/>
      <c r="I281" s="133"/>
      <c r="L281" s="230"/>
      <c r="M281" s="232"/>
      <c r="N281" s="134"/>
      <c r="O281" s="128"/>
      <c r="P281" s="129"/>
      <c r="Q281" s="135"/>
      <c r="R281" s="136"/>
      <c r="S281" s="137"/>
      <c r="T281" s="133"/>
      <c r="W281" s="230"/>
      <c r="X281" s="232"/>
      <c r="Y281" s="134"/>
      <c r="Z281" s="128"/>
      <c r="AA281" s="129"/>
      <c r="AB281" s="135"/>
      <c r="AC281" s="136"/>
      <c r="AD281" s="137"/>
      <c r="AE281" s="133"/>
    </row>
    <row r="282" spans="1:31" x14ac:dyDescent="0.25">
      <c r="A282" s="233" t="s">
        <v>100</v>
      </c>
      <c r="B282" s="233"/>
      <c r="C282" s="233"/>
      <c r="D282" s="233"/>
      <c r="E282" s="233"/>
      <c r="F282" s="233"/>
      <c r="G282" s="233"/>
      <c r="H282" s="233"/>
      <c r="I282" s="112">
        <f>I280</f>
        <v>878.55</v>
      </c>
      <c r="L282" s="233" t="s">
        <v>100</v>
      </c>
      <c r="M282" s="233"/>
      <c r="N282" s="233"/>
      <c r="O282" s="233"/>
      <c r="P282" s="233"/>
      <c r="Q282" s="233"/>
      <c r="R282" s="233"/>
      <c r="S282" s="233"/>
      <c r="T282" s="112">
        <f>T280</f>
        <v>702.84</v>
      </c>
      <c r="W282" s="233" t="s">
        <v>100</v>
      </c>
      <c r="X282" s="233"/>
      <c r="Y282" s="233"/>
      <c r="Z282" s="233"/>
      <c r="AA282" s="233"/>
      <c r="AB282" s="233"/>
      <c r="AC282" s="233"/>
      <c r="AD282" s="233"/>
      <c r="AE282" s="112">
        <f>AE280</f>
        <v>1405.68</v>
      </c>
    </row>
    <row r="283" spans="1:31" x14ac:dyDescent="0.25">
      <c r="A283" s="233" t="s">
        <v>101</v>
      </c>
      <c r="B283" s="233"/>
      <c r="C283" s="233"/>
      <c r="D283" s="233"/>
      <c r="E283" s="233"/>
      <c r="F283" s="233"/>
      <c r="G283" s="233"/>
      <c r="H283" s="233"/>
      <c r="I283" s="112">
        <f>I282</f>
        <v>878.55</v>
      </c>
      <c r="L283" s="233" t="s">
        <v>101</v>
      </c>
      <c r="M283" s="233"/>
      <c r="N283" s="233"/>
      <c r="O283" s="233"/>
      <c r="P283" s="233"/>
      <c r="Q283" s="233"/>
      <c r="R283" s="233"/>
      <c r="S283" s="233"/>
      <c r="T283" s="112">
        <f>T282</f>
        <v>702.84</v>
      </c>
      <c r="W283" s="233" t="s">
        <v>101</v>
      </c>
      <c r="X283" s="233"/>
      <c r="Y283" s="233"/>
      <c r="Z283" s="233"/>
      <c r="AA283" s="233"/>
      <c r="AB283" s="233"/>
      <c r="AC283" s="233"/>
      <c r="AD283" s="233"/>
      <c r="AE283" s="112">
        <f>AE282</f>
        <v>1405.68</v>
      </c>
    </row>
    <row r="284" spans="1:31" x14ac:dyDescent="0.25">
      <c r="A284" s="214"/>
      <c r="B284" s="214"/>
      <c r="C284" s="214"/>
      <c r="D284" s="214"/>
      <c r="E284" s="214"/>
      <c r="F284" s="214"/>
      <c r="G284" s="214"/>
      <c r="H284" s="214"/>
      <c r="I284" s="214"/>
      <c r="L284" s="214"/>
      <c r="M284" s="214"/>
      <c r="N284" s="214"/>
      <c r="O284" s="214"/>
      <c r="P284" s="214"/>
      <c r="Q284" s="214"/>
      <c r="R284" s="214"/>
      <c r="S284" s="214"/>
      <c r="T284" s="214"/>
      <c r="W284" s="214"/>
      <c r="X284" s="214"/>
      <c r="Y284" s="214"/>
      <c r="Z284" s="214"/>
      <c r="AA284" s="214"/>
      <c r="AB284" s="214"/>
      <c r="AC284" s="214"/>
      <c r="AD284" s="214"/>
      <c r="AE284" s="214"/>
    </row>
    <row r="285" spans="1:31" x14ac:dyDescent="0.25">
      <c r="A285" s="215" t="s">
        <v>102</v>
      </c>
      <c r="B285" s="216"/>
      <c r="C285" s="216"/>
      <c r="D285" s="216"/>
      <c r="E285" s="216"/>
      <c r="F285" s="216"/>
      <c r="G285" s="216"/>
      <c r="H285" s="217"/>
      <c r="I285" s="138">
        <f>I283+I264+I249+I276</f>
        <v>6302.5647700000009</v>
      </c>
      <c r="L285" s="215" t="s">
        <v>102</v>
      </c>
      <c r="M285" s="216"/>
      <c r="N285" s="216"/>
      <c r="O285" s="216"/>
      <c r="P285" s="216"/>
      <c r="Q285" s="216"/>
      <c r="R285" s="216"/>
      <c r="S285" s="217"/>
      <c r="T285" s="138">
        <f>T283+T264+T249+T276</f>
        <v>6065.53377</v>
      </c>
      <c r="W285" s="215" t="s">
        <v>102</v>
      </c>
      <c r="X285" s="216"/>
      <c r="Y285" s="216"/>
      <c r="Z285" s="216"/>
      <c r="AA285" s="216"/>
      <c r="AB285" s="216"/>
      <c r="AC285" s="216"/>
      <c r="AD285" s="217"/>
      <c r="AE285" s="138">
        <f>AE283+AE264+AE249+AE276</f>
        <v>7013.6577700000007</v>
      </c>
    </row>
    <row r="286" spans="1:31" x14ac:dyDescent="0.25">
      <c r="A286" s="218" t="s">
        <v>107</v>
      </c>
      <c r="B286" s="219"/>
      <c r="C286" s="219"/>
      <c r="D286" s="219"/>
      <c r="E286" s="219"/>
      <c r="F286" s="219"/>
      <c r="G286" s="219"/>
      <c r="H286" s="219"/>
      <c r="I286" s="220"/>
      <c r="L286" s="218" t="s">
        <v>107</v>
      </c>
      <c r="M286" s="219"/>
      <c r="N286" s="219"/>
      <c r="O286" s="219"/>
      <c r="P286" s="219"/>
      <c r="Q286" s="219"/>
      <c r="R286" s="219"/>
      <c r="S286" s="219"/>
      <c r="T286" s="220"/>
      <c r="W286" s="218" t="s">
        <v>107</v>
      </c>
      <c r="X286" s="219"/>
      <c r="Y286" s="219"/>
      <c r="Z286" s="219"/>
      <c r="AA286" s="219"/>
      <c r="AB286" s="219"/>
      <c r="AC286" s="219"/>
      <c r="AD286" s="219"/>
      <c r="AE286" s="220"/>
    </row>
    <row r="287" spans="1:31" ht="15" customHeight="1" x14ac:dyDescent="0.25">
      <c r="A287" s="221" t="s">
        <v>108</v>
      </c>
      <c r="B287" s="222"/>
      <c r="C287" s="222"/>
      <c r="D287" s="222"/>
      <c r="E287" s="222"/>
      <c r="F287" s="222"/>
      <c r="G287" s="222"/>
      <c r="H287" s="222"/>
      <c r="I287" s="223"/>
      <c r="L287" s="221" t="s">
        <v>126</v>
      </c>
      <c r="M287" s="222"/>
      <c r="N287" s="222"/>
      <c r="O287" s="222"/>
      <c r="P287" s="222"/>
      <c r="Q287" s="222"/>
      <c r="R287" s="222"/>
      <c r="S287" s="222"/>
      <c r="T287" s="223"/>
      <c r="W287" s="221" t="s">
        <v>108</v>
      </c>
      <c r="X287" s="222"/>
      <c r="Y287" s="222"/>
      <c r="Z287" s="222"/>
      <c r="AA287" s="222"/>
      <c r="AB287" s="222"/>
      <c r="AC287" s="222"/>
      <c r="AD287" s="222"/>
      <c r="AE287" s="223"/>
    </row>
    <row r="288" spans="1:31" x14ac:dyDescent="0.25">
      <c r="A288" s="224"/>
      <c r="B288" s="225"/>
      <c r="C288" s="225"/>
      <c r="D288" s="225"/>
      <c r="E288" s="225"/>
      <c r="F288" s="225"/>
      <c r="G288" s="225"/>
      <c r="H288" s="225"/>
      <c r="I288" s="226"/>
      <c r="L288" s="224"/>
      <c r="M288" s="225"/>
      <c r="N288" s="225"/>
      <c r="O288" s="225"/>
      <c r="P288" s="225"/>
      <c r="Q288" s="225"/>
      <c r="R288" s="225"/>
      <c r="S288" s="225"/>
      <c r="T288" s="226"/>
      <c r="W288" s="224"/>
      <c r="X288" s="225"/>
      <c r="Y288" s="225"/>
      <c r="Z288" s="225"/>
      <c r="AA288" s="225"/>
      <c r="AB288" s="225"/>
      <c r="AC288" s="225"/>
      <c r="AD288" s="225"/>
      <c r="AE288" s="226"/>
    </row>
  </sheetData>
  <mergeCells count="810">
    <mergeCell ref="W287:AE288"/>
    <mergeCell ref="W278:AE278"/>
    <mergeCell ref="W279:Y279"/>
    <mergeCell ref="W280:Y280"/>
    <mergeCell ref="W281:X281"/>
    <mergeCell ref="W282:AD282"/>
    <mergeCell ref="W283:AD283"/>
    <mergeCell ref="W284:AE284"/>
    <mergeCell ref="W285:AD285"/>
    <mergeCell ref="W286:AE286"/>
    <mergeCell ref="W269:Z269"/>
    <mergeCell ref="W270:Z270"/>
    <mergeCell ref="W271:Z271"/>
    <mergeCell ref="W272:Z272"/>
    <mergeCell ref="W273:Z273"/>
    <mergeCell ref="W274:Z274"/>
    <mergeCell ref="W275:AD275"/>
    <mergeCell ref="W276:AD276"/>
    <mergeCell ref="W277:AE277"/>
    <mergeCell ref="W260:AA260"/>
    <mergeCell ref="W261:AD261"/>
    <mergeCell ref="W262:AC262"/>
    <mergeCell ref="W263:AD263"/>
    <mergeCell ref="W264:AD264"/>
    <mergeCell ref="W265:AE265"/>
    <mergeCell ref="W266:AE266"/>
    <mergeCell ref="W267:Z267"/>
    <mergeCell ref="W268:Z268"/>
    <mergeCell ref="W251:AE251"/>
    <mergeCell ref="W252:AA252"/>
    <mergeCell ref="W253:AA253"/>
    <mergeCell ref="W254:AA254"/>
    <mergeCell ref="W255:AA255"/>
    <mergeCell ref="W256:AA256"/>
    <mergeCell ref="W257:AA257"/>
    <mergeCell ref="W258:AA258"/>
    <mergeCell ref="W259:AA259"/>
    <mergeCell ref="W242:AA242"/>
    <mergeCell ref="W243:AA243"/>
    <mergeCell ref="W244:AA244"/>
    <mergeCell ref="W245:AA245"/>
    <mergeCell ref="W246:AA246"/>
    <mergeCell ref="W247:AA247"/>
    <mergeCell ref="W248:AD248"/>
    <mergeCell ref="W249:AD249"/>
    <mergeCell ref="W250:AE250"/>
    <mergeCell ref="W229:AE230"/>
    <mergeCell ref="W233:AE234"/>
    <mergeCell ref="W235:AE235"/>
    <mergeCell ref="Z236:AD236"/>
    <mergeCell ref="W237:X237"/>
    <mergeCell ref="W238:AE238"/>
    <mergeCell ref="W239:AE239"/>
    <mergeCell ref="W240:AA240"/>
    <mergeCell ref="W241:AA241"/>
    <mergeCell ref="W220:AE220"/>
    <mergeCell ref="W221:Y221"/>
    <mergeCell ref="W222:Y222"/>
    <mergeCell ref="W223:X223"/>
    <mergeCell ref="W224:AD224"/>
    <mergeCell ref="W225:AD225"/>
    <mergeCell ref="W226:AE226"/>
    <mergeCell ref="W227:AD227"/>
    <mergeCell ref="W228:AE228"/>
    <mergeCell ref="W211:Z211"/>
    <mergeCell ref="W212:Z212"/>
    <mergeCell ref="W213:Z213"/>
    <mergeCell ref="W214:Z214"/>
    <mergeCell ref="W215:Z215"/>
    <mergeCell ref="W216:Z216"/>
    <mergeCell ref="W217:AD217"/>
    <mergeCell ref="W218:AD218"/>
    <mergeCell ref="W219:AE219"/>
    <mergeCell ref="W202:AA202"/>
    <mergeCell ref="W203:AD203"/>
    <mergeCell ref="W204:AC204"/>
    <mergeCell ref="W205:AD205"/>
    <mergeCell ref="W206:AD206"/>
    <mergeCell ref="W207:AE207"/>
    <mergeCell ref="W208:AE208"/>
    <mergeCell ref="W209:Z209"/>
    <mergeCell ref="W210:Z210"/>
    <mergeCell ref="W193:AE193"/>
    <mergeCell ref="W194:AA194"/>
    <mergeCell ref="W195:AA195"/>
    <mergeCell ref="W196:AA196"/>
    <mergeCell ref="W197:AA197"/>
    <mergeCell ref="W198:AA198"/>
    <mergeCell ref="W199:AA199"/>
    <mergeCell ref="W200:AA200"/>
    <mergeCell ref="W201:AA201"/>
    <mergeCell ref="W184:AA184"/>
    <mergeCell ref="W185:AA185"/>
    <mergeCell ref="W186:AA186"/>
    <mergeCell ref="W187:AA187"/>
    <mergeCell ref="W188:AA188"/>
    <mergeCell ref="W189:AA189"/>
    <mergeCell ref="W190:AD190"/>
    <mergeCell ref="W191:AD191"/>
    <mergeCell ref="W192:AE192"/>
    <mergeCell ref="W171:AE172"/>
    <mergeCell ref="W175:AE176"/>
    <mergeCell ref="W177:AE177"/>
    <mergeCell ref="Z178:AD178"/>
    <mergeCell ref="W179:X179"/>
    <mergeCell ref="W180:AE180"/>
    <mergeCell ref="W181:AE181"/>
    <mergeCell ref="W182:AA182"/>
    <mergeCell ref="W183:AA183"/>
    <mergeCell ref="W162:AE162"/>
    <mergeCell ref="W163:Y163"/>
    <mergeCell ref="W164:Y164"/>
    <mergeCell ref="W165:X165"/>
    <mergeCell ref="W166:AD166"/>
    <mergeCell ref="W167:AD167"/>
    <mergeCell ref="W168:AE168"/>
    <mergeCell ref="W169:AD169"/>
    <mergeCell ref="W170:AE170"/>
    <mergeCell ref="W153:Z153"/>
    <mergeCell ref="W154:Z154"/>
    <mergeCell ref="W155:Z155"/>
    <mergeCell ref="W156:Z156"/>
    <mergeCell ref="W157:Z157"/>
    <mergeCell ref="W158:Z158"/>
    <mergeCell ref="W159:AD159"/>
    <mergeCell ref="W160:AD160"/>
    <mergeCell ref="W161:AE161"/>
    <mergeCell ref="W144:AA144"/>
    <mergeCell ref="W145:AD145"/>
    <mergeCell ref="W146:AC146"/>
    <mergeCell ref="W147:AD147"/>
    <mergeCell ref="W148:AD148"/>
    <mergeCell ref="W149:AE149"/>
    <mergeCell ref="W150:AE150"/>
    <mergeCell ref="W151:Z151"/>
    <mergeCell ref="W152:Z152"/>
    <mergeCell ref="W135:AE135"/>
    <mergeCell ref="W136:AA136"/>
    <mergeCell ref="W137:AA137"/>
    <mergeCell ref="W138:AA138"/>
    <mergeCell ref="W139:AA139"/>
    <mergeCell ref="W140:AA140"/>
    <mergeCell ref="W141:AA141"/>
    <mergeCell ref="W142:AA142"/>
    <mergeCell ref="W143:AA143"/>
    <mergeCell ref="W126:AA126"/>
    <mergeCell ref="W127:AA127"/>
    <mergeCell ref="W128:AA128"/>
    <mergeCell ref="W129:AA129"/>
    <mergeCell ref="W130:AA130"/>
    <mergeCell ref="W131:AA131"/>
    <mergeCell ref="W132:AD132"/>
    <mergeCell ref="W133:AD133"/>
    <mergeCell ref="W134:AE134"/>
    <mergeCell ref="W113:AE114"/>
    <mergeCell ref="W117:AE118"/>
    <mergeCell ref="W119:AE119"/>
    <mergeCell ref="Z120:AD120"/>
    <mergeCell ref="W121:X121"/>
    <mergeCell ref="W122:AE122"/>
    <mergeCell ref="W123:AE123"/>
    <mergeCell ref="W124:AA124"/>
    <mergeCell ref="W125:AA125"/>
    <mergeCell ref="W104:AE104"/>
    <mergeCell ref="W105:Y105"/>
    <mergeCell ref="W106:Y106"/>
    <mergeCell ref="W107:X107"/>
    <mergeCell ref="W108:AD108"/>
    <mergeCell ref="W109:AD109"/>
    <mergeCell ref="W110:AE110"/>
    <mergeCell ref="W111:AD111"/>
    <mergeCell ref="W112:AE112"/>
    <mergeCell ref="W95:Z95"/>
    <mergeCell ref="W96:Z96"/>
    <mergeCell ref="W97:Z97"/>
    <mergeCell ref="W98:Z98"/>
    <mergeCell ref="W99:Z99"/>
    <mergeCell ref="W100:Z100"/>
    <mergeCell ref="W101:AD101"/>
    <mergeCell ref="W102:AD102"/>
    <mergeCell ref="W103:AE103"/>
    <mergeCell ref="W86:AA86"/>
    <mergeCell ref="W87:AD87"/>
    <mergeCell ref="W88:AC88"/>
    <mergeCell ref="W89:AD89"/>
    <mergeCell ref="W90:AD90"/>
    <mergeCell ref="W91:AE91"/>
    <mergeCell ref="W92:AE92"/>
    <mergeCell ref="W93:Z93"/>
    <mergeCell ref="W94:Z94"/>
    <mergeCell ref="W77:AE77"/>
    <mergeCell ref="W78:AA78"/>
    <mergeCell ref="W79:AA79"/>
    <mergeCell ref="W80:AA80"/>
    <mergeCell ref="W81:AA81"/>
    <mergeCell ref="W82:AA82"/>
    <mergeCell ref="W83:AA83"/>
    <mergeCell ref="W84:AA84"/>
    <mergeCell ref="W85:AA85"/>
    <mergeCell ref="W68:AA68"/>
    <mergeCell ref="W69:AA69"/>
    <mergeCell ref="W70:AA70"/>
    <mergeCell ref="W71:AA71"/>
    <mergeCell ref="W72:AA72"/>
    <mergeCell ref="W73:AA73"/>
    <mergeCell ref="W74:AD74"/>
    <mergeCell ref="W75:AD75"/>
    <mergeCell ref="W76:AE76"/>
    <mergeCell ref="W55:AE56"/>
    <mergeCell ref="W59:AE60"/>
    <mergeCell ref="W61:AE61"/>
    <mergeCell ref="Z62:AD62"/>
    <mergeCell ref="W63:X63"/>
    <mergeCell ref="W64:AE64"/>
    <mergeCell ref="W65:AE65"/>
    <mergeCell ref="W66:AA66"/>
    <mergeCell ref="W67:AA67"/>
    <mergeCell ref="W46:AE46"/>
    <mergeCell ref="W47:Y47"/>
    <mergeCell ref="W48:Y48"/>
    <mergeCell ref="W49:X49"/>
    <mergeCell ref="W50:AD50"/>
    <mergeCell ref="W51:AD51"/>
    <mergeCell ref="W52:AE52"/>
    <mergeCell ref="W53:AD53"/>
    <mergeCell ref="W54:AE54"/>
    <mergeCell ref="W37:Z37"/>
    <mergeCell ref="W38:Z38"/>
    <mergeCell ref="W39:Z39"/>
    <mergeCell ref="W40:Z40"/>
    <mergeCell ref="W41:Z41"/>
    <mergeCell ref="W42:Z42"/>
    <mergeCell ref="W43:AD43"/>
    <mergeCell ref="W44:AD44"/>
    <mergeCell ref="W45:AE45"/>
    <mergeCell ref="W28:AA28"/>
    <mergeCell ref="W29:AD29"/>
    <mergeCell ref="W30:AC30"/>
    <mergeCell ref="W31:AD31"/>
    <mergeCell ref="W32:AD32"/>
    <mergeCell ref="W33:AE33"/>
    <mergeCell ref="W34:AE34"/>
    <mergeCell ref="W35:Z35"/>
    <mergeCell ref="W36:Z36"/>
    <mergeCell ref="W19:AE19"/>
    <mergeCell ref="W20:AA20"/>
    <mergeCell ref="W21:AA21"/>
    <mergeCell ref="W22:AA22"/>
    <mergeCell ref="W23:AA23"/>
    <mergeCell ref="W24:AA24"/>
    <mergeCell ref="W25:AA25"/>
    <mergeCell ref="W26:AA26"/>
    <mergeCell ref="W27:AA27"/>
    <mergeCell ref="L281:M281"/>
    <mergeCell ref="L282:S282"/>
    <mergeCell ref="L283:S283"/>
    <mergeCell ref="L284:T284"/>
    <mergeCell ref="L285:S285"/>
    <mergeCell ref="L286:T286"/>
    <mergeCell ref="L287:T288"/>
    <mergeCell ref="W1:AE2"/>
    <mergeCell ref="W3:AE3"/>
    <mergeCell ref="Z4:AD4"/>
    <mergeCell ref="W5:X5"/>
    <mergeCell ref="W6:AE6"/>
    <mergeCell ref="W7:AE7"/>
    <mergeCell ref="W8:AA8"/>
    <mergeCell ref="W9:AA9"/>
    <mergeCell ref="W10:AA10"/>
    <mergeCell ref="W11:AA11"/>
    <mergeCell ref="W12:AA12"/>
    <mergeCell ref="W13:AA13"/>
    <mergeCell ref="W14:AA14"/>
    <mergeCell ref="W15:AA15"/>
    <mergeCell ref="W16:AD16"/>
    <mergeCell ref="W17:AD17"/>
    <mergeCell ref="W18:AE18"/>
    <mergeCell ref="L272:O272"/>
    <mergeCell ref="L273:O273"/>
    <mergeCell ref="L274:O274"/>
    <mergeCell ref="L275:S275"/>
    <mergeCell ref="L276:S276"/>
    <mergeCell ref="L277:T277"/>
    <mergeCell ref="L278:T278"/>
    <mergeCell ref="L279:N279"/>
    <mergeCell ref="L280:N280"/>
    <mergeCell ref="L263:S263"/>
    <mergeCell ref="L264:S264"/>
    <mergeCell ref="L265:T265"/>
    <mergeCell ref="L266:T266"/>
    <mergeCell ref="L267:O267"/>
    <mergeCell ref="L268:O268"/>
    <mergeCell ref="L269:O269"/>
    <mergeCell ref="L270:O270"/>
    <mergeCell ref="L271:O271"/>
    <mergeCell ref="L254:P254"/>
    <mergeCell ref="L255:P255"/>
    <mergeCell ref="L256:P256"/>
    <mergeCell ref="L257:P257"/>
    <mergeCell ref="L258:P258"/>
    <mergeCell ref="L259:P259"/>
    <mergeCell ref="L260:P260"/>
    <mergeCell ref="L261:S261"/>
    <mergeCell ref="L262:R262"/>
    <mergeCell ref="L245:P245"/>
    <mergeCell ref="L246:P246"/>
    <mergeCell ref="L247:P247"/>
    <mergeCell ref="L248:S248"/>
    <mergeCell ref="L249:S249"/>
    <mergeCell ref="L250:T250"/>
    <mergeCell ref="L251:T251"/>
    <mergeCell ref="L252:P252"/>
    <mergeCell ref="L253:P253"/>
    <mergeCell ref="O236:S236"/>
    <mergeCell ref="L237:M237"/>
    <mergeCell ref="L238:T238"/>
    <mergeCell ref="L239:T239"/>
    <mergeCell ref="L240:P240"/>
    <mergeCell ref="L241:P241"/>
    <mergeCell ref="L242:P242"/>
    <mergeCell ref="L243:P243"/>
    <mergeCell ref="L244:P244"/>
    <mergeCell ref="L223:M223"/>
    <mergeCell ref="L224:S224"/>
    <mergeCell ref="L225:S225"/>
    <mergeCell ref="L226:T226"/>
    <mergeCell ref="L227:S227"/>
    <mergeCell ref="L228:T228"/>
    <mergeCell ref="L229:T230"/>
    <mergeCell ref="L233:T234"/>
    <mergeCell ref="L235:T235"/>
    <mergeCell ref="L214:O214"/>
    <mergeCell ref="L215:O215"/>
    <mergeCell ref="L216:O216"/>
    <mergeCell ref="L217:S217"/>
    <mergeCell ref="L218:S218"/>
    <mergeCell ref="L219:T219"/>
    <mergeCell ref="L220:T220"/>
    <mergeCell ref="L221:N221"/>
    <mergeCell ref="L222:N222"/>
    <mergeCell ref="L205:S205"/>
    <mergeCell ref="L206:S206"/>
    <mergeCell ref="L207:T207"/>
    <mergeCell ref="L208:T208"/>
    <mergeCell ref="L209:O209"/>
    <mergeCell ref="L210:O210"/>
    <mergeCell ref="L211:O211"/>
    <mergeCell ref="L212:O212"/>
    <mergeCell ref="L213:O213"/>
    <mergeCell ref="L196:P196"/>
    <mergeCell ref="L197:P197"/>
    <mergeCell ref="L198:P198"/>
    <mergeCell ref="L199:P199"/>
    <mergeCell ref="L200:P200"/>
    <mergeCell ref="L201:P201"/>
    <mergeCell ref="L202:P202"/>
    <mergeCell ref="L203:S203"/>
    <mergeCell ref="L204:R204"/>
    <mergeCell ref="L187:P187"/>
    <mergeCell ref="L188:P188"/>
    <mergeCell ref="L189:P189"/>
    <mergeCell ref="L190:S190"/>
    <mergeCell ref="L191:S191"/>
    <mergeCell ref="L192:T192"/>
    <mergeCell ref="L193:T193"/>
    <mergeCell ref="L194:P194"/>
    <mergeCell ref="L195:P195"/>
    <mergeCell ref="O178:S178"/>
    <mergeCell ref="L179:M179"/>
    <mergeCell ref="L180:T180"/>
    <mergeCell ref="L181:T181"/>
    <mergeCell ref="L182:P182"/>
    <mergeCell ref="L183:P183"/>
    <mergeCell ref="L184:P184"/>
    <mergeCell ref="L185:P185"/>
    <mergeCell ref="L186:P186"/>
    <mergeCell ref="L165:M165"/>
    <mergeCell ref="L166:S166"/>
    <mergeCell ref="L167:S167"/>
    <mergeCell ref="L168:T168"/>
    <mergeCell ref="L169:S169"/>
    <mergeCell ref="L170:T170"/>
    <mergeCell ref="L171:T172"/>
    <mergeCell ref="L175:T176"/>
    <mergeCell ref="L177:T177"/>
    <mergeCell ref="L156:O156"/>
    <mergeCell ref="L157:O157"/>
    <mergeCell ref="L158:O158"/>
    <mergeCell ref="L159:S159"/>
    <mergeCell ref="L160:S160"/>
    <mergeCell ref="L161:T161"/>
    <mergeCell ref="L162:T162"/>
    <mergeCell ref="L163:N163"/>
    <mergeCell ref="L164:N164"/>
    <mergeCell ref="L147:S147"/>
    <mergeCell ref="L148:S148"/>
    <mergeCell ref="L149:T149"/>
    <mergeCell ref="L150:T150"/>
    <mergeCell ref="L151:O151"/>
    <mergeCell ref="L152:O152"/>
    <mergeCell ref="L153:O153"/>
    <mergeCell ref="L154:O154"/>
    <mergeCell ref="L155:O155"/>
    <mergeCell ref="L138:P138"/>
    <mergeCell ref="L139:P139"/>
    <mergeCell ref="L140:P140"/>
    <mergeCell ref="L141:P141"/>
    <mergeCell ref="L142:P142"/>
    <mergeCell ref="L143:P143"/>
    <mergeCell ref="L144:P144"/>
    <mergeCell ref="L145:S145"/>
    <mergeCell ref="L146:R146"/>
    <mergeCell ref="L129:P129"/>
    <mergeCell ref="L130:P130"/>
    <mergeCell ref="L131:P131"/>
    <mergeCell ref="L132:S132"/>
    <mergeCell ref="L133:S133"/>
    <mergeCell ref="L134:T134"/>
    <mergeCell ref="L135:T135"/>
    <mergeCell ref="L136:P136"/>
    <mergeCell ref="L137:P137"/>
    <mergeCell ref="O120:S120"/>
    <mergeCell ref="L121:M121"/>
    <mergeCell ref="L122:T122"/>
    <mergeCell ref="L123:T123"/>
    <mergeCell ref="L124:P124"/>
    <mergeCell ref="L125:P125"/>
    <mergeCell ref="L126:P126"/>
    <mergeCell ref="L127:P127"/>
    <mergeCell ref="L128:P128"/>
    <mergeCell ref="L107:M107"/>
    <mergeCell ref="L108:S108"/>
    <mergeCell ref="L109:S109"/>
    <mergeCell ref="L110:T110"/>
    <mergeCell ref="L111:S111"/>
    <mergeCell ref="L112:T112"/>
    <mergeCell ref="L113:T114"/>
    <mergeCell ref="L117:T118"/>
    <mergeCell ref="L119:T119"/>
    <mergeCell ref="L98:O98"/>
    <mergeCell ref="L99:O99"/>
    <mergeCell ref="L100:O100"/>
    <mergeCell ref="L101:S101"/>
    <mergeCell ref="L102:S102"/>
    <mergeCell ref="L103:T103"/>
    <mergeCell ref="L104:T104"/>
    <mergeCell ref="L105:N105"/>
    <mergeCell ref="L106:N106"/>
    <mergeCell ref="L89:S89"/>
    <mergeCell ref="L90:S90"/>
    <mergeCell ref="L91:T91"/>
    <mergeCell ref="L92:T92"/>
    <mergeCell ref="L93:O93"/>
    <mergeCell ref="L94:O94"/>
    <mergeCell ref="L95:O95"/>
    <mergeCell ref="L96:O96"/>
    <mergeCell ref="L97:O97"/>
    <mergeCell ref="L80:P80"/>
    <mergeCell ref="L81:P81"/>
    <mergeCell ref="L82:P82"/>
    <mergeCell ref="L83:P83"/>
    <mergeCell ref="L84:P84"/>
    <mergeCell ref="L85:P85"/>
    <mergeCell ref="L86:P86"/>
    <mergeCell ref="L87:S87"/>
    <mergeCell ref="L88:R88"/>
    <mergeCell ref="L71:P71"/>
    <mergeCell ref="L72:P72"/>
    <mergeCell ref="L73:P73"/>
    <mergeCell ref="L74:S74"/>
    <mergeCell ref="L75:S75"/>
    <mergeCell ref="L76:T76"/>
    <mergeCell ref="L77:T77"/>
    <mergeCell ref="L78:P78"/>
    <mergeCell ref="L79:P79"/>
    <mergeCell ref="O62:S62"/>
    <mergeCell ref="L63:M63"/>
    <mergeCell ref="L64:T64"/>
    <mergeCell ref="L65:T65"/>
    <mergeCell ref="L66:P66"/>
    <mergeCell ref="L67:P67"/>
    <mergeCell ref="L68:P68"/>
    <mergeCell ref="L69:P69"/>
    <mergeCell ref="L70:P70"/>
    <mergeCell ref="L49:M49"/>
    <mergeCell ref="L50:S50"/>
    <mergeCell ref="L51:S51"/>
    <mergeCell ref="L52:T52"/>
    <mergeCell ref="L53:S53"/>
    <mergeCell ref="L54:T54"/>
    <mergeCell ref="L55:T56"/>
    <mergeCell ref="L59:T60"/>
    <mergeCell ref="L61:T61"/>
    <mergeCell ref="L40:O40"/>
    <mergeCell ref="L41:O41"/>
    <mergeCell ref="L42:O42"/>
    <mergeCell ref="L43:S43"/>
    <mergeCell ref="L44:S44"/>
    <mergeCell ref="L45:T45"/>
    <mergeCell ref="L46:T46"/>
    <mergeCell ref="L47:N47"/>
    <mergeCell ref="L48:N48"/>
    <mergeCell ref="L31:S31"/>
    <mergeCell ref="L32:S32"/>
    <mergeCell ref="L33:T33"/>
    <mergeCell ref="L34:T34"/>
    <mergeCell ref="L35:O35"/>
    <mergeCell ref="L36:O36"/>
    <mergeCell ref="L37:O37"/>
    <mergeCell ref="L38:O38"/>
    <mergeCell ref="L39:O39"/>
    <mergeCell ref="L22:P22"/>
    <mergeCell ref="L23:P23"/>
    <mergeCell ref="L24:P24"/>
    <mergeCell ref="L25:P25"/>
    <mergeCell ref="L26:P26"/>
    <mergeCell ref="L27:P27"/>
    <mergeCell ref="L28:P28"/>
    <mergeCell ref="L29:S29"/>
    <mergeCell ref="L30:R30"/>
    <mergeCell ref="A284:I284"/>
    <mergeCell ref="A285:H285"/>
    <mergeCell ref="A286:I286"/>
    <mergeCell ref="A287:I288"/>
    <mergeCell ref="L1:T2"/>
    <mergeCell ref="L3:T3"/>
    <mergeCell ref="O4:S4"/>
    <mergeCell ref="L5:M5"/>
    <mergeCell ref="L6:T6"/>
    <mergeCell ref="L7:T7"/>
    <mergeCell ref="L8:P8"/>
    <mergeCell ref="L9:P9"/>
    <mergeCell ref="L10:P10"/>
    <mergeCell ref="L11:P11"/>
    <mergeCell ref="L12:P12"/>
    <mergeCell ref="L13:P13"/>
    <mergeCell ref="L14:P14"/>
    <mergeCell ref="L15:P15"/>
    <mergeCell ref="L16:S16"/>
    <mergeCell ref="L17:S17"/>
    <mergeCell ref="L18:T18"/>
    <mergeCell ref="L19:T19"/>
    <mergeCell ref="L20:P20"/>
    <mergeCell ref="L21:P21"/>
    <mergeCell ref="A275:H275"/>
    <mergeCell ref="A276:H276"/>
    <mergeCell ref="A277:I277"/>
    <mergeCell ref="A278:I278"/>
    <mergeCell ref="A279:C279"/>
    <mergeCell ref="A280:C280"/>
    <mergeCell ref="A281:B281"/>
    <mergeCell ref="A282:H282"/>
    <mergeCell ref="A283:H283"/>
    <mergeCell ref="A266:I266"/>
    <mergeCell ref="A267:D267"/>
    <mergeCell ref="A268:D268"/>
    <mergeCell ref="A269:D269"/>
    <mergeCell ref="A270:D270"/>
    <mergeCell ref="A271:D271"/>
    <mergeCell ref="A272:D272"/>
    <mergeCell ref="A273:D273"/>
    <mergeCell ref="A274:D274"/>
    <mergeCell ref="A257:E257"/>
    <mergeCell ref="A258:E258"/>
    <mergeCell ref="A259:E259"/>
    <mergeCell ref="A260:E260"/>
    <mergeCell ref="A261:H261"/>
    <mergeCell ref="A262:G262"/>
    <mergeCell ref="A263:H263"/>
    <mergeCell ref="A264:H264"/>
    <mergeCell ref="A265:I265"/>
    <mergeCell ref="A248:H248"/>
    <mergeCell ref="A249:H249"/>
    <mergeCell ref="A250:I250"/>
    <mergeCell ref="A251:I251"/>
    <mergeCell ref="A252:E252"/>
    <mergeCell ref="A253:E253"/>
    <mergeCell ref="A254:E254"/>
    <mergeCell ref="A255:E255"/>
    <mergeCell ref="A256:E256"/>
    <mergeCell ref="A239:I239"/>
    <mergeCell ref="A240:E240"/>
    <mergeCell ref="A241:E241"/>
    <mergeCell ref="A242:E242"/>
    <mergeCell ref="A243:E243"/>
    <mergeCell ref="A244:E244"/>
    <mergeCell ref="A245:E245"/>
    <mergeCell ref="A246:E246"/>
    <mergeCell ref="A247:E247"/>
    <mergeCell ref="A1:I2"/>
    <mergeCell ref="A3:I3"/>
    <mergeCell ref="A6:I6"/>
    <mergeCell ref="A7:I7"/>
    <mergeCell ref="A233:I234"/>
    <mergeCell ref="A235:I235"/>
    <mergeCell ref="D236:H236"/>
    <mergeCell ref="A237:B237"/>
    <mergeCell ref="A238:I238"/>
    <mergeCell ref="A19:I19"/>
    <mergeCell ref="A8:E8"/>
    <mergeCell ref="A9:E9"/>
    <mergeCell ref="A10:E10"/>
    <mergeCell ref="A11:E11"/>
    <mergeCell ref="A12:E12"/>
    <mergeCell ref="A13:E13"/>
    <mergeCell ref="A14:E14"/>
    <mergeCell ref="A15:E15"/>
    <mergeCell ref="A16:H16"/>
    <mergeCell ref="A17:H17"/>
    <mergeCell ref="A18:I18"/>
    <mergeCell ref="A38:D38"/>
    <mergeCell ref="A39:D39"/>
    <mergeCell ref="A40:D40"/>
    <mergeCell ref="A41:D41"/>
    <mergeCell ref="A42:D42"/>
    <mergeCell ref="A31:H31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H29"/>
    <mergeCell ref="A30:G30"/>
    <mergeCell ref="A59:I60"/>
    <mergeCell ref="A61:I61"/>
    <mergeCell ref="D62:H62"/>
    <mergeCell ref="A54:I54"/>
    <mergeCell ref="A55:I56"/>
    <mergeCell ref="A5:B5"/>
    <mergeCell ref="D4:H4"/>
    <mergeCell ref="A53:H53"/>
    <mergeCell ref="A44:H44"/>
    <mergeCell ref="A45:I45"/>
    <mergeCell ref="A46:I46"/>
    <mergeCell ref="A47:C47"/>
    <mergeCell ref="A48:C48"/>
    <mergeCell ref="A49:B49"/>
    <mergeCell ref="A50:H50"/>
    <mergeCell ref="A51:H51"/>
    <mergeCell ref="A52:I52"/>
    <mergeCell ref="A43:H43"/>
    <mergeCell ref="A32:H32"/>
    <mergeCell ref="A33:I33"/>
    <mergeCell ref="A34:I34"/>
    <mergeCell ref="A35:D35"/>
    <mergeCell ref="A36:D36"/>
    <mergeCell ref="A37:D37"/>
    <mergeCell ref="A68:E68"/>
    <mergeCell ref="A69:E69"/>
    <mergeCell ref="A70:E70"/>
    <mergeCell ref="A71:E71"/>
    <mergeCell ref="A72:E72"/>
    <mergeCell ref="A63:B63"/>
    <mergeCell ref="A64:I64"/>
    <mergeCell ref="A65:I65"/>
    <mergeCell ref="A66:E66"/>
    <mergeCell ref="A67:E67"/>
    <mergeCell ref="A78:E78"/>
    <mergeCell ref="A79:E79"/>
    <mergeCell ref="A80:E80"/>
    <mergeCell ref="A81:E81"/>
    <mergeCell ref="A82:E82"/>
    <mergeCell ref="A73:E73"/>
    <mergeCell ref="A74:H74"/>
    <mergeCell ref="A75:H75"/>
    <mergeCell ref="A76:I76"/>
    <mergeCell ref="A77:I77"/>
    <mergeCell ref="A88:G88"/>
    <mergeCell ref="A89:H89"/>
    <mergeCell ref="A90:H90"/>
    <mergeCell ref="A91:I91"/>
    <mergeCell ref="A92:I92"/>
    <mergeCell ref="A83:E83"/>
    <mergeCell ref="A84:E84"/>
    <mergeCell ref="A85:E85"/>
    <mergeCell ref="A86:E86"/>
    <mergeCell ref="A87:H87"/>
    <mergeCell ref="A98:D98"/>
    <mergeCell ref="A99:D99"/>
    <mergeCell ref="A100:D100"/>
    <mergeCell ref="A101:H101"/>
    <mergeCell ref="A102:H102"/>
    <mergeCell ref="A93:D93"/>
    <mergeCell ref="A94:D94"/>
    <mergeCell ref="A95:D95"/>
    <mergeCell ref="A96:D96"/>
    <mergeCell ref="A97:D97"/>
    <mergeCell ref="A108:H108"/>
    <mergeCell ref="A109:H109"/>
    <mergeCell ref="A110:I110"/>
    <mergeCell ref="A111:H111"/>
    <mergeCell ref="A112:I112"/>
    <mergeCell ref="A103:I103"/>
    <mergeCell ref="A104:I104"/>
    <mergeCell ref="A105:C105"/>
    <mergeCell ref="A106:C106"/>
    <mergeCell ref="A107:B107"/>
    <mergeCell ref="A122:I122"/>
    <mergeCell ref="A123:I123"/>
    <mergeCell ref="A124:E124"/>
    <mergeCell ref="A125:E125"/>
    <mergeCell ref="A126:E126"/>
    <mergeCell ref="A113:I114"/>
    <mergeCell ref="A117:I118"/>
    <mergeCell ref="A119:I119"/>
    <mergeCell ref="D120:H120"/>
    <mergeCell ref="A121:B121"/>
    <mergeCell ref="A132:H132"/>
    <mergeCell ref="A133:H133"/>
    <mergeCell ref="A134:I134"/>
    <mergeCell ref="A135:I135"/>
    <mergeCell ref="A136:E136"/>
    <mergeCell ref="A127:E127"/>
    <mergeCell ref="A128:E128"/>
    <mergeCell ref="A129:E129"/>
    <mergeCell ref="A130:E130"/>
    <mergeCell ref="A131:E131"/>
    <mergeCell ref="A142:E142"/>
    <mergeCell ref="A143:E143"/>
    <mergeCell ref="A144:E144"/>
    <mergeCell ref="A145:H145"/>
    <mergeCell ref="A146:G146"/>
    <mergeCell ref="A137:E137"/>
    <mergeCell ref="A138:E138"/>
    <mergeCell ref="A139:E139"/>
    <mergeCell ref="A140:E140"/>
    <mergeCell ref="A141:E141"/>
    <mergeCell ref="A152:D152"/>
    <mergeCell ref="A153:D153"/>
    <mergeCell ref="A154:D154"/>
    <mergeCell ref="A155:D155"/>
    <mergeCell ref="A156:D156"/>
    <mergeCell ref="A147:H147"/>
    <mergeCell ref="A148:H148"/>
    <mergeCell ref="A149:I149"/>
    <mergeCell ref="A150:I150"/>
    <mergeCell ref="A151:D151"/>
    <mergeCell ref="A162:I162"/>
    <mergeCell ref="A163:C163"/>
    <mergeCell ref="A164:C164"/>
    <mergeCell ref="A165:B165"/>
    <mergeCell ref="A166:H166"/>
    <mergeCell ref="A157:D157"/>
    <mergeCell ref="A158:D158"/>
    <mergeCell ref="A159:H159"/>
    <mergeCell ref="A160:H160"/>
    <mergeCell ref="A161:I161"/>
    <mergeCell ref="A175:I176"/>
    <mergeCell ref="A177:I177"/>
    <mergeCell ref="D178:H178"/>
    <mergeCell ref="A179:B179"/>
    <mergeCell ref="A180:I180"/>
    <mergeCell ref="A167:H167"/>
    <mergeCell ref="A168:I168"/>
    <mergeCell ref="A169:H169"/>
    <mergeCell ref="A170:I170"/>
    <mergeCell ref="A171:I172"/>
    <mergeCell ref="A186:E186"/>
    <mergeCell ref="A187:E187"/>
    <mergeCell ref="A188:E188"/>
    <mergeCell ref="A189:E189"/>
    <mergeCell ref="A190:H190"/>
    <mergeCell ref="A181:I181"/>
    <mergeCell ref="A182:E182"/>
    <mergeCell ref="A183:E183"/>
    <mergeCell ref="A184:E184"/>
    <mergeCell ref="A185:E185"/>
    <mergeCell ref="A196:E196"/>
    <mergeCell ref="A197:E197"/>
    <mergeCell ref="A198:E198"/>
    <mergeCell ref="A199:E199"/>
    <mergeCell ref="A200:E200"/>
    <mergeCell ref="A191:H191"/>
    <mergeCell ref="A192:I192"/>
    <mergeCell ref="A193:I193"/>
    <mergeCell ref="A194:E194"/>
    <mergeCell ref="A195:E195"/>
    <mergeCell ref="A206:H206"/>
    <mergeCell ref="A207:I207"/>
    <mergeCell ref="A208:I208"/>
    <mergeCell ref="A209:D209"/>
    <mergeCell ref="A210:D210"/>
    <mergeCell ref="A201:E201"/>
    <mergeCell ref="A202:E202"/>
    <mergeCell ref="A203:H203"/>
    <mergeCell ref="A204:G204"/>
    <mergeCell ref="A205:H205"/>
    <mergeCell ref="A216:D216"/>
    <mergeCell ref="A217:H217"/>
    <mergeCell ref="A218:H218"/>
    <mergeCell ref="A219:I219"/>
    <mergeCell ref="A220:I220"/>
    <mergeCell ref="A211:D211"/>
    <mergeCell ref="A212:D212"/>
    <mergeCell ref="A213:D213"/>
    <mergeCell ref="A214:D214"/>
    <mergeCell ref="A215:D215"/>
    <mergeCell ref="A226:I226"/>
    <mergeCell ref="A227:H227"/>
    <mergeCell ref="A228:I228"/>
    <mergeCell ref="A229:I230"/>
    <mergeCell ref="A221:C221"/>
    <mergeCell ref="A222:C222"/>
    <mergeCell ref="A223:B223"/>
    <mergeCell ref="A224:H224"/>
    <mergeCell ref="A225:H22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8ABA-8624-4406-BDE8-7055C8C36791}">
  <sheetPr>
    <tabColor rgb="FFFFFF00"/>
  </sheetPr>
  <dimension ref="B2:BX141"/>
  <sheetViews>
    <sheetView showGridLines="0" topLeftCell="H40" zoomScale="70" zoomScaleNormal="70" workbookViewId="0">
      <selection activeCell="V84" sqref="V84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6" width="6.42578125" bestFit="1" customWidth="1"/>
    <col min="27" max="27" width="7.7109375" customWidth="1"/>
    <col min="28" max="28" width="10.14062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92" t="s">
        <v>12</v>
      </c>
      <c r="F2" s="292"/>
      <c r="G2" s="292"/>
      <c r="H2" s="292"/>
      <c r="I2" s="292"/>
      <c r="J2" s="292"/>
      <c r="K2" s="292"/>
      <c r="L2" s="292"/>
      <c r="M2" s="292"/>
    </row>
    <row r="3" spans="2:59" s="1" customFormat="1" ht="75" customHeight="1" x14ac:dyDescent="0.25">
      <c r="B3" s="22" t="s">
        <v>8</v>
      </c>
      <c r="C3" s="4" t="s">
        <v>25</v>
      </c>
      <c r="E3" s="54" t="s">
        <v>9</v>
      </c>
      <c r="F3" s="55" t="s">
        <v>0</v>
      </c>
      <c r="G3" s="55" t="s">
        <v>1</v>
      </c>
      <c r="H3" s="55" t="s">
        <v>2</v>
      </c>
      <c r="I3" s="55" t="s">
        <v>3</v>
      </c>
      <c r="J3" s="55" t="s">
        <v>4</v>
      </c>
      <c r="K3" s="55" t="s">
        <v>5</v>
      </c>
      <c r="L3" s="55" t="s">
        <v>6</v>
      </c>
      <c r="M3" s="55" t="s">
        <v>7</v>
      </c>
      <c r="N3" s="293" t="s">
        <v>11</v>
      </c>
      <c r="O3" s="294"/>
      <c r="P3" s="294"/>
      <c r="Q3" s="294"/>
      <c r="R3" s="294"/>
      <c r="S3" s="294"/>
      <c r="T3" s="294"/>
      <c r="U3" s="295"/>
      <c r="V3" s="2" t="s">
        <v>19</v>
      </c>
      <c r="W3"/>
      <c r="X3" s="2" t="s">
        <v>20</v>
      </c>
      <c r="Y3" s="24" t="s">
        <v>56</v>
      </c>
    </row>
    <row r="4" spans="2:59" x14ac:dyDescent="0.25">
      <c r="B4" s="8" t="s">
        <v>0</v>
      </c>
      <c r="C4" s="18">
        <v>9</v>
      </c>
      <c r="E4" s="10" t="s">
        <v>0</v>
      </c>
      <c r="F4" s="56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56">
        <f t="shared" si="0"/>
        <v>3</v>
      </c>
      <c r="H4" s="56">
        <f t="shared" si="0"/>
        <v>5</v>
      </c>
      <c r="I4" s="56">
        <f t="shared" si="0"/>
        <v>5</v>
      </c>
      <c r="J4" s="56">
        <f t="shared" si="0"/>
        <v>3</v>
      </c>
      <c r="K4" s="56">
        <f t="shared" si="0"/>
        <v>5</v>
      </c>
      <c r="L4" s="56">
        <f t="shared" si="0"/>
        <v>4</v>
      </c>
      <c r="M4" s="56">
        <f>IF(VLOOKUP(M$3,$B$4:$C$11,2,FALSE)&lt;VLOOKUP($E4,$B$4:$C$11,2,FALSE),VLOOKUP($E4,$B$4:$C$11,2,FALSE)-VLOOKUP(M$3,$B$4:$C$11,2,FALSE)+1,1/(ABS(VLOOKUP(M$3,$B$4:$C$11,2,FALSE)-VLOOKUP($E4,$B$4:$C$11,2,FALSE)+1)))</f>
        <v>6</v>
      </c>
      <c r="N4" s="9">
        <f t="shared" ref="N4:U11" si="1">F4/F$12</f>
        <v>0.37267080745341619</v>
      </c>
      <c r="O4" s="5">
        <f t="shared" si="1"/>
        <v>0.44444444444444448</v>
      </c>
      <c r="P4" s="5">
        <f t="shared" si="1"/>
        <v>0.30303030303030304</v>
      </c>
      <c r="Q4" s="5">
        <f t="shared" si="1"/>
        <v>0.30303030303030304</v>
      </c>
      <c r="R4" s="5">
        <f t="shared" si="1"/>
        <v>0.44444444444444448</v>
      </c>
      <c r="S4" s="5">
        <f t="shared" si="1"/>
        <v>0.30303030303030304</v>
      </c>
      <c r="T4" s="5">
        <f t="shared" si="1"/>
        <v>0.3692307692307692</v>
      </c>
      <c r="U4" s="5">
        <f t="shared" si="1"/>
        <v>0.25</v>
      </c>
      <c r="V4" s="5">
        <f t="shared" ref="V4:V11" si="2">AVERAGE(N4:U4)</f>
        <v>0.3487351718329979</v>
      </c>
      <c r="X4" s="5" cm="1">
        <f t="array" ref="X4:X11">MMULT(F4:M11,V4:V11)</f>
        <v>2.8810899346225436</v>
      </c>
      <c r="Y4" s="6">
        <f>X4/V4</f>
        <v>8.2615410412409975</v>
      </c>
      <c r="AA4" s="18" t="s">
        <v>21</v>
      </c>
      <c r="AB4" s="5">
        <f>((SUM(Y4:Y11)/8)-8)/(8-1)</f>
        <v>1.657433752945587E-2</v>
      </c>
    </row>
    <row r="5" spans="2:59" x14ac:dyDescent="0.25">
      <c r="B5" s="8" t="s">
        <v>1</v>
      </c>
      <c r="C5" s="18">
        <v>7</v>
      </c>
      <c r="E5" s="10" t="s">
        <v>1</v>
      </c>
      <c r="F5" s="56">
        <f t="shared" si="0"/>
        <v>0.33333333333333331</v>
      </c>
      <c r="G5" s="56">
        <f t="shared" si="0"/>
        <v>1</v>
      </c>
      <c r="H5" s="56">
        <f t="shared" si="0"/>
        <v>3</v>
      </c>
      <c r="I5" s="56">
        <f t="shared" si="0"/>
        <v>3</v>
      </c>
      <c r="J5" s="56">
        <f t="shared" si="0"/>
        <v>1</v>
      </c>
      <c r="K5" s="56">
        <f t="shared" si="0"/>
        <v>3</v>
      </c>
      <c r="L5" s="56">
        <f t="shared" si="0"/>
        <v>2</v>
      </c>
      <c r="M5" s="56">
        <f t="shared" si="0"/>
        <v>4</v>
      </c>
      <c r="N5" s="9">
        <f t="shared" si="1"/>
        <v>0.12422360248447205</v>
      </c>
      <c r="O5" s="5">
        <f t="shared" si="1"/>
        <v>0.14814814814814817</v>
      </c>
      <c r="P5" s="5">
        <f t="shared" si="1"/>
        <v>0.18181818181818182</v>
      </c>
      <c r="Q5" s="5">
        <f t="shared" si="1"/>
        <v>0.18181818181818182</v>
      </c>
      <c r="R5" s="5">
        <f t="shared" si="1"/>
        <v>0.14814814814814817</v>
      </c>
      <c r="S5" s="5">
        <f t="shared" si="1"/>
        <v>0.18181818181818182</v>
      </c>
      <c r="T5" s="5">
        <f t="shared" si="1"/>
        <v>0.1846153846153846</v>
      </c>
      <c r="U5" s="5">
        <f t="shared" si="1"/>
        <v>0.16666666666666666</v>
      </c>
      <c r="V5" s="5">
        <f t="shared" si="2"/>
        <v>0.16465706193967064</v>
      </c>
      <c r="X5" s="5">
        <v>1.3460701637332073</v>
      </c>
      <c r="Y5" s="6">
        <f>X5/V5</f>
        <v>8.1749919977704888</v>
      </c>
      <c r="AA5" s="18" t="s">
        <v>23</v>
      </c>
      <c r="AB5" s="5">
        <v>1.41</v>
      </c>
      <c r="AE5" t="s">
        <v>44</v>
      </c>
      <c r="AF5" s="296" t="s">
        <v>45</v>
      </c>
      <c r="AG5" s="296"/>
      <c r="AH5" s="296"/>
      <c r="AI5" s="296"/>
    </row>
    <row r="6" spans="2:59" x14ac:dyDescent="0.25">
      <c r="B6" s="8" t="s">
        <v>2</v>
      </c>
      <c r="C6" s="18">
        <v>5</v>
      </c>
      <c r="E6" s="10" t="s">
        <v>2</v>
      </c>
      <c r="F6" s="56">
        <f t="shared" si="0"/>
        <v>0.2</v>
      </c>
      <c r="G6" s="56">
        <f t="shared" si="0"/>
        <v>0.33333333333333331</v>
      </c>
      <c r="H6" s="56">
        <f t="shared" si="0"/>
        <v>1</v>
      </c>
      <c r="I6" s="56">
        <f t="shared" si="0"/>
        <v>1</v>
      </c>
      <c r="J6" s="56">
        <f t="shared" si="0"/>
        <v>0.33333333333333331</v>
      </c>
      <c r="K6" s="56">
        <f t="shared" si="0"/>
        <v>1</v>
      </c>
      <c r="L6" s="56">
        <f t="shared" si="0"/>
        <v>0.5</v>
      </c>
      <c r="M6" s="56">
        <f t="shared" si="0"/>
        <v>2</v>
      </c>
      <c r="N6" s="9">
        <f t="shared" si="1"/>
        <v>7.4534161490683246E-2</v>
      </c>
      <c r="O6" s="5">
        <f t="shared" si="1"/>
        <v>4.938271604938272E-2</v>
      </c>
      <c r="P6" s="5">
        <f t="shared" si="1"/>
        <v>6.0606060606060608E-2</v>
      </c>
      <c r="Q6" s="5">
        <f t="shared" si="1"/>
        <v>6.0606060606060608E-2</v>
      </c>
      <c r="R6" s="5">
        <f t="shared" si="1"/>
        <v>4.938271604938272E-2</v>
      </c>
      <c r="S6" s="5">
        <f t="shared" si="1"/>
        <v>6.0606060606060608E-2</v>
      </c>
      <c r="T6" s="5">
        <f t="shared" si="1"/>
        <v>4.6153846153846149E-2</v>
      </c>
      <c r="U6" s="5">
        <f t="shared" si="1"/>
        <v>8.3333333333333329E-2</v>
      </c>
      <c r="V6" s="5">
        <f t="shared" si="2"/>
        <v>6.0575619361851248E-2</v>
      </c>
      <c r="X6" s="5">
        <v>0.48751922711614748</v>
      </c>
      <c r="Y6" s="6">
        <f>X6/V6</f>
        <v>8.0481096561956544</v>
      </c>
      <c r="AA6" s="18" t="s">
        <v>22</v>
      </c>
      <c r="AB6" s="5">
        <f>AB4/AB5</f>
        <v>1.1754849311670829E-2</v>
      </c>
      <c r="AC6" s="1" t="s">
        <v>24</v>
      </c>
      <c r="AE6" s="29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v>5</v>
      </c>
      <c r="E7" s="10" t="s">
        <v>3</v>
      </c>
      <c r="F7" s="56">
        <f t="shared" si="0"/>
        <v>0.2</v>
      </c>
      <c r="G7" s="56">
        <f t="shared" si="0"/>
        <v>0.33333333333333331</v>
      </c>
      <c r="H7" s="56">
        <f t="shared" si="0"/>
        <v>1</v>
      </c>
      <c r="I7" s="56">
        <f t="shared" si="0"/>
        <v>1</v>
      </c>
      <c r="J7" s="56">
        <f t="shared" si="0"/>
        <v>0.33333333333333331</v>
      </c>
      <c r="K7" s="56">
        <f t="shared" si="0"/>
        <v>1</v>
      </c>
      <c r="L7" s="56">
        <f t="shared" si="0"/>
        <v>0.5</v>
      </c>
      <c r="M7" s="56">
        <f t="shared" si="0"/>
        <v>2</v>
      </c>
      <c r="N7" s="9">
        <f t="shared" si="1"/>
        <v>7.4534161490683246E-2</v>
      </c>
      <c r="O7" s="5">
        <f t="shared" si="1"/>
        <v>4.938271604938272E-2</v>
      </c>
      <c r="P7" s="5">
        <f t="shared" si="1"/>
        <v>6.0606060606060608E-2</v>
      </c>
      <c r="Q7" s="5">
        <f t="shared" si="1"/>
        <v>6.0606060606060608E-2</v>
      </c>
      <c r="R7" s="5">
        <f t="shared" si="1"/>
        <v>4.938271604938272E-2</v>
      </c>
      <c r="S7" s="5">
        <f t="shared" si="1"/>
        <v>6.0606060606060608E-2</v>
      </c>
      <c r="T7" s="5">
        <f t="shared" si="1"/>
        <v>4.6153846153846149E-2</v>
      </c>
      <c r="U7" s="5">
        <f t="shared" si="1"/>
        <v>8.3333333333333329E-2</v>
      </c>
      <c r="V7" s="5">
        <f t="shared" si="2"/>
        <v>6.0575619361851248E-2</v>
      </c>
      <c r="X7" s="5">
        <v>0.48751922711614748</v>
      </c>
      <c r="Y7" s="6">
        <f>X7/V7</f>
        <v>8.0481096561956544</v>
      </c>
      <c r="AC7" s="50" t="str">
        <f>IF(AB6&lt;0.1,"CUMPLE","NO CUMPLE")</f>
        <v>CUMPLE</v>
      </c>
      <c r="AE7" s="29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v>7</v>
      </c>
      <c r="E8" s="10" t="s">
        <v>4</v>
      </c>
      <c r="F8" s="56">
        <f t="shared" si="0"/>
        <v>0.33333333333333331</v>
      </c>
      <c r="G8" s="56">
        <f t="shared" si="0"/>
        <v>1</v>
      </c>
      <c r="H8" s="56">
        <f t="shared" si="0"/>
        <v>3</v>
      </c>
      <c r="I8" s="56">
        <f t="shared" si="0"/>
        <v>3</v>
      </c>
      <c r="J8" s="56">
        <f t="shared" si="0"/>
        <v>1</v>
      </c>
      <c r="K8" s="56">
        <f t="shared" si="0"/>
        <v>3</v>
      </c>
      <c r="L8" s="56">
        <f t="shared" si="0"/>
        <v>2</v>
      </c>
      <c r="M8" s="56">
        <f t="shared" si="0"/>
        <v>4</v>
      </c>
      <c r="N8" s="9">
        <f t="shared" si="1"/>
        <v>0.12422360248447205</v>
      </c>
      <c r="O8" s="5">
        <f t="shared" si="1"/>
        <v>0.14814814814814817</v>
      </c>
      <c r="P8" s="5">
        <f t="shared" si="1"/>
        <v>0.18181818181818182</v>
      </c>
      <c r="Q8" s="5">
        <f t="shared" si="1"/>
        <v>0.18181818181818182</v>
      </c>
      <c r="R8" s="5">
        <f t="shared" si="1"/>
        <v>0.14814814814814817</v>
      </c>
      <c r="S8" s="5">
        <f t="shared" si="1"/>
        <v>0.18181818181818182</v>
      </c>
      <c r="T8" s="5">
        <f t="shared" si="1"/>
        <v>0.1846153846153846</v>
      </c>
      <c r="U8" s="5">
        <f t="shared" si="1"/>
        <v>0.16666666666666666</v>
      </c>
      <c r="V8" s="5">
        <f t="shared" si="2"/>
        <v>0.16465706193967064</v>
      </c>
      <c r="X8" s="5">
        <v>1.3460701637332073</v>
      </c>
      <c r="Y8" s="6">
        <f t="shared" ref="Y8:Y11" si="3">X8/V8</f>
        <v>8.1749919977704888</v>
      </c>
      <c r="AE8" s="29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v>5</v>
      </c>
      <c r="E9" s="10" t="s">
        <v>5</v>
      </c>
      <c r="F9" s="56">
        <f t="shared" si="0"/>
        <v>0.2</v>
      </c>
      <c r="G9" s="56">
        <f t="shared" si="0"/>
        <v>0.33333333333333331</v>
      </c>
      <c r="H9" s="56">
        <f t="shared" si="0"/>
        <v>1</v>
      </c>
      <c r="I9" s="56">
        <f t="shared" si="0"/>
        <v>1</v>
      </c>
      <c r="J9" s="56">
        <f t="shared" si="0"/>
        <v>0.33333333333333331</v>
      </c>
      <c r="K9" s="56">
        <f t="shared" si="0"/>
        <v>1</v>
      </c>
      <c r="L9" s="56">
        <f t="shared" si="0"/>
        <v>0.5</v>
      </c>
      <c r="M9" s="56">
        <f t="shared" si="0"/>
        <v>2</v>
      </c>
      <c r="N9" s="9">
        <f t="shared" si="1"/>
        <v>7.4534161490683246E-2</v>
      </c>
      <c r="O9" s="5">
        <f t="shared" si="1"/>
        <v>4.938271604938272E-2</v>
      </c>
      <c r="P9" s="5">
        <f t="shared" si="1"/>
        <v>6.0606060606060608E-2</v>
      </c>
      <c r="Q9" s="5">
        <f t="shared" si="1"/>
        <v>6.0606060606060608E-2</v>
      </c>
      <c r="R9" s="5">
        <f t="shared" si="1"/>
        <v>4.938271604938272E-2</v>
      </c>
      <c r="S9" s="5">
        <f t="shared" si="1"/>
        <v>6.0606060606060608E-2</v>
      </c>
      <c r="T9" s="5">
        <f t="shared" si="1"/>
        <v>4.6153846153846149E-2</v>
      </c>
      <c r="U9" s="5">
        <f t="shared" si="1"/>
        <v>8.3333333333333329E-2</v>
      </c>
      <c r="V9" s="5">
        <f t="shared" si="2"/>
        <v>6.0575619361851248E-2</v>
      </c>
      <c r="X9" s="5">
        <v>0.48751922711614748</v>
      </c>
      <c r="Y9" s="6">
        <f t="shared" si="3"/>
        <v>8.0481096561956544</v>
      </c>
      <c r="AE9" s="29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v>6</v>
      </c>
      <c r="E10" s="10" t="s">
        <v>6</v>
      </c>
      <c r="F10" s="56">
        <f t="shared" si="0"/>
        <v>0.25</v>
      </c>
      <c r="G10" s="56">
        <f t="shared" si="0"/>
        <v>0.5</v>
      </c>
      <c r="H10" s="56">
        <f t="shared" si="0"/>
        <v>2</v>
      </c>
      <c r="I10" s="56">
        <f t="shared" si="0"/>
        <v>2</v>
      </c>
      <c r="J10" s="56">
        <f t="shared" si="0"/>
        <v>0.5</v>
      </c>
      <c r="K10" s="56">
        <f t="shared" si="0"/>
        <v>2</v>
      </c>
      <c r="L10" s="56">
        <f t="shared" si="0"/>
        <v>1</v>
      </c>
      <c r="M10" s="56">
        <f t="shared" si="0"/>
        <v>3</v>
      </c>
      <c r="N10" s="9">
        <f t="shared" si="1"/>
        <v>9.3167701863354047E-2</v>
      </c>
      <c r="O10" s="5">
        <f t="shared" si="1"/>
        <v>7.4074074074074084E-2</v>
      </c>
      <c r="P10" s="5">
        <f t="shared" si="1"/>
        <v>0.12121212121212122</v>
      </c>
      <c r="Q10" s="5">
        <f t="shared" si="1"/>
        <v>0.12121212121212122</v>
      </c>
      <c r="R10" s="5">
        <f t="shared" si="1"/>
        <v>7.4074074074074084E-2</v>
      </c>
      <c r="S10" s="5">
        <f t="shared" si="1"/>
        <v>0.12121212121212122</v>
      </c>
      <c r="T10" s="5">
        <f t="shared" si="1"/>
        <v>9.2307692307692299E-2</v>
      </c>
      <c r="U10" s="5">
        <f t="shared" si="1"/>
        <v>0.125</v>
      </c>
      <c r="V10" s="5">
        <f t="shared" si="2"/>
        <v>0.10278248824444476</v>
      </c>
      <c r="X10" s="5">
        <v>0.83040113318645936</v>
      </c>
      <c r="Y10" s="6">
        <f t="shared" si="3"/>
        <v>8.0792083103839563</v>
      </c>
      <c r="AE10" s="29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v>4</v>
      </c>
      <c r="E11" s="10" t="s">
        <v>7</v>
      </c>
      <c r="F11" s="56">
        <f t="shared" si="0"/>
        <v>0.16666666666666666</v>
      </c>
      <c r="G11" s="56">
        <f t="shared" si="0"/>
        <v>0.25</v>
      </c>
      <c r="H11" s="56">
        <f t="shared" si="0"/>
        <v>0.5</v>
      </c>
      <c r="I11" s="56">
        <f t="shared" si="0"/>
        <v>0.5</v>
      </c>
      <c r="J11" s="56">
        <f t="shared" si="0"/>
        <v>0.25</v>
      </c>
      <c r="K11" s="56">
        <f t="shared" si="0"/>
        <v>0.5</v>
      </c>
      <c r="L11" s="56">
        <f t="shared" si="0"/>
        <v>0.33333333333333331</v>
      </c>
      <c r="M11" s="56">
        <f t="shared" si="0"/>
        <v>1</v>
      </c>
      <c r="N11" s="9">
        <f t="shared" si="1"/>
        <v>6.2111801242236024E-2</v>
      </c>
      <c r="O11" s="5">
        <f t="shared" si="1"/>
        <v>3.7037037037037042E-2</v>
      </c>
      <c r="P11" s="5">
        <f t="shared" si="1"/>
        <v>3.0303030303030304E-2</v>
      </c>
      <c r="Q11" s="5">
        <f t="shared" si="1"/>
        <v>3.0303030303030304E-2</v>
      </c>
      <c r="R11" s="5">
        <f t="shared" si="1"/>
        <v>3.7037037037037042E-2</v>
      </c>
      <c r="S11" s="5">
        <f t="shared" si="1"/>
        <v>3.0303030303030304E-2</v>
      </c>
      <c r="T11" s="5">
        <f t="shared" si="1"/>
        <v>3.0769230769230767E-2</v>
      </c>
      <c r="U11" s="5">
        <f t="shared" si="1"/>
        <v>4.1666666666666664E-2</v>
      </c>
      <c r="V11" s="5">
        <f t="shared" si="2"/>
        <v>3.7441357957662305E-2</v>
      </c>
      <c r="X11" s="5">
        <v>0.30301667602392235</v>
      </c>
      <c r="Y11" s="6">
        <f t="shared" si="3"/>
        <v>8.0931005858966323</v>
      </c>
      <c r="AD11" s="26"/>
      <c r="AE11" s="29" t="s">
        <v>46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</row>
    <row r="12" spans="2:59" x14ac:dyDescent="0.25">
      <c r="E12" s="10" t="s">
        <v>18</v>
      </c>
      <c r="F12" s="56">
        <f t="shared" ref="F12:M12" si="4">SUM(F4:F11)</f>
        <v>2.6833333333333331</v>
      </c>
      <c r="G12" s="56">
        <f t="shared" si="4"/>
        <v>6.7499999999999991</v>
      </c>
      <c r="H12" s="56">
        <f t="shared" si="4"/>
        <v>16.5</v>
      </c>
      <c r="I12" s="56">
        <f t="shared" si="4"/>
        <v>16.5</v>
      </c>
      <c r="J12" s="56">
        <f t="shared" si="4"/>
        <v>6.7499999999999991</v>
      </c>
      <c r="K12" s="56">
        <f t="shared" si="4"/>
        <v>16.5</v>
      </c>
      <c r="L12" s="56">
        <f t="shared" si="4"/>
        <v>10.833333333333334</v>
      </c>
      <c r="M12" s="56">
        <f t="shared" si="4"/>
        <v>24</v>
      </c>
      <c r="N12" s="7"/>
      <c r="O12" s="7"/>
      <c r="P12" s="7"/>
      <c r="Q12" s="7"/>
      <c r="R12" s="7"/>
      <c r="S12" s="7"/>
      <c r="T12" s="7"/>
      <c r="U12" s="7"/>
      <c r="V12" s="13">
        <f>SUM(V4:V11)</f>
        <v>1.0000000000000002</v>
      </c>
      <c r="AD12" s="26"/>
      <c r="AE12" s="29" t="s">
        <v>46</v>
      </c>
      <c r="AF12" s="18" t="s">
        <v>47</v>
      </c>
      <c r="AG12" s="18" t="s">
        <v>48</v>
      </c>
      <c r="AH12" s="18" t="s">
        <v>49</v>
      </c>
      <c r="AI12" s="18" t="s">
        <v>50</v>
      </c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</row>
    <row r="13" spans="2:59" ht="15.75" thickBot="1" x14ac:dyDescent="0.3">
      <c r="F13" s="30"/>
      <c r="H13" s="7"/>
      <c r="AD13" s="26"/>
      <c r="AE13" s="26"/>
      <c r="AF13" s="26"/>
      <c r="AG13" s="26"/>
      <c r="AH13" s="26"/>
      <c r="AI13" s="26"/>
      <c r="AJ13" s="26"/>
      <c r="AK13" s="26"/>
      <c r="AL13" s="286"/>
      <c r="AM13" s="286"/>
      <c r="AN13" s="286"/>
      <c r="AO13" s="286"/>
      <c r="AP13" s="286"/>
      <c r="AQ13" s="286"/>
      <c r="AR13" s="286"/>
      <c r="AS13" s="286"/>
      <c r="AT13" s="286"/>
      <c r="AU13" s="26"/>
    </row>
    <row r="14" spans="2:59" s="11" customFormat="1" ht="30" customHeight="1" thickBot="1" x14ac:dyDescent="0.3">
      <c r="E14" s="35" t="s">
        <v>9</v>
      </c>
      <c r="F14" s="297" t="str">
        <f>F3</f>
        <v>Caracterización de cuadrillas</v>
      </c>
      <c r="G14" s="298"/>
      <c r="H14" s="298"/>
      <c r="I14" s="299"/>
      <c r="J14" s="297" t="str">
        <f>G3</f>
        <v>Complejidad del proyecto</v>
      </c>
      <c r="K14" s="298"/>
      <c r="L14" s="298"/>
      <c r="M14" s="299"/>
      <c r="N14" s="301" t="str">
        <f>H3</f>
        <v>Condiciones ambientales</v>
      </c>
      <c r="O14" s="302"/>
      <c r="P14" s="302"/>
      <c r="Q14" s="303"/>
      <c r="R14" s="301" t="str">
        <f>I3</f>
        <v>Disposición de materiales</v>
      </c>
      <c r="S14" s="302"/>
      <c r="T14" s="302"/>
      <c r="U14" s="303"/>
      <c r="V14" s="301" t="str">
        <f>J3</f>
        <v>Experiencia del trabajador</v>
      </c>
      <c r="W14" s="302"/>
      <c r="X14" s="302"/>
      <c r="Y14" s="303"/>
      <c r="Z14" s="301" t="str">
        <f>K3</f>
        <v>Herramientas y equipos</v>
      </c>
      <c r="AA14" s="302"/>
      <c r="AB14" s="302"/>
      <c r="AC14" s="303"/>
      <c r="AD14" s="304" t="str">
        <f>L3</f>
        <v>Monitoreo y control</v>
      </c>
      <c r="AE14" s="305"/>
      <c r="AF14" s="305"/>
      <c r="AG14" s="306"/>
      <c r="AH14" s="287" t="str">
        <f>M3</f>
        <v>Percepción Motivacional</v>
      </c>
      <c r="AI14" s="288"/>
      <c r="AJ14" s="288"/>
      <c r="AK14" s="288"/>
      <c r="AL14" s="287" t="s">
        <v>51</v>
      </c>
      <c r="AM14" s="288"/>
      <c r="AN14" s="288"/>
      <c r="AO14" s="300"/>
      <c r="AP14" s="289" t="s">
        <v>52</v>
      </c>
      <c r="AQ14" s="290"/>
      <c r="AR14" s="290"/>
      <c r="AS14" s="291"/>
      <c r="AT14" s="68" t="s">
        <v>26</v>
      </c>
      <c r="AU14" s="72" t="s">
        <v>27</v>
      </c>
    </row>
    <row r="15" spans="2:59" x14ac:dyDescent="0.25">
      <c r="E15" s="37" t="str">
        <f>E4</f>
        <v>Caracterización de cuadrillas</v>
      </c>
      <c r="F15" s="41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2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3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4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45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2</v>
      </c>
      <c r="K15" s="46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2.5</v>
      </c>
      <c r="L15" s="47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3.5</v>
      </c>
      <c r="M15" s="48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4</v>
      </c>
      <c r="N15" s="45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4</v>
      </c>
      <c r="O15" s="46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4.5</v>
      </c>
      <c r="P15" s="47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5.5</v>
      </c>
      <c r="Q15" s="48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6</v>
      </c>
      <c r="R15" s="45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4</v>
      </c>
      <c r="S15" s="46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4.5</v>
      </c>
      <c r="T15" s="47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5.5</v>
      </c>
      <c r="U15" s="48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6</v>
      </c>
      <c r="V15" s="45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2</v>
      </c>
      <c r="W15" s="46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2.5</v>
      </c>
      <c r="X15" s="47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3.5</v>
      </c>
      <c r="Y15" s="48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4</v>
      </c>
      <c r="Z15" s="45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4</v>
      </c>
      <c r="AA15" s="46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4.5</v>
      </c>
      <c r="AB15" s="47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5.5</v>
      </c>
      <c r="AC15" s="48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6</v>
      </c>
      <c r="AD15" s="45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3</v>
      </c>
      <c r="AE15" s="46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3.5</v>
      </c>
      <c r="AF15" s="47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4.5</v>
      </c>
      <c r="AG15" s="48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5</v>
      </c>
      <c r="AH15" s="45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5</v>
      </c>
      <c r="AI15" s="46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5.5</v>
      </c>
      <c r="AJ15" s="47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6.5</v>
      </c>
      <c r="AK15" s="76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7</v>
      </c>
      <c r="AL15" s="78">
        <f>(F15*J15*N15*R15*V15*Z15*AD15*AH15)^(1/8)</f>
        <v>2.8057011040133482</v>
      </c>
      <c r="AM15" s="58">
        <f t="shared" ref="AM15:AO22" si="5">(G15*K15*O15*S15*W15*AA15*AE15*AI15)^(1/8)</f>
        <v>3.198847502135306</v>
      </c>
      <c r="AN15" s="58">
        <f t="shared" si="5"/>
        <v>3.9529266294765617</v>
      </c>
      <c r="AO15" s="79">
        <f t="shared" si="5"/>
        <v>4.3184731355089534</v>
      </c>
      <c r="AP15" s="60">
        <f>AL15*$AO$24</f>
        <v>0.21232918519282198</v>
      </c>
      <c r="AQ15" s="61">
        <f>AM15*$AN$24</f>
        <v>0.2746289831282871</v>
      </c>
      <c r="AR15" s="61">
        <f>AN15*$AM$24</f>
        <v>0.43833532743759462</v>
      </c>
      <c r="AS15" s="62">
        <f>AO15*$AL$24</f>
        <v>0.55682780147588318</v>
      </c>
      <c r="AT15" s="69">
        <f>AVERAGE(AP15:AS15)</f>
        <v>0.37053032430864674</v>
      </c>
      <c r="AU15" s="73">
        <f>AT15/$AT$23</f>
        <v>0.3402033436054806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38" t="str">
        <f t="shared" ref="E16:E22" si="6">E5</f>
        <v>Complejidad del proyecto</v>
      </c>
      <c r="F16" s="45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0.25</v>
      </c>
      <c r="G16" s="46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0.2857142857142857</v>
      </c>
      <c r="H16" s="47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0.4</v>
      </c>
      <c r="I16" s="48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0.5</v>
      </c>
      <c r="J16" s="41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2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3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4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45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2</v>
      </c>
      <c r="O16" s="46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2.5</v>
      </c>
      <c r="P16" s="47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3.5</v>
      </c>
      <c r="Q16" s="48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4</v>
      </c>
      <c r="R16" s="45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2</v>
      </c>
      <c r="S16" s="46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2.5</v>
      </c>
      <c r="T16" s="47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3.5</v>
      </c>
      <c r="U16" s="48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4</v>
      </c>
      <c r="V16" s="45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1</v>
      </c>
      <c r="W16" s="46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1</v>
      </c>
      <c r="X16" s="47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1</v>
      </c>
      <c r="Y16" s="48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1</v>
      </c>
      <c r="Z16" s="45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2</v>
      </c>
      <c r="AA16" s="46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2.5</v>
      </c>
      <c r="AB16" s="47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3.5</v>
      </c>
      <c r="AC16" s="48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4</v>
      </c>
      <c r="AD16" s="45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1</v>
      </c>
      <c r="AE16" s="46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1.5</v>
      </c>
      <c r="AF16" s="47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2.5</v>
      </c>
      <c r="AG16" s="48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3</v>
      </c>
      <c r="AH16" s="45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3</v>
      </c>
      <c r="AI16" s="46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3.5</v>
      </c>
      <c r="AJ16" s="47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4.5</v>
      </c>
      <c r="AK16" s="76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5</v>
      </c>
      <c r="AL16" s="80">
        <f t="shared" ref="AL16:AL22" si="7">(F16*J16*N16*R16*V16*Z16*AD16*AH16)^(1/8)</f>
        <v>1.2510334048590739</v>
      </c>
      <c r="AM16" s="40">
        <f t="shared" si="5"/>
        <v>1.4833338605935897</v>
      </c>
      <c r="AN16" s="40">
        <f t="shared" si="5"/>
        <v>1.9305323381934205</v>
      </c>
      <c r="AO16" s="81">
        <f t="shared" si="5"/>
        <v>2.1634913077341982</v>
      </c>
      <c r="AP16" s="60">
        <f t="shared" ref="AP16:AP22" si="8">AL16*$AO$24</f>
        <v>9.4675410407318E-2</v>
      </c>
      <c r="AQ16" s="61">
        <f t="shared" ref="AQ16:AQ22" si="9">AM16*$AN$24</f>
        <v>0.12734788685695306</v>
      </c>
      <c r="AR16" s="61">
        <f t="shared" ref="AR16:AR22" si="10">AN16*$AM$24</f>
        <v>0.21407443241690849</v>
      </c>
      <c r="AS16" s="62">
        <f t="shared" ref="AS16:AS22" si="11">AO16*$AL$24</f>
        <v>0.27896251072911626</v>
      </c>
      <c r="AT16" s="70">
        <f t="shared" ref="AT16:AT21" si="12">AVERAGE(AP16:AS16)</f>
        <v>0.17876506010257395</v>
      </c>
      <c r="AU16" s="74">
        <f t="shared" ref="AU16:AU22" si="13">AT16/$AT$23</f>
        <v>0.16413358685339627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38" t="str">
        <f t="shared" si="6"/>
        <v>Condiciones ambientales</v>
      </c>
      <c r="F17" s="45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0.16666666666666666</v>
      </c>
      <c r="G17" s="46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0.18181818181818182</v>
      </c>
      <c r="H17" s="47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0.22222222222222221</v>
      </c>
      <c r="I17" s="48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0.25</v>
      </c>
      <c r="J17" s="45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0.25</v>
      </c>
      <c r="K17" s="46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0.2857142857142857</v>
      </c>
      <c r="L17" s="47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0.4</v>
      </c>
      <c r="M17" s="48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0.5</v>
      </c>
      <c r="N17" s="41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2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3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4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45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1</v>
      </c>
      <c r="S17" s="46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1</v>
      </c>
      <c r="T17" s="47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1</v>
      </c>
      <c r="U17" s="48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1</v>
      </c>
      <c r="V17" s="45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0.25</v>
      </c>
      <c r="W17" s="46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0.2857142857142857</v>
      </c>
      <c r="X17" s="47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0.4</v>
      </c>
      <c r="Y17" s="48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0.5</v>
      </c>
      <c r="Z17" s="45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1</v>
      </c>
      <c r="AA17" s="46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1</v>
      </c>
      <c r="AB17" s="47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1</v>
      </c>
      <c r="AC17" s="48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45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0.33333333333333331</v>
      </c>
      <c r="AE17" s="46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0.4</v>
      </c>
      <c r="AF17" s="47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0.66666666666666663</v>
      </c>
      <c r="AG17" s="48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1</v>
      </c>
      <c r="AH17" s="45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1</v>
      </c>
      <c r="AI17" s="46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1.5</v>
      </c>
      <c r="AJ17" s="47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2.5</v>
      </c>
      <c r="AK17" s="76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3</v>
      </c>
      <c r="AL17" s="80">
        <f t="shared" si="7"/>
        <v>0.49269248609417793</v>
      </c>
      <c r="AM17" s="40">
        <f t="shared" si="5"/>
        <v>0.55425109401371753</v>
      </c>
      <c r="AN17" s="40">
        <f t="shared" si="5"/>
        <v>0.70241621303055801</v>
      </c>
      <c r="AO17" s="81">
        <f t="shared" si="5"/>
        <v>0.81119480180548875</v>
      </c>
      <c r="AP17" s="60">
        <f t="shared" si="8"/>
        <v>3.7285865544751516E-2</v>
      </c>
      <c r="AQ17" s="61">
        <f t="shared" si="9"/>
        <v>4.7583829565217423E-2</v>
      </c>
      <c r="AR17" s="61">
        <f t="shared" si="10"/>
        <v>7.7890097539451558E-2</v>
      </c>
      <c r="AS17" s="62">
        <f t="shared" si="11"/>
        <v>0.1045961857083037</v>
      </c>
      <c r="AT17" s="70">
        <f t="shared" si="12"/>
        <v>6.6838994589431044E-2</v>
      </c>
      <c r="AU17" s="74">
        <f t="shared" si="13"/>
        <v>6.1368389982602113E-2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38" t="str">
        <f t="shared" si="6"/>
        <v>Disposición de materiales</v>
      </c>
      <c r="F18" s="45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0.16666666666666666</v>
      </c>
      <c r="G18" s="46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0.18181818181818182</v>
      </c>
      <c r="H18" s="47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0.22222222222222221</v>
      </c>
      <c r="I18" s="48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0.25</v>
      </c>
      <c r="J18" s="45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0.25</v>
      </c>
      <c r="K18" s="46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0.2857142857142857</v>
      </c>
      <c r="L18" s="47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0.4</v>
      </c>
      <c r="M18" s="48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0.5</v>
      </c>
      <c r="N18" s="45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1</v>
      </c>
      <c r="O18" s="46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1</v>
      </c>
      <c r="P18" s="47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1</v>
      </c>
      <c r="Q18" s="48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1</v>
      </c>
      <c r="R18" s="41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2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3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4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45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0.25</v>
      </c>
      <c r="W18" s="46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0.2857142857142857</v>
      </c>
      <c r="X18" s="47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0.4</v>
      </c>
      <c r="Y18" s="48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0.5</v>
      </c>
      <c r="Z18" s="45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1</v>
      </c>
      <c r="AA18" s="46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1</v>
      </c>
      <c r="AB18" s="47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1</v>
      </c>
      <c r="AC18" s="48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1</v>
      </c>
      <c r="AD18" s="45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0.33333333333333331</v>
      </c>
      <c r="AE18" s="46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0.4</v>
      </c>
      <c r="AF18" s="47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0.66666666666666663</v>
      </c>
      <c r="AG18" s="48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1</v>
      </c>
      <c r="AH18" s="45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1</v>
      </c>
      <c r="AI18" s="46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1.5</v>
      </c>
      <c r="AJ18" s="47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2.5</v>
      </c>
      <c r="AK18" s="76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3</v>
      </c>
      <c r="AL18" s="80">
        <f t="shared" si="7"/>
        <v>0.49269248609417793</v>
      </c>
      <c r="AM18" s="40">
        <f t="shared" si="5"/>
        <v>0.55425109401371753</v>
      </c>
      <c r="AN18" s="40">
        <f t="shared" si="5"/>
        <v>0.70241621303055801</v>
      </c>
      <c r="AO18" s="81">
        <f t="shared" si="5"/>
        <v>0.81119480180548875</v>
      </c>
      <c r="AP18" s="60">
        <f t="shared" si="8"/>
        <v>3.7285865544751516E-2</v>
      </c>
      <c r="AQ18" s="61">
        <f t="shared" si="9"/>
        <v>4.7583829565217423E-2</v>
      </c>
      <c r="AR18" s="61">
        <f t="shared" si="10"/>
        <v>7.7890097539451558E-2</v>
      </c>
      <c r="AS18" s="62">
        <f t="shared" si="11"/>
        <v>0.1045961857083037</v>
      </c>
      <c r="AT18" s="70">
        <f t="shared" si="12"/>
        <v>6.6838994589431044E-2</v>
      </c>
      <c r="AU18" s="74">
        <f t="shared" si="13"/>
        <v>6.1368389982602113E-2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38" t="str">
        <f t="shared" si="6"/>
        <v>Experiencia del trabajador</v>
      </c>
      <c r="F19" s="45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0.25</v>
      </c>
      <c r="G19" s="46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0.2857142857142857</v>
      </c>
      <c r="H19" s="47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0.4</v>
      </c>
      <c r="I19" s="48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0.5</v>
      </c>
      <c r="J19" s="45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1</v>
      </c>
      <c r="K19" s="46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1</v>
      </c>
      <c r="L19" s="47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1</v>
      </c>
      <c r="M19" s="48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1</v>
      </c>
      <c r="N19" s="45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2</v>
      </c>
      <c r="O19" s="46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2.5</v>
      </c>
      <c r="P19" s="47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3.5</v>
      </c>
      <c r="Q19" s="48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4</v>
      </c>
      <c r="R19" s="45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2</v>
      </c>
      <c r="S19" s="46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2.5</v>
      </c>
      <c r="T19" s="47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3.5</v>
      </c>
      <c r="U19" s="48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4</v>
      </c>
      <c r="V19" s="41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2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3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4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45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2</v>
      </c>
      <c r="AA19" s="46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2.5</v>
      </c>
      <c r="AB19" s="47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3.5</v>
      </c>
      <c r="AC19" s="48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4</v>
      </c>
      <c r="AD19" s="45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1</v>
      </c>
      <c r="AE19" s="46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1.5</v>
      </c>
      <c r="AF19" s="47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2.5</v>
      </c>
      <c r="AG19" s="48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3</v>
      </c>
      <c r="AH19" s="45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3</v>
      </c>
      <c r="AI19" s="46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3.5</v>
      </c>
      <c r="AJ19" s="47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4.5</v>
      </c>
      <c r="AK19" s="76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5</v>
      </c>
      <c r="AL19" s="80">
        <f t="shared" si="7"/>
        <v>1.2510334048590739</v>
      </c>
      <c r="AM19" s="40">
        <f t="shared" si="5"/>
        <v>1.4833338605935897</v>
      </c>
      <c r="AN19" s="40">
        <f t="shared" si="5"/>
        <v>1.9305323381934205</v>
      </c>
      <c r="AO19" s="81">
        <f t="shared" si="5"/>
        <v>2.1634913077341982</v>
      </c>
      <c r="AP19" s="60">
        <f t="shared" si="8"/>
        <v>9.4675410407318E-2</v>
      </c>
      <c r="AQ19" s="61">
        <f t="shared" si="9"/>
        <v>0.12734788685695306</v>
      </c>
      <c r="AR19" s="61">
        <f t="shared" si="10"/>
        <v>0.21407443241690849</v>
      </c>
      <c r="AS19" s="62">
        <f t="shared" si="11"/>
        <v>0.27896251072911626</v>
      </c>
      <c r="AT19" s="70">
        <f t="shared" si="12"/>
        <v>0.17876506010257395</v>
      </c>
      <c r="AU19" s="74">
        <f t="shared" si="13"/>
        <v>0.16413358685339627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38" t="str">
        <f t="shared" si="6"/>
        <v>Herramientas y equipos</v>
      </c>
      <c r="F20" s="45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0.16666666666666666</v>
      </c>
      <c r="G20" s="46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0.18181818181818182</v>
      </c>
      <c r="H20" s="47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0.22222222222222221</v>
      </c>
      <c r="I20" s="48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0.25</v>
      </c>
      <c r="J20" s="45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0.25</v>
      </c>
      <c r="K20" s="46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0.2857142857142857</v>
      </c>
      <c r="L20" s="47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0.4</v>
      </c>
      <c r="M20" s="48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0.5</v>
      </c>
      <c r="N20" s="45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46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</v>
      </c>
      <c r="P20" s="47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1</v>
      </c>
      <c r="Q20" s="48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1</v>
      </c>
      <c r="R20" s="45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1</v>
      </c>
      <c r="S20" s="46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1</v>
      </c>
      <c r="T20" s="47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1</v>
      </c>
      <c r="U20" s="48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1</v>
      </c>
      <c r="V20" s="45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0.25</v>
      </c>
      <c r="W20" s="46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0.2857142857142857</v>
      </c>
      <c r="X20" s="47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0.4</v>
      </c>
      <c r="Y20" s="48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0.5</v>
      </c>
      <c r="Z20" s="41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2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3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4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45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0.33333333333333331</v>
      </c>
      <c r="AE20" s="46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0.4</v>
      </c>
      <c r="AF20" s="47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0.66666666666666663</v>
      </c>
      <c r="AG20" s="48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1</v>
      </c>
      <c r="AH20" s="45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1</v>
      </c>
      <c r="AI20" s="46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1.5</v>
      </c>
      <c r="AJ20" s="47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2.5</v>
      </c>
      <c r="AK20" s="76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3</v>
      </c>
      <c r="AL20" s="80">
        <f t="shared" si="7"/>
        <v>0.49269248609417793</v>
      </c>
      <c r="AM20" s="40">
        <f t="shared" si="5"/>
        <v>0.55425109401371753</v>
      </c>
      <c r="AN20" s="40">
        <f t="shared" si="5"/>
        <v>0.70241621303055801</v>
      </c>
      <c r="AO20" s="81">
        <f t="shared" si="5"/>
        <v>0.81119480180548875</v>
      </c>
      <c r="AP20" s="60">
        <f t="shared" si="8"/>
        <v>3.7285865544751516E-2</v>
      </c>
      <c r="AQ20" s="61">
        <f t="shared" si="9"/>
        <v>4.7583829565217423E-2</v>
      </c>
      <c r="AR20" s="61">
        <f t="shared" si="10"/>
        <v>7.7890097539451558E-2</v>
      </c>
      <c r="AS20" s="62">
        <f t="shared" si="11"/>
        <v>0.1045961857083037</v>
      </c>
      <c r="AT20" s="70">
        <f t="shared" si="12"/>
        <v>6.6838994589431044E-2</v>
      </c>
      <c r="AU20" s="74">
        <f t="shared" si="13"/>
        <v>6.1368389982602113E-2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38" t="str">
        <f t="shared" si="6"/>
        <v>Monitoreo y control</v>
      </c>
      <c r="F21" s="45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0.2</v>
      </c>
      <c r="G21" s="46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0.22222222222222221</v>
      </c>
      <c r="H21" s="47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0.2857142857142857</v>
      </c>
      <c r="I21" s="48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0.33333333333333331</v>
      </c>
      <c r="J21" s="45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0.33333333333333331</v>
      </c>
      <c r="K21" s="46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0.4</v>
      </c>
      <c r="L21" s="47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0.66666666666666663</v>
      </c>
      <c r="M21" s="48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1</v>
      </c>
      <c r="N21" s="45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1</v>
      </c>
      <c r="O21" s="46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1.5</v>
      </c>
      <c r="P21" s="47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2.5</v>
      </c>
      <c r="Q21" s="48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3</v>
      </c>
      <c r="R21" s="45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1</v>
      </c>
      <c r="S21" s="46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1.5</v>
      </c>
      <c r="T21" s="47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2.5</v>
      </c>
      <c r="U21" s="48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3</v>
      </c>
      <c r="V21" s="45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0.33333333333333331</v>
      </c>
      <c r="W21" s="46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0.4</v>
      </c>
      <c r="X21" s="47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0.66666666666666663</v>
      </c>
      <c r="Y21" s="48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1</v>
      </c>
      <c r="Z21" s="45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1</v>
      </c>
      <c r="AA21" s="46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1.5</v>
      </c>
      <c r="AB21" s="47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2.5</v>
      </c>
      <c r="AC21" s="48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3</v>
      </c>
      <c r="AD21" s="41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2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3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4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45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46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47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76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0">
        <f t="shared" si="7"/>
        <v>0.67760591004822746</v>
      </c>
      <c r="AM21" s="40">
        <f t="shared" si="5"/>
        <v>0.86028065449147773</v>
      </c>
      <c r="AN21" s="40">
        <f t="shared" si="5"/>
        <v>1.2741034406104925</v>
      </c>
      <c r="AO21" s="81">
        <f t="shared" si="5"/>
        <v>1.5650845800732873</v>
      </c>
      <c r="AP21" s="60">
        <f t="shared" si="8"/>
        <v>5.1279699949712203E-2</v>
      </c>
      <c r="AQ21" s="61">
        <f t="shared" si="9"/>
        <v>7.3857225513321287E-2</v>
      </c>
      <c r="AR21" s="61">
        <f t="shared" si="10"/>
        <v>0.14128381353319464</v>
      </c>
      <c r="AS21" s="62">
        <f t="shared" si="11"/>
        <v>0.20180341025632104</v>
      </c>
      <c r="AT21" s="70">
        <f t="shared" si="12"/>
        <v>0.11705603731313728</v>
      </c>
      <c r="AU21" s="74">
        <f t="shared" si="13"/>
        <v>0.10747529330410566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39" t="str">
        <f t="shared" si="6"/>
        <v>Percepción Motivacional</v>
      </c>
      <c r="F22" s="45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0.14285714285714285</v>
      </c>
      <c r="G22" s="46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0.15384615384615385</v>
      </c>
      <c r="H22" s="47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0.18181818181818182</v>
      </c>
      <c r="I22" s="48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0.2</v>
      </c>
      <c r="J22" s="45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0.2</v>
      </c>
      <c r="K22" s="46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0.22222222222222221</v>
      </c>
      <c r="L22" s="47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0.2857142857142857</v>
      </c>
      <c r="M22" s="48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0.33333333333333331</v>
      </c>
      <c r="N22" s="45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0.33333333333333331</v>
      </c>
      <c r="O22" s="46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0.4</v>
      </c>
      <c r="P22" s="47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0.66666666666666663</v>
      </c>
      <c r="Q22" s="48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1</v>
      </c>
      <c r="R22" s="45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0.33333333333333331</v>
      </c>
      <c r="S22" s="46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0.4</v>
      </c>
      <c r="T22" s="47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0.66666666666666663</v>
      </c>
      <c r="U22" s="48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1</v>
      </c>
      <c r="V22" s="45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0.2</v>
      </c>
      <c r="W22" s="46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0.22222222222222221</v>
      </c>
      <c r="X22" s="47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0.2857142857142857</v>
      </c>
      <c r="Y22" s="48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0.33333333333333331</v>
      </c>
      <c r="Z22" s="45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0.33333333333333331</v>
      </c>
      <c r="AA22" s="46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0.4</v>
      </c>
      <c r="AB22" s="47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0.66666666666666663</v>
      </c>
      <c r="AC22" s="48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1</v>
      </c>
      <c r="AD22" s="45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46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47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48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1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2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3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77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2">
        <f t="shared" si="7"/>
        <v>0.29203995609566913</v>
      </c>
      <c r="AM22" s="57">
        <f t="shared" si="5"/>
        <v>0.32949337982436266</v>
      </c>
      <c r="AN22" s="57">
        <f t="shared" si="5"/>
        <v>0.45254412323765203</v>
      </c>
      <c r="AO22" s="83">
        <f t="shared" si="5"/>
        <v>0.5697963807142854</v>
      </c>
      <c r="AP22" s="65">
        <f t="shared" si="8"/>
        <v>2.2100930791538059E-2</v>
      </c>
      <c r="AQ22" s="66">
        <f t="shared" si="9"/>
        <v>2.8287822970074074E-2</v>
      </c>
      <c r="AR22" s="66">
        <f t="shared" si="10"/>
        <v>5.0182079009547055E-2</v>
      </c>
      <c r="AS22" s="67">
        <f t="shared" si="11"/>
        <v>7.3470056662667649E-2</v>
      </c>
      <c r="AT22" s="71">
        <f>AVERAGE(AP22:AS22)</f>
        <v>4.351022235845671E-2</v>
      </c>
      <c r="AU22" s="75">
        <f t="shared" si="13"/>
        <v>3.9949019435814859E-2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36" t="s">
        <v>18</v>
      </c>
      <c r="F23" s="31">
        <f>SUM(F15:F22)</f>
        <v>2.342857142857143</v>
      </c>
      <c r="G23" s="31">
        <f t="shared" ref="G23:AO23" si="14">SUM(G15:G22)</f>
        <v>2.4929514929514927</v>
      </c>
      <c r="H23" s="31">
        <f t="shared" si="14"/>
        <v>2.934199134199134</v>
      </c>
      <c r="I23" s="34">
        <f t="shared" si="14"/>
        <v>3.2833333333333337</v>
      </c>
      <c r="J23" s="31">
        <f t="shared" si="14"/>
        <v>5.2833333333333332</v>
      </c>
      <c r="K23" s="31">
        <f t="shared" si="14"/>
        <v>5.9793650793650794</v>
      </c>
      <c r="L23" s="31">
        <f t="shared" si="14"/>
        <v>7.6523809523809536</v>
      </c>
      <c r="M23" s="34">
        <f t="shared" si="14"/>
        <v>8.8333333333333339</v>
      </c>
      <c r="N23" s="31">
        <f t="shared" si="14"/>
        <v>12.333333333333334</v>
      </c>
      <c r="O23" s="31">
        <f t="shared" si="14"/>
        <v>14.4</v>
      </c>
      <c r="P23" s="31">
        <f t="shared" si="14"/>
        <v>18.666666666666668</v>
      </c>
      <c r="Q23" s="34">
        <f t="shared" si="14"/>
        <v>21</v>
      </c>
      <c r="R23" s="31">
        <f t="shared" si="14"/>
        <v>12.333333333333334</v>
      </c>
      <c r="S23" s="31">
        <f t="shared" si="14"/>
        <v>14.4</v>
      </c>
      <c r="T23" s="31">
        <f t="shared" si="14"/>
        <v>18.666666666666668</v>
      </c>
      <c r="U23" s="31">
        <f t="shared" si="14"/>
        <v>21</v>
      </c>
      <c r="V23" s="31">
        <f t="shared" si="14"/>
        <v>5.2833333333333332</v>
      </c>
      <c r="W23" s="31">
        <f t="shared" si="14"/>
        <v>5.9793650793650794</v>
      </c>
      <c r="X23" s="31">
        <f t="shared" si="14"/>
        <v>7.6523809523809536</v>
      </c>
      <c r="Y23" s="31">
        <f t="shared" si="14"/>
        <v>8.8333333333333339</v>
      </c>
      <c r="Z23" s="31">
        <f t="shared" si="14"/>
        <v>12.333333333333334</v>
      </c>
      <c r="AA23" s="31">
        <f t="shared" si="14"/>
        <v>14.4</v>
      </c>
      <c r="AB23" s="31">
        <f t="shared" si="14"/>
        <v>18.666666666666668</v>
      </c>
      <c r="AC23" s="31">
        <f t="shared" si="14"/>
        <v>21</v>
      </c>
      <c r="AD23" s="31">
        <f t="shared" si="14"/>
        <v>7.2499999999999991</v>
      </c>
      <c r="AE23" s="31">
        <f t="shared" si="14"/>
        <v>8.9857142857142875</v>
      </c>
      <c r="AF23" s="31">
        <f t="shared" si="14"/>
        <v>12.9</v>
      </c>
      <c r="AG23" s="31">
        <f t="shared" si="14"/>
        <v>15.5</v>
      </c>
      <c r="AH23" s="31">
        <f t="shared" si="14"/>
        <v>17</v>
      </c>
      <c r="AI23" s="31">
        <f t="shared" si="14"/>
        <v>20.5</v>
      </c>
      <c r="AJ23" s="31">
        <f t="shared" si="14"/>
        <v>27.5</v>
      </c>
      <c r="AK23" s="59">
        <f t="shared" si="14"/>
        <v>31</v>
      </c>
      <c r="AL23" s="34">
        <f>SUM(AL15:AL22)</f>
        <v>7.7554912381579273</v>
      </c>
      <c r="AM23" s="34">
        <f t="shared" si="14"/>
        <v>9.0180425396794792</v>
      </c>
      <c r="AN23" s="34">
        <f t="shared" si="14"/>
        <v>11.647887508803223</v>
      </c>
      <c r="AO23" s="34">
        <f t="shared" si="14"/>
        <v>13.213921117181389</v>
      </c>
      <c r="AP23" s="26"/>
      <c r="AQ23" s="26"/>
      <c r="AR23" s="26"/>
      <c r="AS23" s="26"/>
      <c r="AT23" s="64">
        <f>SUM(AT15:AT22)</f>
        <v>1.0891436879536818</v>
      </c>
      <c r="AU23" s="64">
        <f>SUM(AU15:AU22)</f>
        <v>0.99999999999999989</v>
      </c>
    </row>
    <row r="24" spans="5:59" ht="15.75" thickBot="1" x14ac:dyDescent="0.3">
      <c r="E24" s="21"/>
      <c r="F24" s="21"/>
      <c r="G24" s="32"/>
      <c r="H24" s="33"/>
      <c r="I24" s="33"/>
      <c r="J24" s="21"/>
      <c r="K24" s="21"/>
      <c r="L24" s="21"/>
      <c r="M24" s="21"/>
      <c r="N24" s="21"/>
      <c r="O24" s="21"/>
      <c r="P24" s="21"/>
      <c r="Q24" s="21"/>
      <c r="AD24" s="28"/>
      <c r="AE24" s="28"/>
      <c r="AF24" s="28"/>
      <c r="AG24" s="26"/>
      <c r="AH24" s="26"/>
      <c r="AI24" s="26"/>
      <c r="AJ24" s="26"/>
      <c r="AK24" s="26"/>
      <c r="AL24" s="84">
        <f>1/AL23</f>
        <v>0.12894089739665782</v>
      </c>
      <c r="AM24" s="63">
        <f t="shared" ref="AM24:AO24" si="15">1/AM23</f>
        <v>0.11088880936189753</v>
      </c>
      <c r="AN24" s="63">
        <f t="shared" si="15"/>
        <v>8.5852477476642999E-2</v>
      </c>
      <c r="AO24" s="63">
        <f t="shared" si="15"/>
        <v>7.5677763710860282E-2</v>
      </c>
      <c r="AP24" s="26"/>
      <c r="AQ24" s="26"/>
      <c r="AR24" s="26"/>
      <c r="AS24" s="26"/>
      <c r="AT24" s="26"/>
      <c r="AU24" s="26"/>
    </row>
    <row r="25" spans="5:59" x14ac:dyDescent="0.25">
      <c r="E25" s="25"/>
      <c r="F25" s="49"/>
      <c r="G25" s="49"/>
      <c r="H25" s="87"/>
      <c r="I25" s="26"/>
      <c r="J25" s="26"/>
      <c r="K25" s="26"/>
      <c r="L25" s="26"/>
      <c r="M25" s="49"/>
      <c r="N25" s="49"/>
      <c r="O25" s="49"/>
      <c r="P25" s="49"/>
      <c r="Q25" s="49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</row>
    <row r="26" spans="5:59" x14ac:dyDescent="0.25">
      <c r="E26" s="51"/>
      <c r="F26" s="284" t="s">
        <v>57</v>
      </c>
      <c r="G26" s="284"/>
      <c r="H26" s="284"/>
      <c r="I26" s="285" t="s">
        <v>58</v>
      </c>
      <c r="J26" s="285"/>
      <c r="K26" s="285"/>
      <c r="L26" s="280" t="s">
        <v>59</v>
      </c>
      <c r="M26" s="280"/>
      <c r="N26" s="280"/>
      <c r="O26" s="49"/>
      <c r="P26" s="49"/>
      <c r="Q26" s="49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49"/>
      <c r="AE26" s="49"/>
      <c r="AF26" s="49"/>
      <c r="AG26" s="49"/>
      <c r="AH26" s="49"/>
      <c r="AI26" s="49"/>
      <c r="AJ26" s="49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</row>
    <row r="27" spans="5:59" ht="30.75" thickBot="1" x14ac:dyDescent="0.3">
      <c r="E27" s="89"/>
      <c r="F27" s="24" t="s">
        <v>60</v>
      </c>
      <c r="G27" s="24" t="s">
        <v>64</v>
      </c>
      <c r="H27" s="24" t="s">
        <v>61</v>
      </c>
      <c r="I27" s="24" t="s">
        <v>60</v>
      </c>
      <c r="J27" s="24" t="s">
        <v>64</v>
      </c>
      <c r="K27" s="24" t="s">
        <v>61</v>
      </c>
      <c r="L27" s="24" t="s">
        <v>60</v>
      </c>
      <c r="M27" s="24" t="s">
        <v>64</v>
      </c>
      <c r="N27" s="24" t="s">
        <v>61</v>
      </c>
      <c r="O27" s="49"/>
      <c r="P27" s="49"/>
      <c r="Q27" s="49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49"/>
      <c r="AE27" s="49"/>
      <c r="AF27" s="49"/>
      <c r="AG27" s="49"/>
      <c r="AH27" s="49"/>
      <c r="AI27" s="49"/>
      <c r="AJ27" s="49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</row>
    <row r="28" spans="5:59" ht="15.75" thickBot="1" x14ac:dyDescent="0.3">
      <c r="E28" s="37" t="str">
        <f>E15</f>
        <v>Caracterización de cuadrillas</v>
      </c>
      <c r="F28" s="6">
        <f t="shared" ref="F28:F35" si="16">G28-(G28*$AU15)</f>
        <v>7.2577632203397133</v>
      </c>
      <c r="G28" s="92">
        <f>Rendimientos!D6</f>
        <v>11</v>
      </c>
      <c r="H28" s="6">
        <f t="shared" ref="H28:H35" si="17">G28+(G28*$AU15)</f>
        <v>14.742236779660287</v>
      </c>
      <c r="I28" s="6">
        <f t="shared" ref="I28:I35" si="18">J28-(J28*$AU15)</f>
        <v>5.496106147766346</v>
      </c>
      <c r="J28" s="92">
        <f>Rendimientos!E6</f>
        <v>8.33</v>
      </c>
      <c r="K28" s="6">
        <f t="shared" ref="K28:K35" si="19">J28+(J28*$AU15)</f>
        <v>11.163893852233654</v>
      </c>
      <c r="L28" s="6">
        <f>M28-(M28*$AU15)</f>
        <v>6.406625533590784</v>
      </c>
      <c r="M28" s="92">
        <f>Rendimientos!F6</f>
        <v>9.7100000000000009</v>
      </c>
      <c r="N28" s="6">
        <f t="shared" ref="N28:N35" si="20">M28+(M28*$AU15)</f>
        <v>13.013374466409218</v>
      </c>
      <c r="O28" s="49"/>
      <c r="P28" s="49"/>
      <c r="Q28" s="49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</row>
    <row r="29" spans="5:59" ht="15.75" thickBot="1" x14ac:dyDescent="0.3">
      <c r="E29" s="37" t="str">
        <f t="shared" ref="E29:E35" si="21">E16</f>
        <v>Complejidad del proyecto</v>
      </c>
      <c r="F29" s="6">
        <f t="shared" si="16"/>
        <v>9.1945305446126415</v>
      </c>
      <c r="G29" s="86">
        <f>G28</f>
        <v>11</v>
      </c>
      <c r="H29" s="6">
        <f t="shared" si="17"/>
        <v>12.805469455387358</v>
      </c>
      <c r="I29" s="6">
        <f t="shared" si="18"/>
        <v>6.9627672215112089</v>
      </c>
      <c r="J29" s="86">
        <f>J28</f>
        <v>8.33</v>
      </c>
      <c r="K29" s="6">
        <f t="shared" si="19"/>
        <v>9.6972327784887913</v>
      </c>
      <c r="L29" s="6">
        <f>M29-(M29*$AU16)</f>
        <v>8.1162628716535234</v>
      </c>
      <c r="M29" s="86">
        <f>M28</f>
        <v>9.7100000000000009</v>
      </c>
      <c r="N29" s="6">
        <f t="shared" si="20"/>
        <v>11.303737128346478</v>
      </c>
      <c r="O29" s="49"/>
      <c r="P29" s="49"/>
      <c r="Q29" s="49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</row>
    <row r="30" spans="5:59" ht="15.75" thickBot="1" x14ac:dyDescent="0.3">
      <c r="E30" s="37" t="str">
        <f t="shared" si="21"/>
        <v>Condiciones ambientales</v>
      </c>
      <c r="F30" s="6">
        <f t="shared" si="16"/>
        <v>10.324947710191378</v>
      </c>
      <c r="G30" s="86">
        <f t="shared" ref="G30:G35" si="22">G29</f>
        <v>11</v>
      </c>
      <c r="H30" s="6">
        <f t="shared" si="17"/>
        <v>11.675052289808622</v>
      </c>
      <c r="I30" s="6">
        <f t="shared" si="18"/>
        <v>7.8188013114449246</v>
      </c>
      <c r="J30" s="86">
        <f t="shared" ref="J30:J35" si="23">J29</f>
        <v>8.33</v>
      </c>
      <c r="K30" s="6">
        <f t="shared" si="19"/>
        <v>8.8411986885550764</v>
      </c>
      <c r="L30" s="6">
        <f>(M30-(M30*$AU17))</f>
        <v>9.1141129332689346</v>
      </c>
      <c r="M30" s="86">
        <f t="shared" ref="M30:M35" si="24">M29</f>
        <v>9.7100000000000009</v>
      </c>
      <c r="N30" s="6">
        <f t="shared" si="20"/>
        <v>10.305887066731067</v>
      </c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</row>
    <row r="31" spans="5:59" ht="15.75" thickBot="1" x14ac:dyDescent="0.3">
      <c r="E31" s="37" t="str">
        <f t="shared" si="21"/>
        <v>Disposición de materiales</v>
      </c>
      <c r="F31" s="6">
        <f t="shared" si="16"/>
        <v>10.324947710191378</v>
      </c>
      <c r="G31" s="86">
        <f t="shared" si="22"/>
        <v>11</v>
      </c>
      <c r="H31" s="6">
        <f t="shared" si="17"/>
        <v>11.675052289808622</v>
      </c>
      <c r="I31" s="6">
        <f t="shared" si="18"/>
        <v>7.8188013114449246</v>
      </c>
      <c r="J31" s="86">
        <f t="shared" si="23"/>
        <v>8.33</v>
      </c>
      <c r="K31" s="6">
        <f t="shared" si="19"/>
        <v>8.8411986885550764</v>
      </c>
      <c r="L31" s="6">
        <f>M31-(M31*$AU18)</f>
        <v>9.1141129332689346</v>
      </c>
      <c r="M31" s="86">
        <f t="shared" si="24"/>
        <v>9.7100000000000009</v>
      </c>
      <c r="N31" s="6">
        <f t="shared" si="20"/>
        <v>10.305887066731067</v>
      </c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</row>
    <row r="32" spans="5:59" ht="15.75" thickBot="1" x14ac:dyDescent="0.3">
      <c r="E32" s="37" t="str">
        <f t="shared" si="21"/>
        <v>Experiencia del trabajador</v>
      </c>
      <c r="F32" s="6">
        <f t="shared" si="16"/>
        <v>9.1945305446126415</v>
      </c>
      <c r="G32" s="86">
        <f t="shared" si="22"/>
        <v>11</v>
      </c>
      <c r="H32" s="6">
        <f t="shared" si="17"/>
        <v>12.805469455387358</v>
      </c>
      <c r="I32" s="6">
        <f t="shared" si="18"/>
        <v>6.9627672215112089</v>
      </c>
      <c r="J32" s="86">
        <f t="shared" si="23"/>
        <v>8.33</v>
      </c>
      <c r="K32" s="6">
        <f t="shared" si="19"/>
        <v>9.6972327784887913</v>
      </c>
      <c r="L32" s="6">
        <f>M32-(M32*$AU19)</f>
        <v>8.1162628716535234</v>
      </c>
      <c r="M32" s="86">
        <f t="shared" si="24"/>
        <v>9.7100000000000009</v>
      </c>
      <c r="N32" s="6">
        <f t="shared" si="20"/>
        <v>11.303737128346478</v>
      </c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</row>
    <row r="33" spans="4:76" ht="15.75" thickBot="1" x14ac:dyDescent="0.3">
      <c r="E33" s="37" t="str">
        <f t="shared" si="21"/>
        <v>Herramientas y equipos</v>
      </c>
      <c r="F33" s="6">
        <f t="shared" si="16"/>
        <v>10.324947710191378</v>
      </c>
      <c r="G33" s="86">
        <f t="shared" si="22"/>
        <v>11</v>
      </c>
      <c r="H33" s="6">
        <f t="shared" si="17"/>
        <v>11.675052289808622</v>
      </c>
      <c r="I33" s="6">
        <f t="shared" si="18"/>
        <v>7.8188013114449246</v>
      </c>
      <c r="J33" s="86">
        <f t="shared" si="23"/>
        <v>8.33</v>
      </c>
      <c r="K33" s="6">
        <f t="shared" si="19"/>
        <v>8.8411986885550764</v>
      </c>
      <c r="L33" s="6">
        <f>M33-(M33*$AU20)</f>
        <v>9.1141129332689346</v>
      </c>
      <c r="M33" s="86">
        <f t="shared" si="24"/>
        <v>9.7100000000000009</v>
      </c>
      <c r="N33" s="6">
        <f t="shared" si="20"/>
        <v>10.305887066731067</v>
      </c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</row>
    <row r="34" spans="4:76" ht="15.75" thickBot="1" x14ac:dyDescent="0.3">
      <c r="E34" s="37" t="str">
        <f t="shared" si="21"/>
        <v>Monitoreo y control</v>
      </c>
      <c r="F34" s="6">
        <f t="shared" si="16"/>
        <v>9.8177717736548384</v>
      </c>
      <c r="G34" s="86">
        <f t="shared" si="22"/>
        <v>11</v>
      </c>
      <c r="H34" s="6">
        <f t="shared" si="17"/>
        <v>12.182228226345162</v>
      </c>
      <c r="I34" s="6">
        <f t="shared" si="18"/>
        <v>7.4347308067768001</v>
      </c>
      <c r="J34" s="86">
        <f t="shared" si="23"/>
        <v>8.33</v>
      </c>
      <c r="K34" s="6">
        <f t="shared" si="19"/>
        <v>9.2252691932232</v>
      </c>
      <c r="L34" s="6">
        <f>M34-(M34*$AU21)</f>
        <v>8.6664149020171344</v>
      </c>
      <c r="M34" s="86">
        <f t="shared" si="24"/>
        <v>9.7100000000000009</v>
      </c>
      <c r="N34" s="6">
        <f t="shared" si="20"/>
        <v>10.753585097982867</v>
      </c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</row>
    <row r="35" spans="4:76" x14ac:dyDescent="0.25">
      <c r="E35" s="37" t="str">
        <f t="shared" si="21"/>
        <v>Percepción Motivacional</v>
      </c>
      <c r="F35" s="6">
        <f t="shared" si="16"/>
        <v>10.560560786206036</v>
      </c>
      <c r="G35" s="86">
        <f t="shared" si="22"/>
        <v>11</v>
      </c>
      <c r="H35" s="6">
        <f t="shared" si="17"/>
        <v>11.439439213793964</v>
      </c>
      <c r="I35" s="6">
        <f t="shared" si="18"/>
        <v>7.9972246680996619</v>
      </c>
      <c r="J35" s="86">
        <f t="shared" si="23"/>
        <v>8.33</v>
      </c>
      <c r="K35" s="6">
        <f t="shared" si="19"/>
        <v>8.6627753319003382</v>
      </c>
      <c r="L35" s="6">
        <f>M35-(M35*$AU22)</f>
        <v>9.3220950212782387</v>
      </c>
      <c r="M35" s="86">
        <f t="shared" si="24"/>
        <v>9.7100000000000009</v>
      </c>
      <c r="N35" s="6">
        <f t="shared" si="20"/>
        <v>10.097904978721763</v>
      </c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</row>
    <row r="36" spans="4:76" ht="30" customHeight="1" x14ac:dyDescent="0.25">
      <c r="E36" s="52"/>
      <c r="F36" s="85"/>
      <c r="G36" s="85"/>
      <c r="H36" s="52"/>
      <c r="I36" s="52"/>
      <c r="J36" s="52"/>
      <c r="K36" s="52"/>
      <c r="L36" s="52"/>
      <c r="M36" s="53"/>
      <c r="N36" s="23"/>
    </row>
    <row r="37" spans="4:76" ht="15" customHeight="1" x14ac:dyDescent="0.25">
      <c r="E37" s="52"/>
      <c r="F37" s="52"/>
      <c r="G37" s="52"/>
      <c r="H37" s="52"/>
      <c r="I37" s="52"/>
      <c r="J37" s="52"/>
      <c r="K37" s="52"/>
      <c r="L37" s="52"/>
      <c r="M37" s="52"/>
    </row>
    <row r="38" spans="4:76" x14ac:dyDescent="0.25">
      <c r="E38" s="14"/>
      <c r="F38" s="14"/>
      <c r="U38" s="11"/>
      <c r="V38" s="49"/>
      <c r="W38" s="49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</row>
    <row r="39" spans="4:76" x14ac:dyDescent="0.25">
      <c r="E39" s="14"/>
      <c r="F39" s="14"/>
      <c r="G39" s="90"/>
      <c r="H39" s="52"/>
      <c r="I39" s="52"/>
      <c r="J39" s="52"/>
      <c r="K39" s="52"/>
      <c r="L39" s="52"/>
      <c r="V39" s="49"/>
      <c r="W39" s="49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</row>
    <row r="40" spans="4:76" ht="15" customHeight="1" x14ac:dyDescent="0.25">
      <c r="E40" s="14"/>
      <c r="F40" s="14"/>
      <c r="G40" s="281" t="str">
        <f>E28</f>
        <v>Caracterización de cuadrillas</v>
      </c>
      <c r="H40" s="282"/>
      <c r="I40" s="282"/>
      <c r="J40" s="282"/>
      <c r="K40" s="282"/>
      <c r="L40" s="283"/>
      <c r="V40" s="91"/>
      <c r="W40" s="281" t="str">
        <f>E32</f>
        <v>Experiencia del trabajador</v>
      </c>
      <c r="X40" s="282"/>
      <c r="Y40" s="282"/>
      <c r="Z40" s="282"/>
      <c r="AA40" s="282"/>
      <c r="AB40" s="283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</row>
    <row r="41" spans="4:76" x14ac:dyDescent="0.25">
      <c r="E41" s="14"/>
      <c r="F41" s="14"/>
      <c r="G41" s="284" t="s">
        <v>154</v>
      </c>
      <c r="H41" s="284"/>
      <c r="I41" s="285" t="s">
        <v>155</v>
      </c>
      <c r="J41" s="285"/>
      <c r="K41" s="280" t="s">
        <v>156</v>
      </c>
      <c r="L41" s="280"/>
      <c r="V41" s="91"/>
      <c r="W41" s="284" t="s">
        <v>154</v>
      </c>
      <c r="X41" s="284"/>
      <c r="Y41" s="285" t="s">
        <v>155</v>
      </c>
      <c r="Z41" s="285"/>
      <c r="AA41" s="280" t="s">
        <v>156</v>
      </c>
      <c r="AB41" s="280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</row>
    <row r="42" spans="4:76" x14ac:dyDescent="0.25">
      <c r="E42" s="14"/>
      <c r="F42" s="14"/>
      <c r="G42" s="15">
        <f>_xlfn.XLOOKUP(G40,$E$28:$E$35,$F$28:$F$35,"ERROR",0,1)</f>
        <v>7.2577632203397133</v>
      </c>
      <c r="H42" s="15">
        <v>0</v>
      </c>
      <c r="I42" s="15">
        <f>_xlfn.XLOOKUP(G40,$E$28:$E$35,$I$28:$I$35)</f>
        <v>5.496106147766346</v>
      </c>
      <c r="J42" s="15">
        <v>0</v>
      </c>
      <c r="K42" s="15">
        <f>_xlfn.XLOOKUP(G40,$E$28:$E$35,$L$28:$L$35)</f>
        <v>6.406625533590784</v>
      </c>
      <c r="L42" s="15">
        <v>0</v>
      </c>
      <c r="V42" s="91"/>
      <c r="W42" s="15">
        <f>_xlfn.XLOOKUP(W40,$E$28:$E$35,$F$28:$F$35,"ERROR",0,1)</f>
        <v>9.1945305446126415</v>
      </c>
      <c r="X42" s="15">
        <v>0</v>
      </c>
      <c r="Y42" s="15">
        <f>_xlfn.XLOOKUP(W40,$E$28:$E$35,$I$28:$I$35)</f>
        <v>6.9627672215112089</v>
      </c>
      <c r="Z42" s="15">
        <v>0</v>
      </c>
      <c r="AA42" s="15">
        <f>_xlfn.XLOOKUP(W40,$E$28:$E$35,$L$28:$L$35)</f>
        <v>8.1162628716535234</v>
      </c>
      <c r="AB42" s="15">
        <v>0</v>
      </c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</row>
    <row r="43" spans="4:76" ht="15" customHeight="1" x14ac:dyDescent="0.25">
      <c r="D43" s="88"/>
      <c r="E43" s="14"/>
      <c r="F43" s="14"/>
      <c r="G43" s="15">
        <f>((G45-G42)/4)+G42</f>
        <v>9.1288816101698558</v>
      </c>
      <c r="H43" s="15">
        <v>1</v>
      </c>
      <c r="I43" s="15">
        <f>((I45-I42)/4)+I42</f>
        <v>6.913053073883173</v>
      </c>
      <c r="J43" s="15">
        <v>1</v>
      </c>
      <c r="K43" s="15">
        <f>((K45-K42)/4)+K42</f>
        <v>8.0583127667953924</v>
      </c>
      <c r="L43" s="15">
        <v>1</v>
      </c>
      <c r="V43" s="91"/>
      <c r="W43" s="15">
        <f>((W45-W42)/4)+W42</f>
        <v>10.09726527230632</v>
      </c>
      <c r="X43" s="15">
        <v>1</v>
      </c>
      <c r="Y43" s="15">
        <f>((Y45-Y42)/4)+Y42</f>
        <v>7.6463836107556045</v>
      </c>
      <c r="Z43" s="15">
        <v>1</v>
      </c>
      <c r="AA43" s="15">
        <f>((AA45-AA42)/4)+AA42</f>
        <v>8.913131435826763</v>
      </c>
      <c r="AB43" s="15">
        <v>1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</row>
    <row r="44" spans="4:76" x14ac:dyDescent="0.25">
      <c r="E44" s="14"/>
      <c r="F44" s="14"/>
      <c r="G44" s="15">
        <f>G45-((G45-G42)/4)</f>
        <v>12.871118389830144</v>
      </c>
      <c r="H44" s="15">
        <v>1</v>
      </c>
      <c r="I44" s="15">
        <f>I45-((I45-I42)/4)</f>
        <v>9.7469469261168271</v>
      </c>
      <c r="J44" s="15">
        <v>1</v>
      </c>
      <c r="K44" s="15">
        <f>K45-((K45-K42)/4)</f>
        <v>11.361687233204609</v>
      </c>
      <c r="L44" s="15">
        <v>1</v>
      </c>
      <c r="V44" s="91"/>
      <c r="W44" s="15">
        <f>W45-((W45-W42)/4)</f>
        <v>11.90273472769368</v>
      </c>
      <c r="X44" s="15">
        <v>1</v>
      </c>
      <c r="Y44" s="15">
        <f>Y45-((Y45-Y42)/4)</f>
        <v>9.0136163892443957</v>
      </c>
      <c r="Z44" s="15">
        <v>1</v>
      </c>
      <c r="AA44" s="15">
        <f>AA45-((AA45-AA42)/4)</f>
        <v>10.506868564173239</v>
      </c>
      <c r="AB44" s="15">
        <v>1</v>
      </c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</row>
    <row r="45" spans="4:76" x14ac:dyDescent="0.25">
      <c r="E45" s="14"/>
      <c r="F45" s="14"/>
      <c r="G45" s="15">
        <f>_xlfn.XLOOKUP(G40,$E$28:$E$35,$H$28:$H$35,"ERROR",0,1)</f>
        <v>14.742236779660287</v>
      </c>
      <c r="H45" s="15">
        <v>0</v>
      </c>
      <c r="I45" s="15">
        <f>_xlfn.XLOOKUP(G40,$E$28:$E$35,$K$28:$K$35)</f>
        <v>11.163893852233654</v>
      </c>
      <c r="J45" s="15">
        <v>0</v>
      </c>
      <c r="K45" s="15">
        <f>_xlfn.XLOOKUP(G40,$E$28:$E$35,$N$28:$N$35)</f>
        <v>13.013374466409218</v>
      </c>
      <c r="L45" s="15">
        <v>0</v>
      </c>
      <c r="V45" s="91"/>
      <c r="W45" s="15">
        <f>_xlfn.XLOOKUP(W40,$E$28:$E$35,$H$28:$H$35,"ERROR",0,1)</f>
        <v>12.805469455387358</v>
      </c>
      <c r="X45" s="15">
        <v>0</v>
      </c>
      <c r="Y45" s="15">
        <f>_xlfn.XLOOKUP(W40,$E$28:$E$35,$K$28:$K$35)</f>
        <v>9.6972327784887913</v>
      </c>
      <c r="Z45" s="15">
        <v>0</v>
      </c>
      <c r="AA45" s="15">
        <f>_xlfn.XLOOKUP(W40,$E$28:$E$35,$N$28:$N$35)</f>
        <v>11.303737128346478</v>
      </c>
      <c r="AB45" s="15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</row>
    <row r="46" spans="4:76" x14ac:dyDescent="0.25">
      <c r="E46" s="14"/>
      <c r="F46" s="14"/>
      <c r="G46" s="27"/>
      <c r="H46" s="27"/>
      <c r="I46" s="27"/>
      <c r="J46" s="27"/>
      <c r="K46" s="27"/>
      <c r="L46" s="27"/>
      <c r="V46" s="91"/>
      <c r="W46" s="27"/>
      <c r="X46" s="27"/>
      <c r="Y46" s="27"/>
      <c r="Z46" s="27"/>
      <c r="AA46" s="27"/>
      <c r="AB46" s="27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</row>
    <row r="47" spans="4:76" s="16" customFormat="1" ht="30" customHeight="1" x14ac:dyDescent="0.25">
      <c r="E47" s="14"/>
      <c r="F47" s="14"/>
      <c r="G47" s="27"/>
      <c r="H47" s="27"/>
      <c r="I47" s="27"/>
      <c r="J47" s="27"/>
      <c r="K47" s="27"/>
      <c r="L47" s="27"/>
      <c r="V47" s="91"/>
      <c r="W47" s="27"/>
      <c r="X47" s="27"/>
      <c r="Y47" s="27"/>
      <c r="Z47" s="27"/>
      <c r="AA47" s="27"/>
      <c r="AB47" s="27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</row>
    <row r="48" spans="4:76" x14ac:dyDescent="0.25">
      <c r="E48" s="14"/>
      <c r="F48" s="14"/>
      <c r="G48" s="27"/>
      <c r="H48" s="27"/>
      <c r="I48" s="27"/>
      <c r="J48" s="27"/>
      <c r="K48" s="27"/>
      <c r="L48" s="27"/>
      <c r="V48" s="91"/>
      <c r="W48" s="27"/>
      <c r="X48" s="27"/>
      <c r="Y48" s="27"/>
      <c r="Z48" s="27"/>
      <c r="AA48" s="27"/>
      <c r="AB48" s="27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</row>
    <row r="49" spans="5:76" x14ac:dyDescent="0.25">
      <c r="E49" s="14"/>
      <c r="F49" s="14"/>
      <c r="G49" s="27"/>
      <c r="H49" s="27"/>
      <c r="I49" s="27"/>
      <c r="J49" s="27"/>
      <c r="K49" s="27"/>
      <c r="L49" s="27"/>
      <c r="U49" s="11"/>
      <c r="V49" s="91"/>
      <c r="W49" s="27"/>
      <c r="X49" s="27"/>
      <c r="Y49" s="27"/>
      <c r="Z49" s="27"/>
      <c r="AA49" s="27"/>
      <c r="AB49" s="27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</row>
    <row r="50" spans="5:76" ht="15" customHeight="1" x14ac:dyDescent="0.25">
      <c r="E50" s="14"/>
      <c r="F50" s="14"/>
      <c r="G50" s="27"/>
      <c r="H50" s="27"/>
      <c r="I50" s="27"/>
      <c r="J50" s="27"/>
      <c r="K50" s="27"/>
      <c r="L50" s="27"/>
      <c r="V50" s="91"/>
      <c r="W50" s="27"/>
      <c r="X50" s="27"/>
      <c r="Y50" s="27"/>
      <c r="Z50" s="27"/>
      <c r="AA50" s="27"/>
      <c r="AB50" s="27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</row>
    <row r="51" spans="5:76" ht="15" customHeight="1" x14ac:dyDescent="0.25">
      <c r="E51" s="14"/>
      <c r="F51" s="14"/>
      <c r="G51" s="27"/>
      <c r="H51" s="27"/>
      <c r="I51" s="27"/>
      <c r="J51" s="27"/>
      <c r="K51" s="27"/>
      <c r="L51" s="27"/>
      <c r="M51" s="49"/>
      <c r="N51" s="49"/>
      <c r="V51" s="91"/>
      <c r="W51" s="27"/>
      <c r="X51" s="27"/>
      <c r="Y51" s="27"/>
      <c r="Z51" s="27"/>
      <c r="AA51" s="27"/>
      <c r="AB51" s="27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</row>
    <row r="52" spans="5:76" x14ac:dyDescent="0.25">
      <c r="E52" s="14"/>
      <c r="F52" s="14"/>
      <c r="G52" s="27"/>
      <c r="H52" s="27"/>
      <c r="I52" s="27"/>
      <c r="J52" s="27"/>
      <c r="K52" s="27"/>
      <c r="L52" s="27"/>
      <c r="M52" s="49"/>
      <c r="N52" s="49"/>
      <c r="V52" s="91"/>
      <c r="W52" s="27"/>
      <c r="X52" s="27"/>
      <c r="Y52" s="27"/>
      <c r="Z52" s="27"/>
      <c r="AA52" s="27"/>
      <c r="AB52" s="27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</row>
    <row r="53" spans="5:76" x14ac:dyDescent="0.25">
      <c r="E53" s="14"/>
      <c r="F53" s="14"/>
      <c r="G53" s="27"/>
      <c r="H53" s="27"/>
      <c r="I53" s="27"/>
      <c r="J53" s="27"/>
      <c r="K53" s="27"/>
      <c r="L53" s="27"/>
      <c r="M53" s="49"/>
      <c r="N53" s="49"/>
      <c r="V53" s="91"/>
      <c r="W53" s="27"/>
      <c r="X53" s="27"/>
      <c r="Y53" s="27"/>
      <c r="Z53" s="27"/>
      <c r="AA53" s="27"/>
      <c r="AB53" s="27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</row>
    <row r="54" spans="5:76" ht="15" customHeight="1" x14ac:dyDescent="0.25">
      <c r="E54" s="14"/>
      <c r="F54" s="14"/>
      <c r="G54" s="27"/>
      <c r="H54" s="27"/>
      <c r="I54" s="27"/>
      <c r="J54" s="27"/>
      <c r="K54" s="27"/>
      <c r="L54" s="27"/>
      <c r="M54" s="49"/>
      <c r="N54" s="49"/>
      <c r="V54" s="91"/>
      <c r="W54" s="27"/>
      <c r="X54" s="27"/>
      <c r="Y54" s="27"/>
      <c r="Z54" s="27"/>
      <c r="AA54" s="27"/>
      <c r="AB54" s="27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</row>
    <row r="55" spans="5:76" ht="15" customHeight="1" x14ac:dyDescent="0.25">
      <c r="E55" s="14"/>
      <c r="F55" s="14"/>
      <c r="G55" s="281" t="str">
        <f>E29</f>
        <v>Complejidad del proyecto</v>
      </c>
      <c r="H55" s="282"/>
      <c r="I55" s="282"/>
      <c r="J55" s="282"/>
      <c r="K55" s="282"/>
      <c r="L55" s="283"/>
      <c r="M55" s="49"/>
      <c r="N55" s="49"/>
      <c r="V55" s="91"/>
      <c r="W55" s="281" t="str">
        <f>E33</f>
        <v>Herramientas y equipos</v>
      </c>
      <c r="X55" s="282"/>
      <c r="Y55" s="282"/>
      <c r="Z55" s="282"/>
      <c r="AA55" s="282"/>
      <c r="AB55" s="283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</row>
    <row r="56" spans="5:76" x14ac:dyDescent="0.25">
      <c r="E56" s="14"/>
      <c r="F56" s="14"/>
      <c r="G56" s="284" t="s">
        <v>154</v>
      </c>
      <c r="H56" s="284"/>
      <c r="I56" s="285" t="s">
        <v>155</v>
      </c>
      <c r="J56" s="285"/>
      <c r="K56" s="280" t="s">
        <v>156</v>
      </c>
      <c r="L56" s="280"/>
      <c r="M56" s="49"/>
      <c r="N56" s="49"/>
      <c r="V56" s="91"/>
      <c r="W56" s="284" t="s">
        <v>154</v>
      </c>
      <c r="X56" s="284"/>
      <c r="Y56" s="285" t="s">
        <v>155</v>
      </c>
      <c r="Z56" s="285"/>
      <c r="AA56" s="280" t="s">
        <v>156</v>
      </c>
      <c r="AB56" s="280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</row>
    <row r="57" spans="5:76" ht="15" customHeight="1" x14ac:dyDescent="0.25">
      <c r="E57" s="14"/>
      <c r="F57" s="14"/>
      <c r="G57" s="15">
        <f>_xlfn.XLOOKUP(G55,$E$28:$E$35,$F$28:$F$35,"ERROR",0,1)</f>
        <v>9.1945305446126415</v>
      </c>
      <c r="H57" s="15">
        <v>0</v>
      </c>
      <c r="I57" s="15">
        <f>_xlfn.XLOOKUP(G55,$E$28:$E$35,$I$28:$I$35)</f>
        <v>6.9627672215112089</v>
      </c>
      <c r="J57" s="15">
        <v>0</v>
      </c>
      <c r="K57" s="15">
        <f>_xlfn.XLOOKUP(G55,$E$28:$E$35,$L$28:$L$35)</f>
        <v>8.1162628716535234</v>
      </c>
      <c r="L57" s="15">
        <v>0</v>
      </c>
      <c r="M57" s="49"/>
      <c r="N57" s="49"/>
      <c r="V57" s="91"/>
      <c r="W57" s="15">
        <f>_xlfn.XLOOKUP(W55,$E$28:$E$35,$F$28:$F$35,"ERROR",0,1)</f>
        <v>10.324947710191378</v>
      </c>
      <c r="X57" s="15">
        <v>0</v>
      </c>
      <c r="Y57" s="15">
        <f>_xlfn.XLOOKUP(W55,$E$28:$E$35,$I$28:$I$35)</f>
        <v>7.8188013114449246</v>
      </c>
      <c r="Z57" s="15">
        <v>0</v>
      </c>
      <c r="AA57" s="15">
        <f>_xlfn.XLOOKUP(W55,$E$28:$E$35,$L$28:$L$35)</f>
        <v>9.1141129332689346</v>
      </c>
      <c r="AB57" s="15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</row>
    <row r="58" spans="5:76" ht="30" customHeight="1" x14ac:dyDescent="0.25">
      <c r="E58" s="14"/>
      <c r="F58" s="14"/>
      <c r="G58" s="15">
        <f>((G60-G57)/4)+G57</f>
        <v>10.09726527230632</v>
      </c>
      <c r="H58" s="15">
        <v>1</v>
      </c>
      <c r="I58" s="15">
        <f>((I60-I57)/4)+I57</f>
        <v>7.6463836107556045</v>
      </c>
      <c r="J58" s="15">
        <v>1</v>
      </c>
      <c r="K58" s="15">
        <f>((K60-K57)/4)+K57</f>
        <v>8.913131435826763</v>
      </c>
      <c r="L58" s="15">
        <v>1</v>
      </c>
      <c r="M58" s="49"/>
      <c r="N58" s="49"/>
      <c r="V58" s="91"/>
      <c r="W58" s="15">
        <f>((W60-W57)/4)+W57</f>
        <v>10.662473855095689</v>
      </c>
      <c r="X58" s="15">
        <v>1</v>
      </c>
      <c r="Y58" s="15">
        <f>((Y60-Y57)/4)+Y57</f>
        <v>8.0744006557224619</v>
      </c>
      <c r="Z58" s="15">
        <v>1</v>
      </c>
      <c r="AA58" s="15">
        <f>((AA60-AA57)/4)+AA57</f>
        <v>9.4120564666344677</v>
      </c>
      <c r="AB58" s="15">
        <v>1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</row>
    <row r="59" spans="5:76" x14ac:dyDescent="0.25">
      <c r="E59" s="14"/>
      <c r="F59" s="14"/>
      <c r="G59" s="15">
        <f>G60-((G60-G57)/4)</f>
        <v>11.90273472769368</v>
      </c>
      <c r="H59" s="15">
        <v>1</v>
      </c>
      <c r="I59" s="15">
        <f>I60-((I60-I57)/4)</f>
        <v>9.0136163892443957</v>
      </c>
      <c r="J59" s="15">
        <v>1</v>
      </c>
      <c r="K59" s="15">
        <f>K60-((K60-K57)/4)</f>
        <v>10.506868564173239</v>
      </c>
      <c r="L59" s="15">
        <v>1</v>
      </c>
      <c r="M59" s="49"/>
      <c r="N59" s="49"/>
      <c r="V59" s="91"/>
      <c r="W59" s="15">
        <f>W60-((W60-W57)/4)</f>
        <v>11.337526144904311</v>
      </c>
      <c r="X59" s="15">
        <v>1</v>
      </c>
      <c r="Y59" s="15">
        <f>Y60-((Y60-Y57)/4)</f>
        <v>8.5855993442775382</v>
      </c>
      <c r="Z59" s="15">
        <v>1</v>
      </c>
      <c r="AA59" s="15">
        <f>AA60-((AA60-AA57)/4)</f>
        <v>10.007943533365534</v>
      </c>
      <c r="AB59" s="15">
        <v>1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</row>
    <row r="60" spans="5:76" x14ac:dyDescent="0.25">
      <c r="E60" s="14"/>
      <c r="F60" s="14"/>
      <c r="G60" s="15">
        <f>_xlfn.XLOOKUP(G55,$E$28:$E$35,$H$28:$H$35,"ERROR",0,1)</f>
        <v>12.805469455387358</v>
      </c>
      <c r="H60" s="15">
        <v>0</v>
      </c>
      <c r="I60" s="15">
        <f>_xlfn.XLOOKUP(G55,$E$28:$E$35,$K$28:$K$35)</f>
        <v>9.6972327784887913</v>
      </c>
      <c r="J60" s="15">
        <v>0</v>
      </c>
      <c r="K60" s="15">
        <f>_xlfn.XLOOKUP(G55,$E$28:$E$35,$N$28:$N$35)</f>
        <v>11.303737128346478</v>
      </c>
      <c r="L60" s="15">
        <v>0</v>
      </c>
      <c r="M60" s="49"/>
      <c r="N60" s="49"/>
      <c r="V60" s="91"/>
      <c r="W60" s="15">
        <f>_xlfn.XLOOKUP(W55,$E$28:$E$35,$H$28:$H$35,"ERROR",0,1)</f>
        <v>11.675052289808622</v>
      </c>
      <c r="X60" s="15">
        <v>0</v>
      </c>
      <c r="Y60" s="15">
        <f>_xlfn.XLOOKUP(W55,$E$28:$E$35,$K$28:$K$35)</f>
        <v>8.8411986885550764</v>
      </c>
      <c r="Z60" s="15">
        <v>0</v>
      </c>
      <c r="AA60" s="15">
        <f>_xlfn.XLOOKUP(W55,$E$28:$E$35,$N$28:$N$35)</f>
        <v>10.305887066731067</v>
      </c>
      <c r="AB60" s="15">
        <v>0</v>
      </c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</row>
    <row r="61" spans="5:76" x14ac:dyDescent="0.25">
      <c r="E61" s="14"/>
      <c r="F61" s="14"/>
      <c r="G61" s="27"/>
      <c r="H61" s="27"/>
      <c r="I61" s="27"/>
      <c r="J61" s="27"/>
      <c r="K61" s="27"/>
      <c r="L61" s="27"/>
      <c r="M61" s="14"/>
      <c r="N61" s="14"/>
      <c r="O61" s="14"/>
      <c r="P61" s="14"/>
      <c r="Q61" s="14"/>
      <c r="R61" s="14"/>
      <c r="S61" s="14"/>
      <c r="V61" s="91"/>
      <c r="W61" s="27"/>
      <c r="X61" s="27"/>
      <c r="Y61" s="27"/>
      <c r="Z61" s="27"/>
      <c r="AA61" s="27"/>
      <c r="AB61" s="27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</row>
    <row r="62" spans="5:76" x14ac:dyDescent="0.25">
      <c r="E62" s="49"/>
      <c r="F62" s="14"/>
      <c r="G62" s="27"/>
      <c r="H62" s="27"/>
      <c r="I62" s="27"/>
      <c r="J62" s="27"/>
      <c r="K62" s="27"/>
      <c r="L62" s="27"/>
      <c r="M62" s="14"/>
      <c r="N62" s="14"/>
      <c r="O62" s="14"/>
      <c r="P62" s="14"/>
      <c r="Q62" s="14"/>
      <c r="R62" s="14"/>
      <c r="S62" s="14"/>
      <c r="V62" s="91"/>
      <c r="W62" s="27"/>
      <c r="X62" s="27"/>
      <c r="Y62" s="27"/>
      <c r="Z62" s="27"/>
      <c r="AA62" s="27"/>
      <c r="AB62" s="27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</row>
    <row r="63" spans="5:76" ht="15" customHeight="1" x14ac:dyDescent="0.25">
      <c r="E63" s="49"/>
      <c r="F63" s="14"/>
      <c r="G63" s="27"/>
      <c r="H63" s="27"/>
      <c r="I63" s="27"/>
      <c r="J63" s="27"/>
      <c r="K63" s="27"/>
      <c r="L63" s="27"/>
      <c r="M63" s="14"/>
      <c r="N63" s="14"/>
      <c r="O63" s="14"/>
      <c r="P63" s="14"/>
      <c r="Q63" s="14"/>
      <c r="R63" s="14"/>
      <c r="S63" s="14"/>
      <c r="U63" s="11"/>
      <c r="V63" s="91"/>
      <c r="W63" s="27"/>
      <c r="X63" s="27"/>
      <c r="Y63" s="27"/>
      <c r="Z63" s="27"/>
      <c r="AA63" s="27"/>
      <c r="AB63" s="27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</row>
    <row r="64" spans="5:76" ht="15" customHeight="1" x14ac:dyDescent="0.25">
      <c r="E64" s="49"/>
      <c r="F64" s="14"/>
      <c r="G64" s="27"/>
      <c r="H64" s="27"/>
      <c r="I64" s="27"/>
      <c r="J64" s="27"/>
      <c r="K64" s="27"/>
      <c r="L64" s="27"/>
      <c r="M64" s="14"/>
      <c r="N64" s="14"/>
      <c r="O64" s="14"/>
      <c r="P64" s="14"/>
      <c r="Q64" s="14"/>
      <c r="R64" s="14"/>
      <c r="S64" s="14"/>
      <c r="V64" s="91"/>
      <c r="W64" s="27"/>
      <c r="X64" s="27"/>
      <c r="Y64" s="27"/>
      <c r="Z64" s="27"/>
      <c r="AA64" s="27"/>
      <c r="AB64" s="27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</row>
    <row r="65" spans="5:76" x14ac:dyDescent="0.25">
      <c r="E65" s="49"/>
      <c r="F65" s="14"/>
      <c r="G65" s="27"/>
      <c r="H65" s="27"/>
      <c r="I65" s="27"/>
      <c r="J65" s="27"/>
      <c r="K65" s="27"/>
      <c r="L65" s="27"/>
      <c r="M65" s="14"/>
      <c r="N65" s="14"/>
      <c r="O65" s="14"/>
      <c r="P65" s="14"/>
      <c r="Q65" s="14"/>
      <c r="R65" s="14"/>
      <c r="S65" s="14"/>
      <c r="V65" s="91"/>
      <c r="W65" s="27"/>
      <c r="X65" s="27"/>
      <c r="Y65" s="27"/>
      <c r="Z65" s="27"/>
      <c r="AA65" s="27"/>
      <c r="AB65" s="27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</row>
    <row r="66" spans="5:76" x14ac:dyDescent="0.25">
      <c r="E66" s="49"/>
      <c r="F66" s="14"/>
      <c r="G66" s="27"/>
      <c r="H66" s="27"/>
      <c r="I66" s="27"/>
      <c r="J66" s="27"/>
      <c r="K66" s="27"/>
      <c r="L66" s="27"/>
      <c r="M66" s="14"/>
      <c r="N66" s="14"/>
      <c r="O66" s="14"/>
      <c r="P66" s="14"/>
      <c r="Q66" s="14"/>
      <c r="R66" s="14"/>
      <c r="S66" s="14"/>
      <c r="V66" s="91"/>
      <c r="W66" s="27"/>
      <c r="X66" s="27"/>
      <c r="Y66" s="27"/>
      <c r="Z66" s="27"/>
      <c r="AA66" s="27"/>
      <c r="AB66" s="27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</row>
    <row r="67" spans="5:76" ht="15" customHeight="1" x14ac:dyDescent="0.25">
      <c r="E67" s="49"/>
      <c r="F67" s="14"/>
      <c r="G67" s="27"/>
      <c r="H67" s="27"/>
      <c r="I67" s="27"/>
      <c r="J67" s="27"/>
      <c r="K67" s="27"/>
      <c r="L67" s="27"/>
      <c r="M67" s="14"/>
      <c r="N67" s="14"/>
      <c r="O67" s="14"/>
      <c r="P67" s="14"/>
      <c r="Q67" s="14"/>
      <c r="R67" s="14"/>
      <c r="S67" s="14"/>
      <c r="V67" s="91"/>
      <c r="W67" s="27"/>
      <c r="X67" s="27"/>
      <c r="Y67" s="27"/>
      <c r="Z67" s="27"/>
      <c r="AA67" s="27"/>
      <c r="AB67" s="27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</row>
    <row r="68" spans="5:76" x14ac:dyDescent="0.25">
      <c r="E68" s="49"/>
      <c r="F68" s="14"/>
      <c r="G68" s="27"/>
      <c r="H68" s="27"/>
      <c r="I68" s="27"/>
      <c r="J68" s="27"/>
      <c r="K68" s="27"/>
      <c r="L68" s="27"/>
      <c r="M68" s="14"/>
      <c r="N68" s="14"/>
      <c r="O68" s="14"/>
      <c r="P68" s="14"/>
      <c r="Q68" s="14"/>
      <c r="R68" s="14"/>
      <c r="S68" s="14"/>
      <c r="V68" s="91"/>
      <c r="W68" s="27"/>
      <c r="X68" s="27"/>
      <c r="Y68" s="27"/>
      <c r="Z68" s="27"/>
      <c r="AA68" s="27"/>
      <c r="AB68" s="27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</row>
    <row r="69" spans="5:76" x14ac:dyDescent="0.25">
      <c r="E69" s="49"/>
      <c r="F69" s="14"/>
      <c r="G69" s="27"/>
      <c r="H69" s="27"/>
      <c r="I69" s="27"/>
      <c r="J69" s="27"/>
      <c r="K69" s="27"/>
      <c r="L69" s="27"/>
      <c r="M69" s="14"/>
      <c r="N69" s="14"/>
      <c r="O69" s="14"/>
      <c r="P69" s="14"/>
      <c r="Q69" s="14"/>
      <c r="R69" s="14"/>
      <c r="S69" s="14"/>
      <c r="V69" s="91"/>
      <c r="W69" s="27"/>
      <c r="X69" s="27"/>
      <c r="Y69" s="27"/>
      <c r="Z69" s="27"/>
      <c r="AA69" s="27"/>
      <c r="AB69" s="27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</row>
    <row r="70" spans="5:76" ht="15" customHeight="1" x14ac:dyDescent="0.25">
      <c r="E70" s="49"/>
      <c r="F70" s="14"/>
      <c r="G70" s="281" t="str">
        <f>E30</f>
        <v>Condiciones ambientales</v>
      </c>
      <c r="H70" s="282"/>
      <c r="I70" s="282"/>
      <c r="J70" s="282"/>
      <c r="K70" s="282"/>
      <c r="L70" s="283"/>
      <c r="M70" s="14"/>
      <c r="N70" s="14"/>
      <c r="O70" s="14"/>
      <c r="P70" s="14"/>
      <c r="Q70" s="14"/>
      <c r="R70" s="14"/>
      <c r="S70" s="14"/>
      <c r="V70" s="91"/>
      <c r="W70" s="281" t="str">
        <f>E34</f>
        <v>Monitoreo y control</v>
      </c>
      <c r="X70" s="282"/>
      <c r="Y70" s="282"/>
      <c r="Z70" s="282"/>
      <c r="AA70" s="282"/>
      <c r="AB70" s="283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</row>
    <row r="71" spans="5:76" x14ac:dyDescent="0.25">
      <c r="E71" s="49"/>
      <c r="F71" s="14"/>
      <c r="G71" s="284" t="s">
        <v>154</v>
      </c>
      <c r="H71" s="284"/>
      <c r="I71" s="285" t="s">
        <v>155</v>
      </c>
      <c r="J71" s="285"/>
      <c r="K71" s="280" t="s">
        <v>156</v>
      </c>
      <c r="L71" s="280"/>
      <c r="M71" s="14"/>
      <c r="N71" s="14"/>
      <c r="O71" s="14"/>
      <c r="P71" s="14"/>
      <c r="Q71" s="14"/>
      <c r="R71" s="14"/>
      <c r="S71" s="14"/>
      <c r="V71" s="91"/>
      <c r="W71" s="284" t="s">
        <v>154</v>
      </c>
      <c r="X71" s="284"/>
      <c r="Y71" s="285" t="s">
        <v>155</v>
      </c>
      <c r="Z71" s="285"/>
      <c r="AA71" s="280" t="s">
        <v>156</v>
      </c>
      <c r="AB71" s="280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</row>
    <row r="72" spans="5:76" x14ac:dyDescent="0.25">
      <c r="E72" s="49"/>
      <c r="F72" s="14"/>
      <c r="G72" s="15">
        <f>_xlfn.XLOOKUP(G70,$E$28:$E$35,$F$28:$F$35,"ERROR",0,1)</f>
        <v>10.324947710191378</v>
      </c>
      <c r="H72" s="15">
        <v>0</v>
      </c>
      <c r="I72" s="15">
        <f>_xlfn.XLOOKUP(G70,$E$28:$E$35,$I$28:$I$35)</f>
        <v>7.8188013114449246</v>
      </c>
      <c r="J72" s="15">
        <v>0</v>
      </c>
      <c r="K72" s="15">
        <f>_xlfn.XLOOKUP(G70,$E$28:$E$35,$L$28:$L$35)</f>
        <v>9.1141129332689346</v>
      </c>
      <c r="L72" s="15">
        <v>0</v>
      </c>
      <c r="M72" s="14"/>
      <c r="N72" s="14"/>
      <c r="O72" s="14"/>
      <c r="P72" s="14"/>
      <c r="Q72" s="14"/>
      <c r="R72" s="14"/>
      <c r="S72" s="14"/>
      <c r="V72" s="91"/>
      <c r="W72" s="15">
        <f>_xlfn.XLOOKUP(W70,$E$28:$E$35,$F$28:$F$35,"ERROR",0,1)</f>
        <v>9.8177717736548384</v>
      </c>
      <c r="X72" s="15">
        <v>0</v>
      </c>
      <c r="Y72" s="15">
        <f>_xlfn.XLOOKUP(W70,$E$28:$E$35,$I$28:$I$35)</f>
        <v>7.4347308067768001</v>
      </c>
      <c r="Z72" s="15">
        <v>0</v>
      </c>
      <c r="AA72" s="15">
        <f>_xlfn.XLOOKUP(W70,$E$28:$E$35,$L$28:$L$35)</f>
        <v>8.6664149020171344</v>
      </c>
      <c r="AB72" s="15">
        <v>0</v>
      </c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</row>
    <row r="73" spans="5:76" x14ac:dyDescent="0.25">
      <c r="E73" s="49"/>
      <c r="F73" s="14"/>
      <c r="G73" s="15">
        <f>((G75-G72)/4)+G72</f>
        <v>10.662473855095689</v>
      </c>
      <c r="H73" s="15">
        <v>1</v>
      </c>
      <c r="I73" s="15">
        <f>((I75-I72)/4)+I72</f>
        <v>8.0744006557224619</v>
      </c>
      <c r="J73" s="15">
        <v>1</v>
      </c>
      <c r="K73" s="15">
        <f>((K75-K72)/4)+K72</f>
        <v>9.4120564666344677</v>
      </c>
      <c r="L73" s="15">
        <v>1</v>
      </c>
      <c r="M73" s="14"/>
      <c r="N73" s="14"/>
      <c r="O73" s="14"/>
      <c r="P73" s="14"/>
      <c r="Q73" s="14"/>
      <c r="R73" s="14"/>
      <c r="S73" s="14"/>
      <c r="V73" s="91"/>
      <c r="W73" s="15">
        <f>((W75-W72)/4)+W72</f>
        <v>10.40888588682742</v>
      </c>
      <c r="X73" s="15">
        <v>1</v>
      </c>
      <c r="Y73" s="15">
        <f>((Y75-Y72)/4)+Y72</f>
        <v>7.8823654033884001</v>
      </c>
      <c r="Z73" s="15">
        <v>1</v>
      </c>
      <c r="AA73" s="15">
        <f>((AA75-AA72)/4)+AA72</f>
        <v>9.1882074510085676</v>
      </c>
      <c r="AB73" s="15">
        <v>1</v>
      </c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</row>
    <row r="74" spans="5:76" x14ac:dyDescent="0.25">
      <c r="E74" s="49"/>
      <c r="F74" s="14"/>
      <c r="G74" s="15">
        <f>G75-((G75-G72)/4)</f>
        <v>11.337526144904311</v>
      </c>
      <c r="H74" s="15">
        <v>1</v>
      </c>
      <c r="I74" s="15">
        <f>I75-((I75-I72)/4)</f>
        <v>8.5855993442775382</v>
      </c>
      <c r="J74" s="15">
        <v>1</v>
      </c>
      <c r="K74" s="15">
        <f>K75-((K75-K72)/4)</f>
        <v>10.007943533365534</v>
      </c>
      <c r="L74" s="15">
        <v>1</v>
      </c>
      <c r="M74" s="14"/>
      <c r="N74" s="14"/>
      <c r="O74" s="14"/>
      <c r="P74" s="14"/>
      <c r="Q74" s="14"/>
      <c r="R74" s="14"/>
      <c r="S74" s="14"/>
      <c r="V74" s="91"/>
      <c r="W74" s="15">
        <f>W75-((W75-W72)/4)</f>
        <v>11.59111411317258</v>
      </c>
      <c r="X74" s="15">
        <v>1</v>
      </c>
      <c r="Y74" s="15">
        <f>Y75-((Y75-Y72)/4)</f>
        <v>8.7776345966116001</v>
      </c>
      <c r="Z74" s="15">
        <v>1</v>
      </c>
      <c r="AA74" s="15">
        <f>AA75-((AA75-AA72)/4)</f>
        <v>10.231792548991434</v>
      </c>
      <c r="AB74" s="15">
        <v>1</v>
      </c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</row>
    <row r="75" spans="5:76" x14ac:dyDescent="0.25">
      <c r="E75" s="49"/>
      <c r="F75" s="14"/>
      <c r="G75" s="15">
        <f>_xlfn.XLOOKUP(G70,$E$28:$E$35,$H$28:$H$35,"ERROR",0,1)</f>
        <v>11.675052289808622</v>
      </c>
      <c r="H75" s="15">
        <v>0</v>
      </c>
      <c r="I75" s="15">
        <f>_xlfn.XLOOKUP(G70,$E$28:$E$35,$K$28:$K$35)</f>
        <v>8.8411986885550764</v>
      </c>
      <c r="J75" s="15">
        <v>0</v>
      </c>
      <c r="K75" s="15">
        <f>_xlfn.XLOOKUP(G70,$E$28:$E$35,$N$28:$N$35)</f>
        <v>10.305887066731067</v>
      </c>
      <c r="L75" s="15">
        <v>0</v>
      </c>
      <c r="M75" s="14"/>
      <c r="N75" s="14"/>
      <c r="O75" s="14"/>
      <c r="P75" s="14"/>
      <c r="Q75" s="14"/>
      <c r="R75" s="14"/>
      <c r="S75" s="14"/>
      <c r="V75" s="91"/>
      <c r="W75" s="15">
        <f>_xlfn.XLOOKUP(W70,$E$28:$E$35,$H$28:$H$35,"ERROR",0,1)</f>
        <v>12.182228226345162</v>
      </c>
      <c r="X75" s="15">
        <v>0</v>
      </c>
      <c r="Y75" s="15">
        <f>_xlfn.XLOOKUP(W70,$E$28:$E$35,$K$28:$K$35)</f>
        <v>9.2252691932232</v>
      </c>
      <c r="Z75" s="15">
        <v>0</v>
      </c>
      <c r="AA75" s="15">
        <f>_xlfn.XLOOKUP(W70,$E$28:$E$35,$N$28:$N$35)</f>
        <v>10.753585097982867</v>
      </c>
      <c r="AB75" s="15">
        <v>0</v>
      </c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</row>
    <row r="76" spans="5:76" x14ac:dyDescent="0.25">
      <c r="E76" s="49"/>
      <c r="F76" s="14"/>
      <c r="G76" s="27"/>
      <c r="H76" s="27"/>
      <c r="I76" s="27"/>
      <c r="J76" s="27"/>
      <c r="K76" s="27"/>
      <c r="L76" s="27"/>
      <c r="M76" s="14"/>
      <c r="N76" s="14"/>
      <c r="O76" s="14"/>
      <c r="P76" s="14"/>
      <c r="Q76" s="14"/>
      <c r="R76" s="14"/>
      <c r="S76" s="14"/>
      <c r="V76" s="91"/>
      <c r="W76" s="27"/>
      <c r="X76" s="27"/>
      <c r="Y76" s="27"/>
      <c r="Z76" s="27"/>
      <c r="AA76" s="27"/>
      <c r="AB76" s="27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</row>
    <row r="77" spans="5:76" x14ac:dyDescent="0.25">
      <c r="E77" s="49"/>
      <c r="F77" s="14"/>
      <c r="G77" s="27"/>
      <c r="H77" s="27"/>
      <c r="I77" s="27"/>
      <c r="J77" s="27"/>
      <c r="K77" s="27"/>
      <c r="L77" s="27"/>
      <c r="M77" s="14"/>
      <c r="N77" s="14"/>
      <c r="O77" s="14"/>
      <c r="P77" s="14"/>
      <c r="Q77" s="14"/>
      <c r="R77" s="14"/>
      <c r="S77" s="14"/>
      <c r="V77" s="91"/>
      <c r="W77" s="27"/>
      <c r="X77" s="27"/>
      <c r="Y77" s="27"/>
      <c r="Z77" s="27"/>
      <c r="AA77" s="27"/>
      <c r="AB77" s="27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</row>
    <row r="78" spans="5:76" x14ac:dyDescent="0.25">
      <c r="E78" s="49"/>
      <c r="F78" s="49"/>
      <c r="G78" s="27"/>
      <c r="H78" s="27"/>
      <c r="I78" s="27"/>
      <c r="J78" s="27"/>
      <c r="K78" s="27"/>
      <c r="L78" s="27"/>
      <c r="M78" s="49"/>
      <c r="N78" s="49"/>
      <c r="V78" s="91"/>
      <c r="W78" s="27"/>
      <c r="X78" s="27"/>
      <c r="Y78" s="27"/>
      <c r="Z78" s="27"/>
      <c r="AA78" s="27"/>
      <c r="AB78" s="27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</row>
    <row r="79" spans="5:76" x14ac:dyDescent="0.25">
      <c r="E79" s="49"/>
      <c r="F79" s="49"/>
      <c r="G79" s="27"/>
      <c r="H79" s="27"/>
      <c r="I79" s="27"/>
      <c r="J79" s="27"/>
      <c r="K79" s="27"/>
      <c r="L79" s="27"/>
      <c r="M79" s="49"/>
      <c r="N79" s="49"/>
      <c r="V79" s="91"/>
      <c r="W79" s="27"/>
      <c r="X79" s="27"/>
      <c r="Y79" s="27"/>
      <c r="Z79" s="27"/>
      <c r="AA79" s="27"/>
      <c r="AB79" s="27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</row>
    <row r="80" spans="5:76" x14ac:dyDescent="0.25">
      <c r="E80" s="49"/>
      <c r="F80" s="49"/>
      <c r="G80" s="27"/>
      <c r="H80" s="27"/>
      <c r="I80" s="27"/>
      <c r="J80" s="27"/>
      <c r="K80" s="27"/>
      <c r="L80" s="27"/>
      <c r="M80" s="49"/>
      <c r="N80" s="49"/>
      <c r="V80" s="91"/>
      <c r="W80" s="27"/>
      <c r="X80" s="27"/>
      <c r="Y80" s="27"/>
      <c r="Z80" s="27"/>
      <c r="AA80" s="27"/>
      <c r="AB80" s="27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</row>
    <row r="81" spans="5:76" x14ac:dyDescent="0.25">
      <c r="E81" s="49"/>
      <c r="F81" s="49"/>
      <c r="G81" s="27"/>
      <c r="H81" s="27"/>
      <c r="I81" s="27"/>
      <c r="J81" s="27"/>
      <c r="K81" s="27"/>
      <c r="L81" s="27"/>
      <c r="M81" s="49"/>
      <c r="N81" s="49"/>
      <c r="V81" s="91"/>
      <c r="W81" s="27"/>
      <c r="X81" s="27"/>
      <c r="Y81" s="27"/>
      <c r="Z81" s="27"/>
      <c r="AA81" s="27"/>
      <c r="AB81" s="27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</row>
    <row r="82" spans="5:76" x14ac:dyDescent="0.25">
      <c r="E82" s="49"/>
      <c r="F82" s="49"/>
      <c r="G82" s="27"/>
      <c r="H82" s="27"/>
      <c r="I82" s="27"/>
      <c r="J82" s="27"/>
      <c r="K82" s="27"/>
      <c r="L82" s="27"/>
      <c r="M82" s="49"/>
      <c r="N82" s="49"/>
      <c r="V82" s="91"/>
      <c r="W82" s="27"/>
      <c r="X82" s="27"/>
      <c r="Y82" s="27"/>
      <c r="Z82" s="27"/>
      <c r="AA82" s="27"/>
      <c r="AB82" s="27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</row>
    <row r="83" spans="5:76" x14ac:dyDescent="0.25">
      <c r="G83" s="27"/>
      <c r="H83" s="27"/>
      <c r="I83" s="27"/>
      <c r="J83" s="27"/>
      <c r="K83" s="27"/>
      <c r="L83" s="27"/>
      <c r="V83" s="91"/>
      <c r="W83" s="27"/>
      <c r="X83" s="27"/>
      <c r="Y83" s="27"/>
      <c r="Z83" s="27"/>
      <c r="AA83" s="27"/>
      <c r="AB83" s="27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</row>
    <row r="84" spans="5:76" x14ac:dyDescent="0.25">
      <c r="G84" s="27"/>
      <c r="H84" s="27"/>
      <c r="I84" s="27"/>
      <c r="J84" s="27"/>
      <c r="K84" s="27"/>
      <c r="L84" s="27"/>
      <c r="V84" s="91"/>
      <c r="W84" s="27"/>
      <c r="X84" s="27"/>
      <c r="Y84" s="27"/>
      <c r="Z84" s="27"/>
      <c r="AA84" s="27"/>
      <c r="AB84" s="27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</row>
    <row r="85" spans="5:76" x14ac:dyDescent="0.25">
      <c r="G85" s="281" t="str">
        <f>E31</f>
        <v>Disposición de materiales</v>
      </c>
      <c r="H85" s="282"/>
      <c r="I85" s="282"/>
      <c r="J85" s="282"/>
      <c r="K85" s="282"/>
      <c r="L85" s="283"/>
      <c r="V85" s="91"/>
      <c r="W85" s="281" t="str">
        <f>E35</f>
        <v>Percepción Motivacional</v>
      </c>
      <c r="X85" s="282"/>
      <c r="Y85" s="282"/>
      <c r="Z85" s="282"/>
      <c r="AA85" s="282"/>
      <c r="AB85" s="283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</row>
    <row r="86" spans="5:76" x14ac:dyDescent="0.25">
      <c r="G86" s="284" t="s">
        <v>154</v>
      </c>
      <c r="H86" s="284"/>
      <c r="I86" s="285" t="s">
        <v>155</v>
      </c>
      <c r="J86" s="285"/>
      <c r="K86" s="280" t="s">
        <v>156</v>
      </c>
      <c r="L86" s="280"/>
      <c r="V86" s="91"/>
      <c r="W86" s="284" t="s">
        <v>154</v>
      </c>
      <c r="X86" s="284"/>
      <c r="Y86" s="285" t="s">
        <v>155</v>
      </c>
      <c r="Z86" s="285"/>
      <c r="AA86" s="280" t="s">
        <v>156</v>
      </c>
      <c r="AB86" s="280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</row>
    <row r="87" spans="5:76" x14ac:dyDescent="0.25">
      <c r="G87" s="15">
        <f>_xlfn.XLOOKUP(G85,$E$28:$E$35,$F$28:$F$35,"ERROR",0,1)</f>
        <v>10.324947710191378</v>
      </c>
      <c r="H87" s="15">
        <v>0</v>
      </c>
      <c r="I87" s="15">
        <f>_xlfn.XLOOKUP(G85,$E$28:$E$35,$I$28:$I$35)</f>
        <v>7.8188013114449246</v>
      </c>
      <c r="J87" s="15">
        <v>0</v>
      </c>
      <c r="K87" s="15">
        <f>_xlfn.XLOOKUP(G85,$E$28:$E$35,$L$28:$L$35)</f>
        <v>9.1141129332689346</v>
      </c>
      <c r="L87" s="15">
        <v>0</v>
      </c>
      <c r="V87" s="91"/>
      <c r="W87" s="15">
        <f>_xlfn.XLOOKUP(W85,$E$28:$E$35,$F$28:$F$35,"ERROR",0,1)</f>
        <v>10.560560786206036</v>
      </c>
      <c r="X87" s="15">
        <v>0</v>
      </c>
      <c r="Y87" s="15">
        <f>_xlfn.XLOOKUP(W85,$E$28:$E$35,$I$28:$I$35)</f>
        <v>7.9972246680996619</v>
      </c>
      <c r="Z87" s="15">
        <v>0</v>
      </c>
      <c r="AA87" s="15">
        <f>_xlfn.XLOOKUP(W85,$E$28:$E$35,$L$28:$L$35)</f>
        <v>9.3220950212782387</v>
      </c>
      <c r="AB87" s="15">
        <v>0</v>
      </c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</row>
    <row r="88" spans="5:76" x14ac:dyDescent="0.25">
      <c r="G88" s="15">
        <f>((G90-G87)/4)+G87</f>
        <v>10.662473855095689</v>
      </c>
      <c r="H88" s="15">
        <v>1</v>
      </c>
      <c r="I88" s="15">
        <f>((I90-I87)/4)+I87</f>
        <v>8.0744006557224619</v>
      </c>
      <c r="J88" s="15">
        <v>1</v>
      </c>
      <c r="K88" s="15">
        <f>((K90-K87)/4)+K87</f>
        <v>9.4120564666344677</v>
      </c>
      <c r="L88" s="15">
        <v>1</v>
      </c>
      <c r="V88" s="91"/>
      <c r="W88" s="15">
        <f>((W90-W87)/4)+W87</f>
        <v>10.780280393103018</v>
      </c>
      <c r="X88" s="15">
        <v>1</v>
      </c>
      <c r="Y88" s="15">
        <f>((Y90-Y87)/4)+Y87</f>
        <v>8.1636123340498301</v>
      </c>
      <c r="Z88" s="15">
        <v>1</v>
      </c>
      <c r="AA88" s="15">
        <f>((AA90-AA87)/4)+AA87</f>
        <v>9.5160475106391189</v>
      </c>
      <c r="AB88" s="15">
        <v>1</v>
      </c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</row>
    <row r="89" spans="5:76" x14ac:dyDescent="0.25">
      <c r="G89" s="15">
        <f>G90-((G90-G87)/4)</f>
        <v>11.337526144904311</v>
      </c>
      <c r="H89" s="15">
        <v>1</v>
      </c>
      <c r="I89" s="15">
        <f>I90-((I90-I87)/4)</f>
        <v>8.5855993442775382</v>
      </c>
      <c r="J89" s="15">
        <v>1</v>
      </c>
      <c r="K89" s="15">
        <f>K90-((K90-K87)/4)</f>
        <v>10.007943533365534</v>
      </c>
      <c r="L89" s="15">
        <v>1</v>
      </c>
      <c r="V89" s="91"/>
      <c r="W89" s="15">
        <f>W90-((W90-W87)/4)</f>
        <v>11.219719606896982</v>
      </c>
      <c r="X89" s="15">
        <v>1</v>
      </c>
      <c r="Y89" s="15">
        <f>Y90-((Y90-Y87)/4)</f>
        <v>8.49638766595017</v>
      </c>
      <c r="Z89" s="15">
        <v>1</v>
      </c>
      <c r="AA89" s="15">
        <f>AA90-((AA90-AA87)/4)</f>
        <v>9.9039524893608828</v>
      </c>
      <c r="AB89" s="15">
        <v>1</v>
      </c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</row>
    <row r="90" spans="5:76" x14ac:dyDescent="0.25">
      <c r="G90" s="15">
        <f>_xlfn.XLOOKUP(G85,$E$28:$E$35,$H$28:$H$35,"ERROR",0,1)</f>
        <v>11.675052289808622</v>
      </c>
      <c r="H90" s="15">
        <v>0</v>
      </c>
      <c r="I90" s="15">
        <f>_xlfn.XLOOKUP(G85,$E$28:$E$35,$K$28:$K$35)</f>
        <v>8.8411986885550764</v>
      </c>
      <c r="J90" s="15">
        <v>0</v>
      </c>
      <c r="K90" s="15">
        <f>_xlfn.XLOOKUP(G85,$E$28:$E$35,$N$28:$N$35)</f>
        <v>10.305887066731067</v>
      </c>
      <c r="L90" s="15">
        <v>0</v>
      </c>
      <c r="V90" s="91"/>
      <c r="W90" s="15">
        <f>_xlfn.XLOOKUP(W85,$E$28:$E$35,$H$28:$H$35,"ERROR",0,1)</f>
        <v>11.439439213793964</v>
      </c>
      <c r="X90" s="15">
        <v>0</v>
      </c>
      <c r="Y90" s="15">
        <f>_xlfn.XLOOKUP(W85,$E$28:$E$35,$K$28:$K$35)</f>
        <v>8.6627753319003382</v>
      </c>
      <c r="Z90" s="15">
        <v>0</v>
      </c>
      <c r="AA90" s="15">
        <f>_xlfn.XLOOKUP(W85,$E$28:$E$35,$N$28:$N$35)</f>
        <v>10.097904978721763</v>
      </c>
      <c r="AB90" s="15">
        <v>0</v>
      </c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</row>
    <row r="91" spans="5:76" x14ac:dyDescent="0.25"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</row>
    <row r="92" spans="5:76" x14ac:dyDescent="0.25"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</row>
    <row r="93" spans="5:76" x14ac:dyDescent="0.25"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</row>
    <row r="94" spans="5:76" x14ac:dyDescent="0.25"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</row>
    <row r="95" spans="5:76" x14ac:dyDescent="0.25"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</row>
    <row r="96" spans="5:76" x14ac:dyDescent="0.25"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</row>
    <row r="97" spans="22:76" x14ac:dyDescent="0.25"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</row>
    <row r="98" spans="22:76" x14ac:dyDescent="0.25"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</row>
    <row r="99" spans="22:76" x14ac:dyDescent="0.25"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</row>
    <row r="100" spans="22:76" x14ac:dyDescent="0.25"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</row>
    <row r="101" spans="22:76" x14ac:dyDescent="0.25"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</row>
    <row r="102" spans="22:76" x14ac:dyDescent="0.25"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</row>
    <row r="103" spans="22:76" x14ac:dyDescent="0.25"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</row>
    <row r="104" spans="22:76" x14ac:dyDescent="0.25"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</row>
    <row r="105" spans="22:76" x14ac:dyDescent="0.25"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</row>
    <row r="106" spans="22:76" x14ac:dyDescent="0.25"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</row>
    <row r="107" spans="22:76" x14ac:dyDescent="0.25"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</row>
    <row r="108" spans="22:76" x14ac:dyDescent="0.25"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</row>
    <row r="109" spans="22:76" x14ac:dyDescent="0.25"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</row>
    <row r="110" spans="22:76" x14ac:dyDescent="0.25"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</row>
    <row r="111" spans="22:76" x14ac:dyDescent="0.25"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  <c r="BI111" s="91"/>
      <c r="BJ111" s="91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</row>
    <row r="112" spans="22:76" x14ac:dyDescent="0.25"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  <c r="BI112" s="91"/>
      <c r="BJ112" s="91"/>
      <c r="BK112" s="91"/>
      <c r="BL112" s="91"/>
      <c r="BM112" s="91"/>
      <c r="BN112" s="91"/>
      <c r="BO112" s="91"/>
      <c r="BP112" s="91"/>
      <c r="BQ112" s="91"/>
      <c r="BR112" s="91"/>
      <c r="BS112" s="91"/>
      <c r="BT112" s="91"/>
      <c r="BU112" s="91"/>
      <c r="BV112" s="91"/>
      <c r="BW112" s="91"/>
      <c r="BX112" s="91"/>
    </row>
    <row r="113" spans="22:76" x14ac:dyDescent="0.25"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</row>
    <row r="114" spans="22:76" x14ac:dyDescent="0.25"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</row>
    <row r="115" spans="22:76" x14ac:dyDescent="0.25"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</row>
    <row r="116" spans="22:76" x14ac:dyDescent="0.25"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</row>
    <row r="117" spans="22:76" x14ac:dyDescent="0.25"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1"/>
      <c r="BI117" s="91"/>
      <c r="BJ117" s="91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</row>
    <row r="118" spans="22:76" x14ac:dyDescent="0.25"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1"/>
      <c r="BI118" s="91"/>
      <c r="BJ118" s="9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</row>
    <row r="119" spans="22:76" x14ac:dyDescent="0.25"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</row>
    <row r="120" spans="22:76" x14ac:dyDescent="0.25"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  <c r="BI120" s="91"/>
      <c r="BJ120" s="91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</row>
    <row r="121" spans="22:76" x14ac:dyDescent="0.25"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</row>
    <row r="122" spans="22:76" x14ac:dyDescent="0.25"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</row>
    <row r="123" spans="22:76" x14ac:dyDescent="0.25"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</row>
    <row r="124" spans="22:76" x14ac:dyDescent="0.25"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  <c r="BI124" s="91"/>
      <c r="BJ124" s="91"/>
      <c r="BK124" s="91"/>
      <c r="BL124" s="91"/>
      <c r="BM124" s="91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  <c r="BX124" s="91"/>
    </row>
    <row r="125" spans="22:76" x14ac:dyDescent="0.25"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</row>
    <row r="126" spans="22:76" x14ac:dyDescent="0.25"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</row>
    <row r="127" spans="22:76" x14ac:dyDescent="0.25"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  <c r="BX127" s="91"/>
    </row>
    <row r="128" spans="22:76" x14ac:dyDescent="0.25"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</row>
    <row r="129" spans="22:76" x14ac:dyDescent="0.25"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</row>
    <row r="130" spans="22:76" x14ac:dyDescent="0.25"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</row>
    <row r="131" spans="22:76" x14ac:dyDescent="0.25"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</row>
    <row r="132" spans="22:76" x14ac:dyDescent="0.25"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</row>
    <row r="133" spans="22:76" x14ac:dyDescent="0.25"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</row>
    <row r="134" spans="22:76" x14ac:dyDescent="0.25"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</row>
    <row r="135" spans="22:76" x14ac:dyDescent="0.25"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</row>
    <row r="136" spans="22:76" x14ac:dyDescent="0.25"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</row>
    <row r="137" spans="22:76" x14ac:dyDescent="0.25"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</row>
    <row r="138" spans="22:76" x14ac:dyDescent="0.25"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</row>
    <row r="139" spans="22:76" x14ac:dyDescent="0.25"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</row>
    <row r="140" spans="22:76" x14ac:dyDescent="0.25"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</row>
    <row r="141" spans="22:76" x14ac:dyDescent="0.25"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</row>
  </sheetData>
  <mergeCells count="51">
    <mergeCell ref="AR13:AT13"/>
    <mergeCell ref="E2:M2"/>
    <mergeCell ref="N3:U3"/>
    <mergeCell ref="AF5:AI5"/>
    <mergeCell ref="AL13:AN13"/>
    <mergeCell ref="AO13:AQ13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G40:L40"/>
    <mergeCell ref="W40:AB40"/>
    <mergeCell ref="G41:H41"/>
    <mergeCell ref="I41:J41"/>
    <mergeCell ref="K41:L41"/>
    <mergeCell ref="W41:X41"/>
    <mergeCell ref="Y41:Z41"/>
    <mergeCell ref="AA41:AB41"/>
    <mergeCell ref="G55:L55"/>
    <mergeCell ref="W55:AB55"/>
    <mergeCell ref="G56:H56"/>
    <mergeCell ref="I56:J56"/>
    <mergeCell ref="K56:L56"/>
    <mergeCell ref="W56:X56"/>
    <mergeCell ref="Y56:Z56"/>
    <mergeCell ref="AA56:AB56"/>
    <mergeCell ref="G70:L70"/>
    <mergeCell ref="W70:AB70"/>
    <mergeCell ref="G71:H71"/>
    <mergeCell ref="I71:J71"/>
    <mergeCell ref="K71:L71"/>
    <mergeCell ref="W71:X71"/>
    <mergeCell ref="Y71:Z71"/>
    <mergeCell ref="AA71:AB71"/>
    <mergeCell ref="G85:L85"/>
    <mergeCell ref="W85:AB85"/>
    <mergeCell ref="G86:H86"/>
    <mergeCell ref="I86:J86"/>
    <mergeCell ref="K86:L86"/>
    <mergeCell ref="W86:X86"/>
    <mergeCell ref="Y86:Z86"/>
    <mergeCell ref="AA86:AB86"/>
  </mergeCells>
  <conditionalFormatting sqref="F13">
    <cfRule type="cellIs" dxfId="47" priority="11" operator="greaterThan">
      <formula>1</formula>
    </cfRule>
    <cfRule type="cellIs" dxfId="46" priority="12" operator="greaterThan">
      <formula>1</formula>
    </cfRule>
  </conditionalFormatting>
  <conditionalFormatting sqref="G24">
    <cfRule type="cellIs" dxfId="45" priority="9" operator="greaterThan">
      <formula>1</formula>
    </cfRule>
    <cfRule type="cellIs" dxfId="44" priority="10" operator="greaterThan">
      <formula>1</formula>
    </cfRule>
  </conditionalFormatting>
  <conditionalFormatting sqref="F15:AK22">
    <cfRule type="cellIs" dxfId="43" priority="6" operator="lessThan">
      <formula>1</formula>
    </cfRule>
    <cfRule type="cellIs" dxfId="42" priority="7" operator="equal">
      <formula>1</formula>
    </cfRule>
    <cfRule type="cellIs" dxfId="41" priority="8" operator="greaterThan">
      <formula>1</formula>
    </cfRule>
  </conditionalFormatting>
  <conditionalFormatting sqref="F4:M11">
    <cfRule type="cellIs" dxfId="40" priority="3" operator="lessThan">
      <formula>1</formula>
    </cfRule>
    <cfRule type="cellIs" dxfId="39" priority="4" operator="greaterThan">
      <formula>1</formula>
    </cfRule>
    <cfRule type="cellIs" dxfId="38" priority="5" operator="equal">
      <formula>1</formula>
    </cfRule>
  </conditionalFormatting>
  <conditionalFormatting sqref="AC7">
    <cfRule type="containsText" dxfId="37" priority="1" operator="containsText" text="NO CUMPLE">
      <formula>NOT(ISERROR(SEARCH("NO CUMPLE",AC7)))</formula>
    </cfRule>
    <cfRule type="containsText" dxfId="36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69C1C-567E-4CBE-8861-1692C3520851}">
  <sheetPr>
    <tabColor rgb="FFFFFF00"/>
  </sheetPr>
  <dimension ref="B2:BX141"/>
  <sheetViews>
    <sheetView showGridLines="0" topLeftCell="A4" zoomScale="70" zoomScaleNormal="70" workbookViewId="0">
      <selection activeCell="G41" sqref="G41:L41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92" t="s">
        <v>12</v>
      </c>
      <c r="F2" s="292"/>
      <c r="G2" s="292"/>
      <c r="H2" s="292"/>
      <c r="I2" s="292"/>
      <c r="J2" s="292"/>
      <c r="K2" s="292"/>
      <c r="L2" s="292"/>
      <c r="M2" s="292"/>
    </row>
    <row r="3" spans="2:59" s="1" customFormat="1" ht="75" customHeight="1" x14ac:dyDescent="0.25">
      <c r="B3" s="22" t="s">
        <v>8</v>
      </c>
      <c r="C3" s="4" t="s">
        <v>25</v>
      </c>
      <c r="E3" s="54" t="s">
        <v>9</v>
      </c>
      <c r="F3" s="55" t="s">
        <v>0</v>
      </c>
      <c r="G3" s="55" t="s">
        <v>1</v>
      </c>
      <c r="H3" s="55" t="s">
        <v>2</v>
      </c>
      <c r="I3" s="55" t="s">
        <v>3</v>
      </c>
      <c r="J3" s="55" t="s">
        <v>4</v>
      </c>
      <c r="K3" s="55" t="s">
        <v>5</v>
      </c>
      <c r="L3" s="55" t="s">
        <v>6</v>
      </c>
      <c r="M3" s="55" t="s">
        <v>7</v>
      </c>
      <c r="N3" s="293" t="s">
        <v>11</v>
      </c>
      <c r="O3" s="294"/>
      <c r="P3" s="294"/>
      <c r="Q3" s="294"/>
      <c r="R3" s="294"/>
      <c r="S3" s="294"/>
      <c r="T3" s="294"/>
      <c r="U3" s="295"/>
      <c r="V3" s="2" t="s">
        <v>19</v>
      </c>
      <c r="W3"/>
      <c r="X3" s="2" t="s">
        <v>20</v>
      </c>
      <c r="Y3" s="24" t="s">
        <v>56</v>
      </c>
    </row>
    <row r="4" spans="2:59" x14ac:dyDescent="0.25">
      <c r="B4" s="8" t="s">
        <v>0</v>
      </c>
      <c r="C4" s="18">
        <v>9</v>
      </c>
      <c r="E4" s="10" t="s">
        <v>0</v>
      </c>
      <c r="F4" s="56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56">
        <f t="shared" si="0"/>
        <v>3</v>
      </c>
      <c r="H4" s="56">
        <f t="shared" si="0"/>
        <v>5</v>
      </c>
      <c r="I4" s="56">
        <f t="shared" si="0"/>
        <v>5</v>
      </c>
      <c r="J4" s="56">
        <f t="shared" si="0"/>
        <v>3</v>
      </c>
      <c r="K4" s="56">
        <f t="shared" si="0"/>
        <v>5</v>
      </c>
      <c r="L4" s="56">
        <f t="shared" si="0"/>
        <v>4</v>
      </c>
      <c r="M4" s="56">
        <f>IF(VLOOKUP(M$3,$B$4:$C$11,2,FALSE)&lt;VLOOKUP($E4,$B$4:$C$11,2,FALSE),VLOOKUP($E4,$B$4:$C$11,2,FALSE)-VLOOKUP(M$3,$B$4:$C$11,2,FALSE)+1,1/(ABS(VLOOKUP(M$3,$B$4:$C$11,2,FALSE)-VLOOKUP($E4,$B$4:$C$11,2,FALSE)+1)))</f>
        <v>6</v>
      </c>
      <c r="N4" s="9">
        <f t="shared" ref="N4:U11" si="1">F4/F$12</f>
        <v>0.37267080745341619</v>
      </c>
      <c r="O4" s="5">
        <f t="shared" si="1"/>
        <v>0.44444444444444448</v>
      </c>
      <c r="P4" s="5">
        <f t="shared" si="1"/>
        <v>0.30303030303030304</v>
      </c>
      <c r="Q4" s="5">
        <f t="shared" si="1"/>
        <v>0.30303030303030304</v>
      </c>
      <c r="R4" s="5">
        <f t="shared" si="1"/>
        <v>0.44444444444444448</v>
      </c>
      <c r="S4" s="5">
        <f t="shared" si="1"/>
        <v>0.30303030303030304</v>
      </c>
      <c r="T4" s="5">
        <f t="shared" si="1"/>
        <v>0.3692307692307692</v>
      </c>
      <c r="U4" s="5">
        <f t="shared" si="1"/>
        <v>0.25</v>
      </c>
      <c r="V4" s="5">
        <f t="shared" ref="V4:V11" si="2">AVERAGE(N4:U4)</f>
        <v>0.3487351718329979</v>
      </c>
      <c r="X4" s="5" cm="1">
        <f t="array" ref="X4:X11">MMULT(F4:M11,V4:V11)</f>
        <v>2.8810899346225436</v>
      </c>
      <c r="Y4" s="6">
        <f>X4/V4</f>
        <v>8.2615410412409975</v>
      </c>
      <c r="AA4" s="18" t="s">
        <v>21</v>
      </c>
      <c r="AB4" s="5">
        <f>((SUM(Y4:Y11)/8)-8)/(8-1)</f>
        <v>1.657433752945587E-2</v>
      </c>
    </row>
    <row r="5" spans="2:59" x14ac:dyDescent="0.25">
      <c r="B5" s="8" t="s">
        <v>1</v>
      </c>
      <c r="C5" s="18">
        <v>7</v>
      </c>
      <c r="E5" s="10" t="s">
        <v>1</v>
      </c>
      <c r="F5" s="56">
        <f t="shared" si="0"/>
        <v>0.33333333333333331</v>
      </c>
      <c r="G5" s="56">
        <f t="shared" si="0"/>
        <v>1</v>
      </c>
      <c r="H5" s="56">
        <f t="shared" si="0"/>
        <v>3</v>
      </c>
      <c r="I5" s="56">
        <f t="shared" si="0"/>
        <v>3</v>
      </c>
      <c r="J5" s="56">
        <f t="shared" si="0"/>
        <v>1</v>
      </c>
      <c r="K5" s="56">
        <f t="shared" si="0"/>
        <v>3</v>
      </c>
      <c r="L5" s="56">
        <f t="shared" si="0"/>
        <v>2</v>
      </c>
      <c r="M5" s="56">
        <f t="shared" si="0"/>
        <v>4</v>
      </c>
      <c r="N5" s="9">
        <f t="shared" si="1"/>
        <v>0.12422360248447205</v>
      </c>
      <c r="O5" s="5">
        <f t="shared" si="1"/>
        <v>0.14814814814814817</v>
      </c>
      <c r="P5" s="5">
        <f t="shared" si="1"/>
        <v>0.18181818181818182</v>
      </c>
      <c r="Q5" s="5">
        <f t="shared" si="1"/>
        <v>0.18181818181818182</v>
      </c>
      <c r="R5" s="5">
        <f t="shared" si="1"/>
        <v>0.14814814814814817</v>
      </c>
      <c r="S5" s="5">
        <f t="shared" si="1"/>
        <v>0.18181818181818182</v>
      </c>
      <c r="T5" s="5">
        <f t="shared" si="1"/>
        <v>0.1846153846153846</v>
      </c>
      <c r="U5" s="5">
        <f t="shared" si="1"/>
        <v>0.16666666666666666</v>
      </c>
      <c r="V5" s="5">
        <f t="shared" si="2"/>
        <v>0.16465706193967064</v>
      </c>
      <c r="X5" s="5">
        <v>1.3460701637332073</v>
      </c>
      <c r="Y5" s="6">
        <f>X5/V5</f>
        <v>8.1749919977704888</v>
      </c>
      <c r="AA5" s="18" t="s">
        <v>23</v>
      </c>
      <c r="AB5" s="5">
        <v>1.41</v>
      </c>
      <c r="AE5" t="s">
        <v>44</v>
      </c>
      <c r="AF5" s="296" t="s">
        <v>45</v>
      </c>
      <c r="AG5" s="296"/>
      <c r="AH5" s="296"/>
      <c r="AI5" s="296"/>
    </row>
    <row r="6" spans="2:59" x14ac:dyDescent="0.25">
      <c r="B6" s="8" t="s">
        <v>2</v>
      </c>
      <c r="C6" s="18">
        <v>5</v>
      </c>
      <c r="E6" s="10" t="s">
        <v>2</v>
      </c>
      <c r="F6" s="56">
        <f t="shared" si="0"/>
        <v>0.2</v>
      </c>
      <c r="G6" s="56">
        <f t="shared" si="0"/>
        <v>0.33333333333333331</v>
      </c>
      <c r="H6" s="56">
        <f t="shared" si="0"/>
        <v>1</v>
      </c>
      <c r="I6" s="56">
        <f t="shared" si="0"/>
        <v>1</v>
      </c>
      <c r="J6" s="56">
        <f t="shared" si="0"/>
        <v>0.33333333333333331</v>
      </c>
      <c r="K6" s="56">
        <f t="shared" si="0"/>
        <v>1</v>
      </c>
      <c r="L6" s="56">
        <f t="shared" si="0"/>
        <v>0.5</v>
      </c>
      <c r="M6" s="56">
        <f t="shared" si="0"/>
        <v>2</v>
      </c>
      <c r="N6" s="9">
        <f t="shared" si="1"/>
        <v>7.4534161490683246E-2</v>
      </c>
      <c r="O6" s="5">
        <f t="shared" si="1"/>
        <v>4.938271604938272E-2</v>
      </c>
      <c r="P6" s="5">
        <f t="shared" si="1"/>
        <v>6.0606060606060608E-2</v>
      </c>
      <c r="Q6" s="5">
        <f t="shared" si="1"/>
        <v>6.0606060606060608E-2</v>
      </c>
      <c r="R6" s="5">
        <f t="shared" si="1"/>
        <v>4.938271604938272E-2</v>
      </c>
      <c r="S6" s="5">
        <f t="shared" si="1"/>
        <v>6.0606060606060608E-2</v>
      </c>
      <c r="T6" s="5">
        <f t="shared" si="1"/>
        <v>4.6153846153846149E-2</v>
      </c>
      <c r="U6" s="5">
        <f t="shared" si="1"/>
        <v>8.3333333333333329E-2</v>
      </c>
      <c r="V6" s="5">
        <f t="shared" si="2"/>
        <v>6.0575619361851248E-2</v>
      </c>
      <c r="X6" s="5">
        <v>0.48751922711614748</v>
      </c>
      <c r="Y6" s="6">
        <f>X6/V6</f>
        <v>8.0481096561956544</v>
      </c>
      <c r="AA6" s="18" t="s">
        <v>22</v>
      </c>
      <c r="AB6" s="5">
        <f>AB4/AB5</f>
        <v>1.1754849311670829E-2</v>
      </c>
      <c r="AC6" s="1" t="s">
        <v>24</v>
      </c>
      <c r="AE6" s="29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v>5</v>
      </c>
      <c r="E7" s="10" t="s">
        <v>3</v>
      </c>
      <c r="F7" s="56">
        <f t="shared" si="0"/>
        <v>0.2</v>
      </c>
      <c r="G7" s="56">
        <f t="shared" si="0"/>
        <v>0.33333333333333331</v>
      </c>
      <c r="H7" s="56">
        <f t="shared" si="0"/>
        <v>1</v>
      </c>
      <c r="I7" s="56">
        <f t="shared" si="0"/>
        <v>1</v>
      </c>
      <c r="J7" s="56">
        <f t="shared" si="0"/>
        <v>0.33333333333333331</v>
      </c>
      <c r="K7" s="56">
        <f t="shared" si="0"/>
        <v>1</v>
      </c>
      <c r="L7" s="56">
        <f t="shared" si="0"/>
        <v>0.5</v>
      </c>
      <c r="M7" s="56">
        <f t="shared" si="0"/>
        <v>2</v>
      </c>
      <c r="N7" s="9">
        <f t="shared" si="1"/>
        <v>7.4534161490683246E-2</v>
      </c>
      <c r="O7" s="5">
        <f t="shared" si="1"/>
        <v>4.938271604938272E-2</v>
      </c>
      <c r="P7" s="5">
        <f t="shared" si="1"/>
        <v>6.0606060606060608E-2</v>
      </c>
      <c r="Q7" s="5">
        <f t="shared" si="1"/>
        <v>6.0606060606060608E-2</v>
      </c>
      <c r="R7" s="5">
        <f t="shared" si="1"/>
        <v>4.938271604938272E-2</v>
      </c>
      <c r="S7" s="5">
        <f t="shared" si="1"/>
        <v>6.0606060606060608E-2</v>
      </c>
      <c r="T7" s="5">
        <f t="shared" si="1"/>
        <v>4.6153846153846149E-2</v>
      </c>
      <c r="U7" s="5">
        <f t="shared" si="1"/>
        <v>8.3333333333333329E-2</v>
      </c>
      <c r="V7" s="5">
        <f t="shared" si="2"/>
        <v>6.0575619361851248E-2</v>
      </c>
      <c r="X7" s="5">
        <v>0.48751922711614748</v>
      </c>
      <c r="Y7" s="6">
        <f>X7/V7</f>
        <v>8.0481096561956544</v>
      </c>
      <c r="AC7" s="50" t="str">
        <f>IF(AB6&lt;0.1,"CUMPLE","NO CUMPLE")</f>
        <v>CUMPLE</v>
      </c>
      <c r="AE7" s="29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v>7</v>
      </c>
      <c r="E8" s="10" t="s">
        <v>4</v>
      </c>
      <c r="F8" s="56">
        <f t="shared" si="0"/>
        <v>0.33333333333333331</v>
      </c>
      <c r="G8" s="56">
        <f t="shared" si="0"/>
        <v>1</v>
      </c>
      <c r="H8" s="56">
        <f t="shared" si="0"/>
        <v>3</v>
      </c>
      <c r="I8" s="56">
        <f t="shared" si="0"/>
        <v>3</v>
      </c>
      <c r="J8" s="56">
        <f t="shared" si="0"/>
        <v>1</v>
      </c>
      <c r="K8" s="56">
        <f t="shared" si="0"/>
        <v>3</v>
      </c>
      <c r="L8" s="56">
        <f t="shared" si="0"/>
        <v>2</v>
      </c>
      <c r="M8" s="56">
        <f t="shared" si="0"/>
        <v>4</v>
      </c>
      <c r="N8" s="9">
        <f t="shared" si="1"/>
        <v>0.12422360248447205</v>
      </c>
      <c r="O8" s="5">
        <f t="shared" si="1"/>
        <v>0.14814814814814817</v>
      </c>
      <c r="P8" s="5">
        <f t="shared" si="1"/>
        <v>0.18181818181818182</v>
      </c>
      <c r="Q8" s="5">
        <f t="shared" si="1"/>
        <v>0.18181818181818182</v>
      </c>
      <c r="R8" s="5">
        <f t="shared" si="1"/>
        <v>0.14814814814814817</v>
      </c>
      <c r="S8" s="5">
        <f t="shared" si="1"/>
        <v>0.18181818181818182</v>
      </c>
      <c r="T8" s="5">
        <f t="shared" si="1"/>
        <v>0.1846153846153846</v>
      </c>
      <c r="U8" s="5">
        <f t="shared" si="1"/>
        <v>0.16666666666666666</v>
      </c>
      <c r="V8" s="5">
        <f t="shared" si="2"/>
        <v>0.16465706193967064</v>
      </c>
      <c r="X8" s="5">
        <v>1.3460701637332073</v>
      </c>
      <c r="Y8" s="6">
        <f t="shared" ref="Y8:Y11" si="3">X8/V8</f>
        <v>8.1749919977704888</v>
      </c>
      <c r="AE8" s="29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v>5</v>
      </c>
      <c r="E9" s="10" t="s">
        <v>5</v>
      </c>
      <c r="F9" s="56">
        <f t="shared" si="0"/>
        <v>0.2</v>
      </c>
      <c r="G9" s="56">
        <f t="shared" si="0"/>
        <v>0.33333333333333331</v>
      </c>
      <c r="H9" s="56">
        <f t="shared" si="0"/>
        <v>1</v>
      </c>
      <c r="I9" s="56">
        <f t="shared" si="0"/>
        <v>1</v>
      </c>
      <c r="J9" s="56">
        <f t="shared" si="0"/>
        <v>0.33333333333333331</v>
      </c>
      <c r="K9" s="56">
        <f t="shared" si="0"/>
        <v>1</v>
      </c>
      <c r="L9" s="56">
        <f t="shared" si="0"/>
        <v>0.5</v>
      </c>
      <c r="M9" s="56">
        <f t="shared" si="0"/>
        <v>2</v>
      </c>
      <c r="N9" s="9">
        <f t="shared" si="1"/>
        <v>7.4534161490683246E-2</v>
      </c>
      <c r="O9" s="5">
        <f t="shared" si="1"/>
        <v>4.938271604938272E-2</v>
      </c>
      <c r="P9" s="5">
        <f t="shared" si="1"/>
        <v>6.0606060606060608E-2</v>
      </c>
      <c r="Q9" s="5">
        <f t="shared" si="1"/>
        <v>6.0606060606060608E-2</v>
      </c>
      <c r="R9" s="5">
        <f t="shared" si="1"/>
        <v>4.938271604938272E-2</v>
      </c>
      <c r="S9" s="5">
        <f t="shared" si="1"/>
        <v>6.0606060606060608E-2</v>
      </c>
      <c r="T9" s="5">
        <f t="shared" si="1"/>
        <v>4.6153846153846149E-2</v>
      </c>
      <c r="U9" s="5">
        <f t="shared" si="1"/>
        <v>8.3333333333333329E-2</v>
      </c>
      <c r="V9" s="5">
        <f t="shared" si="2"/>
        <v>6.0575619361851248E-2</v>
      </c>
      <c r="X9" s="5">
        <v>0.48751922711614748</v>
      </c>
      <c r="Y9" s="6">
        <f t="shared" si="3"/>
        <v>8.0481096561956544</v>
      </c>
      <c r="AE9" s="29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v>6</v>
      </c>
      <c r="E10" s="10" t="s">
        <v>6</v>
      </c>
      <c r="F10" s="56">
        <f t="shared" si="0"/>
        <v>0.25</v>
      </c>
      <c r="G10" s="56">
        <f t="shared" si="0"/>
        <v>0.5</v>
      </c>
      <c r="H10" s="56">
        <f t="shared" si="0"/>
        <v>2</v>
      </c>
      <c r="I10" s="56">
        <f t="shared" si="0"/>
        <v>2</v>
      </c>
      <c r="J10" s="56">
        <f t="shared" si="0"/>
        <v>0.5</v>
      </c>
      <c r="K10" s="56">
        <f t="shared" si="0"/>
        <v>2</v>
      </c>
      <c r="L10" s="56">
        <f t="shared" si="0"/>
        <v>1</v>
      </c>
      <c r="M10" s="56">
        <f t="shared" si="0"/>
        <v>3</v>
      </c>
      <c r="N10" s="9">
        <f t="shared" si="1"/>
        <v>9.3167701863354047E-2</v>
      </c>
      <c r="O10" s="5">
        <f t="shared" si="1"/>
        <v>7.4074074074074084E-2</v>
      </c>
      <c r="P10" s="5">
        <f t="shared" si="1"/>
        <v>0.12121212121212122</v>
      </c>
      <c r="Q10" s="5">
        <f t="shared" si="1"/>
        <v>0.12121212121212122</v>
      </c>
      <c r="R10" s="5">
        <f t="shared" si="1"/>
        <v>7.4074074074074084E-2</v>
      </c>
      <c r="S10" s="5">
        <f t="shared" si="1"/>
        <v>0.12121212121212122</v>
      </c>
      <c r="T10" s="5">
        <f t="shared" si="1"/>
        <v>9.2307692307692299E-2</v>
      </c>
      <c r="U10" s="5">
        <f t="shared" si="1"/>
        <v>0.125</v>
      </c>
      <c r="V10" s="5">
        <f t="shared" si="2"/>
        <v>0.10278248824444476</v>
      </c>
      <c r="X10" s="5">
        <v>0.83040113318645936</v>
      </c>
      <c r="Y10" s="6">
        <f t="shared" si="3"/>
        <v>8.0792083103839563</v>
      </c>
      <c r="AE10" s="29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v>4</v>
      </c>
      <c r="E11" s="10" t="s">
        <v>7</v>
      </c>
      <c r="F11" s="56">
        <f t="shared" si="0"/>
        <v>0.16666666666666666</v>
      </c>
      <c r="G11" s="56">
        <f t="shared" si="0"/>
        <v>0.25</v>
      </c>
      <c r="H11" s="56">
        <f t="shared" si="0"/>
        <v>0.5</v>
      </c>
      <c r="I11" s="56">
        <f t="shared" si="0"/>
        <v>0.5</v>
      </c>
      <c r="J11" s="56">
        <f t="shared" si="0"/>
        <v>0.25</v>
      </c>
      <c r="K11" s="56">
        <f t="shared" si="0"/>
        <v>0.5</v>
      </c>
      <c r="L11" s="56">
        <f t="shared" si="0"/>
        <v>0.33333333333333331</v>
      </c>
      <c r="M11" s="56">
        <f t="shared" si="0"/>
        <v>1</v>
      </c>
      <c r="N11" s="9">
        <f t="shared" si="1"/>
        <v>6.2111801242236024E-2</v>
      </c>
      <c r="O11" s="5">
        <f t="shared" si="1"/>
        <v>3.7037037037037042E-2</v>
      </c>
      <c r="P11" s="5">
        <f t="shared" si="1"/>
        <v>3.0303030303030304E-2</v>
      </c>
      <c r="Q11" s="5">
        <f t="shared" si="1"/>
        <v>3.0303030303030304E-2</v>
      </c>
      <c r="R11" s="5">
        <f t="shared" si="1"/>
        <v>3.7037037037037042E-2</v>
      </c>
      <c r="S11" s="5">
        <f t="shared" si="1"/>
        <v>3.0303030303030304E-2</v>
      </c>
      <c r="T11" s="5">
        <f t="shared" si="1"/>
        <v>3.0769230769230767E-2</v>
      </c>
      <c r="U11" s="5">
        <f t="shared" si="1"/>
        <v>4.1666666666666664E-2</v>
      </c>
      <c r="V11" s="5">
        <f t="shared" si="2"/>
        <v>3.7441357957662305E-2</v>
      </c>
      <c r="X11" s="5">
        <v>0.30301667602392235</v>
      </c>
      <c r="Y11" s="6">
        <f t="shared" si="3"/>
        <v>8.0931005858966323</v>
      </c>
      <c r="AD11" s="26"/>
      <c r="AE11" s="29" t="s">
        <v>46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</row>
    <row r="12" spans="2:59" x14ac:dyDescent="0.25">
      <c r="E12" s="10" t="s">
        <v>18</v>
      </c>
      <c r="F12" s="56">
        <f t="shared" ref="F12:M12" si="4">SUM(F4:F11)</f>
        <v>2.6833333333333331</v>
      </c>
      <c r="G12" s="56">
        <f t="shared" si="4"/>
        <v>6.7499999999999991</v>
      </c>
      <c r="H12" s="56">
        <f t="shared" si="4"/>
        <v>16.5</v>
      </c>
      <c r="I12" s="56">
        <f t="shared" si="4"/>
        <v>16.5</v>
      </c>
      <c r="J12" s="56">
        <f t="shared" si="4"/>
        <v>6.7499999999999991</v>
      </c>
      <c r="K12" s="56">
        <f t="shared" si="4"/>
        <v>16.5</v>
      </c>
      <c r="L12" s="56">
        <f t="shared" si="4"/>
        <v>10.833333333333334</v>
      </c>
      <c r="M12" s="56">
        <f t="shared" si="4"/>
        <v>24</v>
      </c>
      <c r="N12" s="7"/>
      <c r="O12" s="7"/>
      <c r="P12" s="7"/>
      <c r="Q12" s="7"/>
      <c r="R12" s="7"/>
      <c r="S12" s="7"/>
      <c r="T12" s="7"/>
      <c r="U12" s="7"/>
      <c r="V12" s="13">
        <f>SUM(V4:V11)</f>
        <v>1.0000000000000002</v>
      </c>
      <c r="AD12" s="26"/>
      <c r="AE12" s="29" t="s">
        <v>46</v>
      </c>
      <c r="AF12" s="18" t="s">
        <v>47</v>
      </c>
      <c r="AG12" s="18" t="s">
        <v>48</v>
      </c>
      <c r="AH12" s="18" t="s">
        <v>49</v>
      </c>
      <c r="AI12" s="18" t="s">
        <v>50</v>
      </c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</row>
    <row r="13" spans="2:59" ht="15.75" thickBot="1" x14ac:dyDescent="0.3">
      <c r="F13" s="30"/>
      <c r="H13" s="7"/>
      <c r="AD13" s="26"/>
      <c r="AE13" s="26"/>
      <c r="AF13" s="26"/>
      <c r="AG13" s="26"/>
      <c r="AH13" s="26"/>
      <c r="AI13" s="26"/>
      <c r="AJ13" s="26"/>
      <c r="AK13" s="26"/>
      <c r="AL13" s="286"/>
      <c r="AM13" s="286"/>
      <c r="AN13" s="286"/>
      <c r="AO13" s="286"/>
      <c r="AP13" s="286"/>
      <c r="AQ13" s="286"/>
      <c r="AR13" s="286"/>
      <c r="AS13" s="286"/>
      <c r="AT13" s="286"/>
      <c r="AU13" s="26"/>
    </row>
    <row r="14" spans="2:59" s="11" customFormat="1" ht="30" customHeight="1" thickBot="1" x14ac:dyDescent="0.3">
      <c r="E14" s="35" t="s">
        <v>9</v>
      </c>
      <c r="F14" s="297" t="str">
        <f>F3</f>
        <v>Caracterización de cuadrillas</v>
      </c>
      <c r="G14" s="298"/>
      <c r="H14" s="298"/>
      <c r="I14" s="299"/>
      <c r="J14" s="297" t="str">
        <f>G3</f>
        <v>Complejidad del proyecto</v>
      </c>
      <c r="K14" s="298"/>
      <c r="L14" s="298"/>
      <c r="M14" s="299"/>
      <c r="N14" s="301" t="str">
        <f>H3</f>
        <v>Condiciones ambientales</v>
      </c>
      <c r="O14" s="302"/>
      <c r="P14" s="302"/>
      <c r="Q14" s="303"/>
      <c r="R14" s="301" t="str">
        <f>I3</f>
        <v>Disposición de materiales</v>
      </c>
      <c r="S14" s="302"/>
      <c r="T14" s="302"/>
      <c r="U14" s="303"/>
      <c r="V14" s="301" t="str">
        <f>J3</f>
        <v>Experiencia del trabajador</v>
      </c>
      <c r="W14" s="302"/>
      <c r="X14" s="302"/>
      <c r="Y14" s="303"/>
      <c r="Z14" s="301" t="str">
        <f>K3</f>
        <v>Herramientas y equipos</v>
      </c>
      <c r="AA14" s="302"/>
      <c r="AB14" s="302"/>
      <c r="AC14" s="303"/>
      <c r="AD14" s="304" t="str">
        <f>L3</f>
        <v>Monitoreo y control</v>
      </c>
      <c r="AE14" s="305"/>
      <c r="AF14" s="305"/>
      <c r="AG14" s="306"/>
      <c r="AH14" s="287" t="str">
        <f>M3</f>
        <v>Percepción Motivacional</v>
      </c>
      <c r="AI14" s="288"/>
      <c r="AJ14" s="288"/>
      <c r="AK14" s="288"/>
      <c r="AL14" s="287" t="s">
        <v>51</v>
      </c>
      <c r="AM14" s="288"/>
      <c r="AN14" s="288"/>
      <c r="AO14" s="300"/>
      <c r="AP14" s="289" t="s">
        <v>52</v>
      </c>
      <c r="AQ14" s="290"/>
      <c r="AR14" s="290"/>
      <c r="AS14" s="291"/>
      <c r="AT14" s="68" t="s">
        <v>26</v>
      </c>
      <c r="AU14" s="72" t="s">
        <v>27</v>
      </c>
    </row>
    <row r="15" spans="2:59" x14ac:dyDescent="0.25">
      <c r="E15" s="37" t="str">
        <f>E4</f>
        <v>Caracterización de cuadrillas</v>
      </c>
      <c r="F15" s="41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2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3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4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45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2</v>
      </c>
      <c r="K15" s="46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2.5</v>
      </c>
      <c r="L15" s="47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3.5</v>
      </c>
      <c r="M15" s="48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4</v>
      </c>
      <c r="N15" s="45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4</v>
      </c>
      <c r="O15" s="46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4.5</v>
      </c>
      <c r="P15" s="47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5.5</v>
      </c>
      <c r="Q15" s="48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6</v>
      </c>
      <c r="R15" s="45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4</v>
      </c>
      <c r="S15" s="46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4.5</v>
      </c>
      <c r="T15" s="47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5.5</v>
      </c>
      <c r="U15" s="48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6</v>
      </c>
      <c r="V15" s="45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2</v>
      </c>
      <c r="W15" s="46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2.5</v>
      </c>
      <c r="X15" s="47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3.5</v>
      </c>
      <c r="Y15" s="48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4</v>
      </c>
      <c r="Z15" s="45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4</v>
      </c>
      <c r="AA15" s="46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4.5</v>
      </c>
      <c r="AB15" s="47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5.5</v>
      </c>
      <c r="AC15" s="48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6</v>
      </c>
      <c r="AD15" s="45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3</v>
      </c>
      <c r="AE15" s="46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3.5</v>
      </c>
      <c r="AF15" s="47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4.5</v>
      </c>
      <c r="AG15" s="48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5</v>
      </c>
      <c r="AH15" s="45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5</v>
      </c>
      <c r="AI15" s="46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5.5</v>
      </c>
      <c r="AJ15" s="47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6.5</v>
      </c>
      <c r="AK15" s="76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7</v>
      </c>
      <c r="AL15" s="78">
        <f>(F15*J15*N15*R15*V15*Z15*AD15*AH15)^(1/8)</f>
        <v>2.8057011040133482</v>
      </c>
      <c r="AM15" s="58">
        <f t="shared" ref="AM15:AO22" si="5">(G15*K15*O15*S15*W15*AA15*AE15*AI15)^(1/8)</f>
        <v>3.198847502135306</v>
      </c>
      <c r="AN15" s="58">
        <f t="shared" si="5"/>
        <v>3.9529266294765617</v>
      </c>
      <c r="AO15" s="79">
        <f t="shared" si="5"/>
        <v>4.3184731355089534</v>
      </c>
      <c r="AP15" s="60">
        <f>AL15*$AO$24</f>
        <v>0.21232918519282198</v>
      </c>
      <c r="AQ15" s="61">
        <f>AM15*$AN$24</f>
        <v>0.2746289831282871</v>
      </c>
      <c r="AR15" s="61">
        <f>AN15*$AM$24</f>
        <v>0.43833532743759462</v>
      </c>
      <c r="AS15" s="62">
        <f>AO15*$AL$24</f>
        <v>0.55682780147588318</v>
      </c>
      <c r="AT15" s="69">
        <f>AVERAGE(AP15:AS15)</f>
        <v>0.37053032430864674</v>
      </c>
      <c r="AU15" s="73">
        <f>AT15/$AT$23</f>
        <v>0.3402033436054806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38" t="str">
        <f t="shared" ref="E16:E22" si="6">E5</f>
        <v>Complejidad del proyecto</v>
      </c>
      <c r="F16" s="45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0.25</v>
      </c>
      <c r="G16" s="46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0.2857142857142857</v>
      </c>
      <c r="H16" s="47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0.4</v>
      </c>
      <c r="I16" s="48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0.5</v>
      </c>
      <c r="J16" s="41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2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3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4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45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2</v>
      </c>
      <c r="O16" s="46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2.5</v>
      </c>
      <c r="P16" s="47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3.5</v>
      </c>
      <c r="Q16" s="48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4</v>
      </c>
      <c r="R16" s="45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2</v>
      </c>
      <c r="S16" s="46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2.5</v>
      </c>
      <c r="T16" s="47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3.5</v>
      </c>
      <c r="U16" s="48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4</v>
      </c>
      <c r="V16" s="45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1</v>
      </c>
      <c r="W16" s="46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1</v>
      </c>
      <c r="X16" s="47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1</v>
      </c>
      <c r="Y16" s="48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1</v>
      </c>
      <c r="Z16" s="45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2</v>
      </c>
      <c r="AA16" s="46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2.5</v>
      </c>
      <c r="AB16" s="47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3.5</v>
      </c>
      <c r="AC16" s="48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4</v>
      </c>
      <c r="AD16" s="45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1</v>
      </c>
      <c r="AE16" s="46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1.5</v>
      </c>
      <c r="AF16" s="47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2.5</v>
      </c>
      <c r="AG16" s="48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3</v>
      </c>
      <c r="AH16" s="45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3</v>
      </c>
      <c r="AI16" s="46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3.5</v>
      </c>
      <c r="AJ16" s="47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4.5</v>
      </c>
      <c r="AK16" s="76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5</v>
      </c>
      <c r="AL16" s="80">
        <f t="shared" ref="AL16:AL22" si="7">(F16*J16*N16*R16*V16*Z16*AD16*AH16)^(1/8)</f>
        <v>1.2510334048590739</v>
      </c>
      <c r="AM16" s="40">
        <f t="shared" si="5"/>
        <v>1.4833338605935897</v>
      </c>
      <c r="AN16" s="40">
        <f t="shared" si="5"/>
        <v>1.9305323381934205</v>
      </c>
      <c r="AO16" s="81">
        <f t="shared" si="5"/>
        <v>2.1634913077341982</v>
      </c>
      <c r="AP16" s="60">
        <f t="shared" ref="AP16:AP22" si="8">AL16*$AO$24</f>
        <v>9.4675410407318E-2</v>
      </c>
      <c r="AQ16" s="61">
        <f t="shared" ref="AQ16:AQ22" si="9">AM16*$AN$24</f>
        <v>0.12734788685695306</v>
      </c>
      <c r="AR16" s="61">
        <f t="shared" ref="AR16:AR22" si="10">AN16*$AM$24</f>
        <v>0.21407443241690849</v>
      </c>
      <c r="AS16" s="62">
        <f t="shared" ref="AS16:AS22" si="11">AO16*$AL$24</f>
        <v>0.27896251072911626</v>
      </c>
      <c r="AT16" s="70">
        <f t="shared" ref="AT16:AT21" si="12">AVERAGE(AP16:AS16)</f>
        <v>0.17876506010257395</v>
      </c>
      <c r="AU16" s="74">
        <f t="shared" ref="AU16:AU22" si="13">AT16/$AT$23</f>
        <v>0.16413358685339627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38" t="str">
        <f t="shared" si="6"/>
        <v>Condiciones ambientales</v>
      </c>
      <c r="F17" s="45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0.16666666666666666</v>
      </c>
      <c r="G17" s="46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0.18181818181818182</v>
      </c>
      <c r="H17" s="47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0.22222222222222221</v>
      </c>
      <c r="I17" s="48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0.25</v>
      </c>
      <c r="J17" s="45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0.25</v>
      </c>
      <c r="K17" s="46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0.2857142857142857</v>
      </c>
      <c r="L17" s="47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0.4</v>
      </c>
      <c r="M17" s="48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0.5</v>
      </c>
      <c r="N17" s="41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2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3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4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45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1</v>
      </c>
      <c r="S17" s="46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1</v>
      </c>
      <c r="T17" s="47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1</v>
      </c>
      <c r="U17" s="48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1</v>
      </c>
      <c r="V17" s="45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0.25</v>
      </c>
      <c r="W17" s="46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0.2857142857142857</v>
      </c>
      <c r="X17" s="47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0.4</v>
      </c>
      <c r="Y17" s="48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0.5</v>
      </c>
      <c r="Z17" s="45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1</v>
      </c>
      <c r="AA17" s="46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1</v>
      </c>
      <c r="AB17" s="47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1</v>
      </c>
      <c r="AC17" s="48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45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0.33333333333333331</v>
      </c>
      <c r="AE17" s="46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0.4</v>
      </c>
      <c r="AF17" s="47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0.66666666666666663</v>
      </c>
      <c r="AG17" s="48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1</v>
      </c>
      <c r="AH17" s="45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1</v>
      </c>
      <c r="AI17" s="46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1.5</v>
      </c>
      <c r="AJ17" s="47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2.5</v>
      </c>
      <c r="AK17" s="76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3</v>
      </c>
      <c r="AL17" s="80">
        <f t="shared" si="7"/>
        <v>0.49269248609417793</v>
      </c>
      <c r="AM17" s="40">
        <f t="shared" si="5"/>
        <v>0.55425109401371753</v>
      </c>
      <c r="AN17" s="40">
        <f t="shared" si="5"/>
        <v>0.70241621303055801</v>
      </c>
      <c r="AO17" s="81">
        <f t="shared" si="5"/>
        <v>0.81119480180548875</v>
      </c>
      <c r="AP17" s="60">
        <f t="shared" si="8"/>
        <v>3.7285865544751516E-2</v>
      </c>
      <c r="AQ17" s="61">
        <f t="shared" si="9"/>
        <v>4.7583829565217423E-2</v>
      </c>
      <c r="AR17" s="61">
        <f t="shared" si="10"/>
        <v>7.7890097539451558E-2</v>
      </c>
      <c r="AS17" s="62">
        <f t="shared" si="11"/>
        <v>0.1045961857083037</v>
      </c>
      <c r="AT17" s="70">
        <f t="shared" si="12"/>
        <v>6.6838994589431044E-2</v>
      </c>
      <c r="AU17" s="74">
        <f t="shared" si="13"/>
        <v>6.1368389982602113E-2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38" t="str">
        <f t="shared" si="6"/>
        <v>Disposición de materiales</v>
      </c>
      <c r="F18" s="45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0.16666666666666666</v>
      </c>
      <c r="G18" s="46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0.18181818181818182</v>
      </c>
      <c r="H18" s="47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0.22222222222222221</v>
      </c>
      <c r="I18" s="48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0.25</v>
      </c>
      <c r="J18" s="45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0.25</v>
      </c>
      <c r="K18" s="46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0.2857142857142857</v>
      </c>
      <c r="L18" s="47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0.4</v>
      </c>
      <c r="M18" s="48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0.5</v>
      </c>
      <c r="N18" s="45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1</v>
      </c>
      <c r="O18" s="46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1</v>
      </c>
      <c r="P18" s="47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1</v>
      </c>
      <c r="Q18" s="48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1</v>
      </c>
      <c r="R18" s="41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2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3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4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45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0.25</v>
      </c>
      <c r="W18" s="46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0.2857142857142857</v>
      </c>
      <c r="X18" s="47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0.4</v>
      </c>
      <c r="Y18" s="48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0.5</v>
      </c>
      <c r="Z18" s="45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1</v>
      </c>
      <c r="AA18" s="46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1</v>
      </c>
      <c r="AB18" s="47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1</v>
      </c>
      <c r="AC18" s="48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1</v>
      </c>
      <c r="AD18" s="45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0.33333333333333331</v>
      </c>
      <c r="AE18" s="46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0.4</v>
      </c>
      <c r="AF18" s="47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0.66666666666666663</v>
      </c>
      <c r="AG18" s="48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1</v>
      </c>
      <c r="AH18" s="45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1</v>
      </c>
      <c r="AI18" s="46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1.5</v>
      </c>
      <c r="AJ18" s="47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2.5</v>
      </c>
      <c r="AK18" s="76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3</v>
      </c>
      <c r="AL18" s="80">
        <f t="shared" si="7"/>
        <v>0.49269248609417793</v>
      </c>
      <c r="AM18" s="40">
        <f t="shared" si="5"/>
        <v>0.55425109401371753</v>
      </c>
      <c r="AN18" s="40">
        <f t="shared" si="5"/>
        <v>0.70241621303055801</v>
      </c>
      <c r="AO18" s="81">
        <f t="shared" si="5"/>
        <v>0.81119480180548875</v>
      </c>
      <c r="AP18" s="60">
        <f t="shared" si="8"/>
        <v>3.7285865544751516E-2</v>
      </c>
      <c r="AQ18" s="61">
        <f t="shared" si="9"/>
        <v>4.7583829565217423E-2</v>
      </c>
      <c r="AR18" s="61">
        <f t="shared" si="10"/>
        <v>7.7890097539451558E-2</v>
      </c>
      <c r="AS18" s="62">
        <f t="shared" si="11"/>
        <v>0.1045961857083037</v>
      </c>
      <c r="AT18" s="70">
        <f t="shared" si="12"/>
        <v>6.6838994589431044E-2</v>
      </c>
      <c r="AU18" s="74">
        <f t="shared" si="13"/>
        <v>6.1368389982602113E-2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38" t="str">
        <f t="shared" si="6"/>
        <v>Experiencia del trabajador</v>
      </c>
      <c r="F19" s="45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0.25</v>
      </c>
      <c r="G19" s="46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0.2857142857142857</v>
      </c>
      <c r="H19" s="47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0.4</v>
      </c>
      <c r="I19" s="48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0.5</v>
      </c>
      <c r="J19" s="45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1</v>
      </c>
      <c r="K19" s="46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1</v>
      </c>
      <c r="L19" s="47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1</v>
      </c>
      <c r="M19" s="48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1</v>
      </c>
      <c r="N19" s="45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2</v>
      </c>
      <c r="O19" s="46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2.5</v>
      </c>
      <c r="P19" s="47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3.5</v>
      </c>
      <c r="Q19" s="48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4</v>
      </c>
      <c r="R19" s="45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2</v>
      </c>
      <c r="S19" s="46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2.5</v>
      </c>
      <c r="T19" s="47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3.5</v>
      </c>
      <c r="U19" s="48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4</v>
      </c>
      <c r="V19" s="41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2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3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4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45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2</v>
      </c>
      <c r="AA19" s="46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2.5</v>
      </c>
      <c r="AB19" s="47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3.5</v>
      </c>
      <c r="AC19" s="48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4</v>
      </c>
      <c r="AD19" s="45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1</v>
      </c>
      <c r="AE19" s="46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1.5</v>
      </c>
      <c r="AF19" s="47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2.5</v>
      </c>
      <c r="AG19" s="48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3</v>
      </c>
      <c r="AH19" s="45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3</v>
      </c>
      <c r="AI19" s="46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3.5</v>
      </c>
      <c r="AJ19" s="47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4.5</v>
      </c>
      <c r="AK19" s="76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5</v>
      </c>
      <c r="AL19" s="80">
        <f t="shared" si="7"/>
        <v>1.2510334048590739</v>
      </c>
      <c r="AM19" s="40">
        <f t="shared" si="5"/>
        <v>1.4833338605935897</v>
      </c>
      <c r="AN19" s="40">
        <f t="shared" si="5"/>
        <v>1.9305323381934205</v>
      </c>
      <c r="AO19" s="81">
        <f t="shared" si="5"/>
        <v>2.1634913077341982</v>
      </c>
      <c r="AP19" s="60">
        <f t="shared" si="8"/>
        <v>9.4675410407318E-2</v>
      </c>
      <c r="AQ19" s="61">
        <f t="shared" si="9"/>
        <v>0.12734788685695306</v>
      </c>
      <c r="AR19" s="61">
        <f t="shared" si="10"/>
        <v>0.21407443241690849</v>
      </c>
      <c r="AS19" s="62">
        <f t="shared" si="11"/>
        <v>0.27896251072911626</v>
      </c>
      <c r="AT19" s="70">
        <f t="shared" si="12"/>
        <v>0.17876506010257395</v>
      </c>
      <c r="AU19" s="74">
        <f t="shared" si="13"/>
        <v>0.16413358685339627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38" t="str">
        <f t="shared" si="6"/>
        <v>Herramientas y equipos</v>
      </c>
      <c r="F20" s="45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0.16666666666666666</v>
      </c>
      <c r="G20" s="46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0.18181818181818182</v>
      </c>
      <c r="H20" s="47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0.22222222222222221</v>
      </c>
      <c r="I20" s="48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0.25</v>
      </c>
      <c r="J20" s="45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0.25</v>
      </c>
      <c r="K20" s="46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0.2857142857142857</v>
      </c>
      <c r="L20" s="47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0.4</v>
      </c>
      <c r="M20" s="48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0.5</v>
      </c>
      <c r="N20" s="45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46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</v>
      </c>
      <c r="P20" s="47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1</v>
      </c>
      <c r="Q20" s="48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1</v>
      </c>
      <c r="R20" s="45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1</v>
      </c>
      <c r="S20" s="46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1</v>
      </c>
      <c r="T20" s="47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1</v>
      </c>
      <c r="U20" s="48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1</v>
      </c>
      <c r="V20" s="45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0.25</v>
      </c>
      <c r="W20" s="46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0.2857142857142857</v>
      </c>
      <c r="X20" s="47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0.4</v>
      </c>
      <c r="Y20" s="48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0.5</v>
      </c>
      <c r="Z20" s="41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2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3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4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45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0.33333333333333331</v>
      </c>
      <c r="AE20" s="46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0.4</v>
      </c>
      <c r="AF20" s="47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0.66666666666666663</v>
      </c>
      <c r="AG20" s="48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1</v>
      </c>
      <c r="AH20" s="45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1</v>
      </c>
      <c r="AI20" s="46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1.5</v>
      </c>
      <c r="AJ20" s="47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2.5</v>
      </c>
      <c r="AK20" s="76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3</v>
      </c>
      <c r="AL20" s="80">
        <f t="shared" si="7"/>
        <v>0.49269248609417793</v>
      </c>
      <c r="AM20" s="40">
        <f t="shared" si="5"/>
        <v>0.55425109401371753</v>
      </c>
      <c r="AN20" s="40">
        <f t="shared" si="5"/>
        <v>0.70241621303055801</v>
      </c>
      <c r="AO20" s="81">
        <f t="shared" si="5"/>
        <v>0.81119480180548875</v>
      </c>
      <c r="AP20" s="60">
        <f t="shared" si="8"/>
        <v>3.7285865544751516E-2</v>
      </c>
      <c r="AQ20" s="61">
        <f t="shared" si="9"/>
        <v>4.7583829565217423E-2</v>
      </c>
      <c r="AR20" s="61">
        <f t="shared" si="10"/>
        <v>7.7890097539451558E-2</v>
      </c>
      <c r="AS20" s="62">
        <f t="shared" si="11"/>
        <v>0.1045961857083037</v>
      </c>
      <c r="AT20" s="70">
        <f t="shared" si="12"/>
        <v>6.6838994589431044E-2</v>
      </c>
      <c r="AU20" s="74">
        <f t="shared" si="13"/>
        <v>6.1368389982602113E-2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38" t="str">
        <f t="shared" si="6"/>
        <v>Monitoreo y control</v>
      </c>
      <c r="F21" s="45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0.2</v>
      </c>
      <c r="G21" s="46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0.22222222222222221</v>
      </c>
      <c r="H21" s="47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0.2857142857142857</v>
      </c>
      <c r="I21" s="48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0.33333333333333331</v>
      </c>
      <c r="J21" s="45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0.33333333333333331</v>
      </c>
      <c r="K21" s="46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0.4</v>
      </c>
      <c r="L21" s="47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0.66666666666666663</v>
      </c>
      <c r="M21" s="48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1</v>
      </c>
      <c r="N21" s="45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1</v>
      </c>
      <c r="O21" s="46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1.5</v>
      </c>
      <c r="P21" s="47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2.5</v>
      </c>
      <c r="Q21" s="48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3</v>
      </c>
      <c r="R21" s="45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1</v>
      </c>
      <c r="S21" s="46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1.5</v>
      </c>
      <c r="T21" s="47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2.5</v>
      </c>
      <c r="U21" s="48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3</v>
      </c>
      <c r="V21" s="45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0.33333333333333331</v>
      </c>
      <c r="W21" s="46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0.4</v>
      </c>
      <c r="X21" s="47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0.66666666666666663</v>
      </c>
      <c r="Y21" s="48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1</v>
      </c>
      <c r="Z21" s="45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1</v>
      </c>
      <c r="AA21" s="46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1.5</v>
      </c>
      <c r="AB21" s="47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2.5</v>
      </c>
      <c r="AC21" s="48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3</v>
      </c>
      <c r="AD21" s="41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2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3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4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45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46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47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76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0">
        <f t="shared" si="7"/>
        <v>0.67760591004822746</v>
      </c>
      <c r="AM21" s="40">
        <f t="shared" si="5"/>
        <v>0.86028065449147773</v>
      </c>
      <c r="AN21" s="40">
        <f t="shared" si="5"/>
        <v>1.2741034406104925</v>
      </c>
      <c r="AO21" s="81">
        <f t="shared" si="5"/>
        <v>1.5650845800732873</v>
      </c>
      <c r="AP21" s="60">
        <f t="shared" si="8"/>
        <v>5.1279699949712203E-2</v>
      </c>
      <c r="AQ21" s="61">
        <f t="shared" si="9"/>
        <v>7.3857225513321287E-2</v>
      </c>
      <c r="AR21" s="61">
        <f t="shared" si="10"/>
        <v>0.14128381353319464</v>
      </c>
      <c r="AS21" s="62">
        <f t="shared" si="11"/>
        <v>0.20180341025632104</v>
      </c>
      <c r="AT21" s="70">
        <f t="shared" si="12"/>
        <v>0.11705603731313728</v>
      </c>
      <c r="AU21" s="74">
        <f t="shared" si="13"/>
        <v>0.10747529330410566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39" t="str">
        <f t="shared" si="6"/>
        <v>Percepción Motivacional</v>
      </c>
      <c r="F22" s="45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0.14285714285714285</v>
      </c>
      <c r="G22" s="46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0.15384615384615385</v>
      </c>
      <c r="H22" s="47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0.18181818181818182</v>
      </c>
      <c r="I22" s="48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0.2</v>
      </c>
      <c r="J22" s="45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0.2</v>
      </c>
      <c r="K22" s="46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0.22222222222222221</v>
      </c>
      <c r="L22" s="47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0.2857142857142857</v>
      </c>
      <c r="M22" s="48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0.33333333333333331</v>
      </c>
      <c r="N22" s="45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0.33333333333333331</v>
      </c>
      <c r="O22" s="46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0.4</v>
      </c>
      <c r="P22" s="47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0.66666666666666663</v>
      </c>
      <c r="Q22" s="48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1</v>
      </c>
      <c r="R22" s="45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0.33333333333333331</v>
      </c>
      <c r="S22" s="46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0.4</v>
      </c>
      <c r="T22" s="47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0.66666666666666663</v>
      </c>
      <c r="U22" s="48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1</v>
      </c>
      <c r="V22" s="45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0.2</v>
      </c>
      <c r="W22" s="46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0.22222222222222221</v>
      </c>
      <c r="X22" s="47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0.2857142857142857</v>
      </c>
      <c r="Y22" s="48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0.33333333333333331</v>
      </c>
      <c r="Z22" s="45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0.33333333333333331</v>
      </c>
      <c r="AA22" s="46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0.4</v>
      </c>
      <c r="AB22" s="47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0.66666666666666663</v>
      </c>
      <c r="AC22" s="48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1</v>
      </c>
      <c r="AD22" s="45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46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47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48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1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2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3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77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2">
        <f t="shared" si="7"/>
        <v>0.29203995609566913</v>
      </c>
      <c r="AM22" s="57">
        <f t="shared" si="5"/>
        <v>0.32949337982436266</v>
      </c>
      <c r="AN22" s="57">
        <f t="shared" si="5"/>
        <v>0.45254412323765203</v>
      </c>
      <c r="AO22" s="83">
        <f t="shared" si="5"/>
        <v>0.5697963807142854</v>
      </c>
      <c r="AP22" s="65">
        <f t="shared" si="8"/>
        <v>2.2100930791538059E-2</v>
      </c>
      <c r="AQ22" s="66">
        <f t="shared" si="9"/>
        <v>2.8287822970074074E-2</v>
      </c>
      <c r="AR22" s="66">
        <f t="shared" si="10"/>
        <v>5.0182079009547055E-2</v>
      </c>
      <c r="AS22" s="67">
        <f t="shared" si="11"/>
        <v>7.3470056662667649E-2</v>
      </c>
      <c r="AT22" s="71">
        <f>AVERAGE(AP22:AS22)</f>
        <v>4.351022235845671E-2</v>
      </c>
      <c r="AU22" s="75">
        <f t="shared" si="13"/>
        <v>3.9949019435814859E-2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36" t="s">
        <v>18</v>
      </c>
      <c r="F23" s="31">
        <f>SUM(F15:F22)</f>
        <v>2.342857142857143</v>
      </c>
      <c r="G23" s="31">
        <f t="shared" ref="G23:AO23" si="14">SUM(G15:G22)</f>
        <v>2.4929514929514927</v>
      </c>
      <c r="H23" s="31">
        <f t="shared" si="14"/>
        <v>2.934199134199134</v>
      </c>
      <c r="I23" s="34">
        <f t="shared" si="14"/>
        <v>3.2833333333333337</v>
      </c>
      <c r="J23" s="31">
        <f t="shared" si="14"/>
        <v>5.2833333333333332</v>
      </c>
      <c r="K23" s="31">
        <f t="shared" si="14"/>
        <v>5.9793650793650794</v>
      </c>
      <c r="L23" s="31">
        <f t="shared" si="14"/>
        <v>7.6523809523809536</v>
      </c>
      <c r="M23" s="34">
        <f t="shared" si="14"/>
        <v>8.8333333333333339</v>
      </c>
      <c r="N23" s="31">
        <f t="shared" si="14"/>
        <v>12.333333333333334</v>
      </c>
      <c r="O23" s="31">
        <f t="shared" si="14"/>
        <v>14.4</v>
      </c>
      <c r="P23" s="31">
        <f t="shared" si="14"/>
        <v>18.666666666666668</v>
      </c>
      <c r="Q23" s="34">
        <f t="shared" si="14"/>
        <v>21</v>
      </c>
      <c r="R23" s="31">
        <f t="shared" si="14"/>
        <v>12.333333333333334</v>
      </c>
      <c r="S23" s="31">
        <f t="shared" si="14"/>
        <v>14.4</v>
      </c>
      <c r="T23" s="31">
        <f t="shared" si="14"/>
        <v>18.666666666666668</v>
      </c>
      <c r="U23" s="31">
        <f t="shared" si="14"/>
        <v>21</v>
      </c>
      <c r="V23" s="31">
        <f t="shared" si="14"/>
        <v>5.2833333333333332</v>
      </c>
      <c r="W23" s="31">
        <f t="shared" si="14"/>
        <v>5.9793650793650794</v>
      </c>
      <c r="X23" s="31">
        <f t="shared" si="14"/>
        <v>7.6523809523809536</v>
      </c>
      <c r="Y23" s="31">
        <f t="shared" si="14"/>
        <v>8.8333333333333339</v>
      </c>
      <c r="Z23" s="31">
        <f t="shared" si="14"/>
        <v>12.333333333333334</v>
      </c>
      <c r="AA23" s="31">
        <f t="shared" si="14"/>
        <v>14.4</v>
      </c>
      <c r="AB23" s="31">
        <f t="shared" si="14"/>
        <v>18.666666666666668</v>
      </c>
      <c r="AC23" s="31">
        <f t="shared" si="14"/>
        <v>21</v>
      </c>
      <c r="AD23" s="31">
        <f t="shared" si="14"/>
        <v>7.2499999999999991</v>
      </c>
      <c r="AE23" s="31">
        <f t="shared" si="14"/>
        <v>8.9857142857142875</v>
      </c>
      <c r="AF23" s="31">
        <f t="shared" si="14"/>
        <v>12.9</v>
      </c>
      <c r="AG23" s="31">
        <f t="shared" si="14"/>
        <v>15.5</v>
      </c>
      <c r="AH23" s="31">
        <f t="shared" si="14"/>
        <v>17</v>
      </c>
      <c r="AI23" s="31">
        <f t="shared" si="14"/>
        <v>20.5</v>
      </c>
      <c r="AJ23" s="31">
        <f t="shared" si="14"/>
        <v>27.5</v>
      </c>
      <c r="AK23" s="59">
        <f t="shared" si="14"/>
        <v>31</v>
      </c>
      <c r="AL23" s="34">
        <f>SUM(AL15:AL22)</f>
        <v>7.7554912381579273</v>
      </c>
      <c r="AM23" s="34">
        <f t="shared" si="14"/>
        <v>9.0180425396794792</v>
      </c>
      <c r="AN23" s="34">
        <f t="shared" si="14"/>
        <v>11.647887508803223</v>
      </c>
      <c r="AO23" s="34">
        <f t="shared" si="14"/>
        <v>13.213921117181389</v>
      </c>
      <c r="AP23" s="26"/>
      <c r="AQ23" s="26"/>
      <c r="AR23" s="26"/>
      <c r="AS23" s="26"/>
      <c r="AT23" s="64">
        <f>SUM(AT15:AT22)</f>
        <v>1.0891436879536818</v>
      </c>
      <c r="AU23" s="64">
        <f>SUM(AU15:AU22)</f>
        <v>0.99999999999999989</v>
      </c>
    </row>
    <row r="24" spans="5:59" ht="15.75" thickBot="1" x14ac:dyDescent="0.3">
      <c r="E24" s="21"/>
      <c r="F24" s="21"/>
      <c r="G24" s="32"/>
      <c r="H24" s="33"/>
      <c r="I24" s="33"/>
      <c r="J24" s="21"/>
      <c r="K24" s="21"/>
      <c r="L24" s="21"/>
      <c r="M24" s="21"/>
      <c r="N24" s="21"/>
      <c r="O24" s="21"/>
      <c r="P24" s="21"/>
      <c r="Q24" s="21"/>
      <c r="AD24" s="28"/>
      <c r="AE24" s="28"/>
      <c r="AF24" s="28"/>
      <c r="AG24" s="26"/>
      <c r="AH24" s="26"/>
      <c r="AI24" s="26"/>
      <c r="AJ24" s="26"/>
      <c r="AK24" s="26"/>
      <c r="AL24" s="84">
        <f>1/AL23</f>
        <v>0.12894089739665782</v>
      </c>
      <c r="AM24" s="63">
        <f t="shared" ref="AM24:AO24" si="15">1/AM23</f>
        <v>0.11088880936189753</v>
      </c>
      <c r="AN24" s="63">
        <f t="shared" si="15"/>
        <v>8.5852477476642999E-2</v>
      </c>
      <c r="AO24" s="63">
        <f t="shared" si="15"/>
        <v>7.5677763710860282E-2</v>
      </c>
      <c r="AP24" s="26"/>
      <c r="AQ24" s="26"/>
      <c r="AR24" s="26"/>
      <c r="AS24" s="26"/>
      <c r="AT24" s="26"/>
      <c r="AU24" s="26"/>
    </row>
    <row r="25" spans="5:59" x14ac:dyDescent="0.25">
      <c r="E25" s="25"/>
      <c r="F25" s="49"/>
      <c r="G25" s="49"/>
      <c r="H25" s="87"/>
      <c r="I25" s="26"/>
      <c r="J25" s="26"/>
      <c r="K25" s="26"/>
      <c r="L25" s="26"/>
      <c r="M25" s="49"/>
      <c r="N25" s="49"/>
      <c r="O25" s="49"/>
      <c r="P25" s="49"/>
      <c r="Q25" s="49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</row>
    <row r="26" spans="5:59" x14ac:dyDescent="0.25">
      <c r="E26" s="51"/>
      <c r="F26" s="284" t="s">
        <v>57</v>
      </c>
      <c r="G26" s="284"/>
      <c r="H26" s="284"/>
      <c r="I26" s="285" t="s">
        <v>58</v>
      </c>
      <c r="J26" s="285"/>
      <c r="K26" s="285"/>
      <c r="L26" s="280" t="s">
        <v>59</v>
      </c>
      <c r="M26" s="280"/>
      <c r="N26" s="280"/>
      <c r="O26" s="49"/>
      <c r="P26" s="49"/>
      <c r="Q26" s="49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49"/>
      <c r="AE26" s="49"/>
      <c r="AF26" s="49"/>
      <c r="AG26" s="49"/>
      <c r="AH26" s="49"/>
      <c r="AI26" s="49"/>
      <c r="AJ26" s="49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</row>
    <row r="27" spans="5:59" ht="30.75" thickBot="1" x14ac:dyDescent="0.3">
      <c r="E27" s="89"/>
      <c r="F27" s="24" t="s">
        <v>60</v>
      </c>
      <c r="G27" s="24" t="s">
        <v>64</v>
      </c>
      <c r="H27" s="24" t="s">
        <v>61</v>
      </c>
      <c r="I27" s="24" t="s">
        <v>60</v>
      </c>
      <c r="J27" s="24" t="s">
        <v>64</v>
      </c>
      <c r="K27" s="24" t="s">
        <v>61</v>
      </c>
      <c r="L27" s="24" t="s">
        <v>60</v>
      </c>
      <c r="M27" s="24" t="s">
        <v>64</v>
      </c>
      <c r="N27" s="24" t="s">
        <v>61</v>
      </c>
      <c r="O27" s="49"/>
      <c r="P27" s="49"/>
      <c r="Q27" s="49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49"/>
      <c r="AE27" s="49"/>
      <c r="AF27" s="49"/>
      <c r="AG27" s="49"/>
      <c r="AH27" s="49"/>
      <c r="AI27" s="49"/>
      <c r="AJ27" s="49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</row>
    <row r="28" spans="5:59" ht="15.75" thickBot="1" x14ac:dyDescent="0.3">
      <c r="E28" s="37" t="str">
        <f>E15</f>
        <v>Caracterización de cuadrillas</v>
      </c>
      <c r="F28" s="6">
        <f t="shared" ref="F28:F35" si="16">G28-(G28*$AU15)</f>
        <v>1.9793899691835581</v>
      </c>
      <c r="G28" s="92">
        <f>Rendimientos!D7</f>
        <v>3</v>
      </c>
      <c r="H28" s="6">
        <f t="shared" ref="H28:H35" si="17">G28+(G28*$AU15)</f>
        <v>4.0206100308164423</v>
      </c>
      <c r="I28" s="6">
        <f t="shared" ref="I28:I35" si="18">J28-(J28*$AU15)</f>
        <v>2.1113493004624622</v>
      </c>
      <c r="J28" s="92">
        <f>Rendimientos!E7</f>
        <v>3.2</v>
      </c>
      <c r="K28" s="6">
        <f t="shared" ref="K28:K35" si="19">J28+(J28*$AU15)</f>
        <v>4.2886506995375377</v>
      </c>
      <c r="L28" s="6">
        <f>M28-(M28*$AU15)</f>
        <v>1.6494916409862985</v>
      </c>
      <c r="M28" s="92">
        <f>Rendimientos!F7</f>
        <v>2.5</v>
      </c>
      <c r="N28" s="6">
        <f t="shared" ref="N28:N35" si="20">M28+(M28*$AU15)</f>
        <v>3.3505083590137015</v>
      </c>
      <c r="O28" s="49"/>
      <c r="P28" s="49"/>
      <c r="Q28" s="49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</row>
    <row r="29" spans="5:59" ht="15.75" thickBot="1" x14ac:dyDescent="0.3">
      <c r="E29" s="37" t="str">
        <f t="shared" ref="E29:E35" si="21">E16</f>
        <v>Complejidad del proyecto</v>
      </c>
      <c r="F29" s="6">
        <f t="shared" si="16"/>
        <v>2.507599239439811</v>
      </c>
      <c r="G29" s="86">
        <f>G28</f>
        <v>3</v>
      </c>
      <c r="H29" s="6">
        <f t="shared" si="17"/>
        <v>3.492400760560189</v>
      </c>
      <c r="I29" s="6">
        <f t="shared" si="18"/>
        <v>2.6747725220691319</v>
      </c>
      <c r="J29" s="86">
        <f>J28</f>
        <v>3.2</v>
      </c>
      <c r="K29" s="6">
        <f t="shared" si="19"/>
        <v>3.7252274779308685</v>
      </c>
      <c r="L29" s="6">
        <f>M29-(M29*$AU16)</f>
        <v>2.0896660328665093</v>
      </c>
      <c r="M29" s="86">
        <f>M28</f>
        <v>2.5</v>
      </c>
      <c r="N29" s="6">
        <f t="shared" si="20"/>
        <v>2.9103339671334907</v>
      </c>
      <c r="O29" s="49"/>
      <c r="P29" s="49"/>
      <c r="Q29" s="49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</row>
    <row r="30" spans="5:59" ht="15.75" thickBot="1" x14ac:dyDescent="0.3">
      <c r="E30" s="37" t="str">
        <f t="shared" si="21"/>
        <v>Condiciones ambientales</v>
      </c>
      <c r="F30" s="6">
        <f t="shared" si="16"/>
        <v>2.8158948300521938</v>
      </c>
      <c r="G30" s="86">
        <f t="shared" ref="G30:G35" si="22">G29</f>
        <v>3</v>
      </c>
      <c r="H30" s="6">
        <f t="shared" si="17"/>
        <v>3.1841051699478062</v>
      </c>
      <c r="I30" s="6">
        <f t="shared" si="18"/>
        <v>3.0036211520556733</v>
      </c>
      <c r="J30" s="86">
        <f t="shared" ref="J30:J35" si="23">J29</f>
        <v>3.2</v>
      </c>
      <c r="K30" s="6">
        <f t="shared" si="19"/>
        <v>3.3963788479443271</v>
      </c>
      <c r="L30" s="6">
        <f>(M30-(M30*$AU17))</f>
        <v>2.3465790250434946</v>
      </c>
      <c r="M30" s="86">
        <f t="shared" ref="M30:M35" si="24">M29</f>
        <v>2.5</v>
      </c>
      <c r="N30" s="6">
        <f t="shared" si="20"/>
        <v>2.6534209749565054</v>
      </c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</row>
    <row r="31" spans="5:59" ht="15.75" thickBot="1" x14ac:dyDescent="0.3">
      <c r="E31" s="37" t="str">
        <f t="shared" si="21"/>
        <v>Disposición de materiales</v>
      </c>
      <c r="F31" s="6">
        <f t="shared" si="16"/>
        <v>2.8158948300521938</v>
      </c>
      <c r="G31" s="86">
        <f t="shared" si="22"/>
        <v>3</v>
      </c>
      <c r="H31" s="6">
        <f t="shared" si="17"/>
        <v>3.1841051699478062</v>
      </c>
      <c r="I31" s="6">
        <f t="shared" si="18"/>
        <v>3.0036211520556733</v>
      </c>
      <c r="J31" s="86">
        <f t="shared" si="23"/>
        <v>3.2</v>
      </c>
      <c r="K31" s="6">
        <f t="shared" si="19"/>
        <v>3.3963788479443271</v>
      </c>
      <c r="L31" s="6">
        <f>M31-(M31*$AU18)</f>
        <v>2.3465790250434946</v>
      </c>
      <c r="M31" s="86">
        <f t="shared" si="24"/>
        <v>2.5</v>
      </c>
      <c r="N31" s="6">
        <f t="shared" si="20"/>
        <v>2.6534209749565054</v>
      </c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</row>
    <row r="32" spans="5:59" ht="15.75" thickBot="1" x14ac:dyDescent="0.3">
      <c r="E32" s="37" t="str">
        <f t="shared" si="21"/>
        <v>Experiencia del trabajador</v>
      </c>
      <c r="F32" s="6">
        <f t="shared" si="16"/>
        <v>2.507599239439811</v>
      </c>
      <c r="G32" s="86">
        <f t="shared" si="22"/>
        <v>3</v>
      </c>
      <c r="H32" s="6">
        <f t="shared" si="17"/>
        <v>3.492400760560189</v>
      </c>
      <c r="I32" s="6">
        <f t="shared" si="18"/>
        <v>2.6747725220691319</v>
      </c>
      <c r="J32" s="86">
        <f t="shared" si="23"/>
        <v>3.2</v>
      </c>
      <c r="K32" s="6">
        <f t="shared" si="19"/>
        <v>3.7252274779308685</v>
      </c>
      <c r="L32" s="6">
        <f>M32-(M32*$AU19)</f>
        <v>2.0896660328665093</v>
      </c>
      <c r="M32" s="86">
        <f t="shared" si="24"/>
        <v>2.5</v>
      </c>
      <c r="N32" s="6">
        <f t="shared" si="20"/>
        <v>2.9103339671334907</v>
      </c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</row>
    <row r="33" spans="4:76" ht="15.75" thickBot="1" x14ac:dyDescent="0.3">
      <c r="E33" s="37" t="str">
        <f t="shared" si="21"/>
        <v>Herramientas y equipos</v>
      </c>
      <c r="F33" s="6">
        <f t="shared" si="16"/>
        <v>2.8158948300521938</v>
      </c>
      <c r="G33" s="86">
        <f t="shared" si="22"/>
        <v>3</v>
      </c>
      <c r="H33" s="6">
        <f t="shared" si="17"/>
        <v>3.1841051699478062</v>
      </c>
      <c r="I33" s="6">
        <f t="shared" si="18"/>
        <v>3.0036211520556733</v>
      </c>
      <c r="J33" s="86">
        <f t="shared" si="23"/>
        <v>3.2</v>
      </c>
      <c r="K33" s="6">
        <f t="shared" si="19"/>
        <v>3.3963788479443271</v>
      </c>
      <c r="L33" s="6">
        <f>M33-(M33*$AU20)</f>
        <v>2.3465790250434946</v>
      </c>
      <c r="M33" s="86">
        <f t="shared" si="24"/>
        <v>2.5</v>
      </c>
      <c r="N33" s="6">
        <f t="shared" si="20"/>
        <v>2.6534209749565054</v>
      </c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</row>
    <row r="34" spans="4:76" ht="15.75" thickBot="1" x14ac:dyDescent="0.3">
      <c r="E34" s="37" t="str">
        <f t="shared" si="21"/>
        <v>Monitoreo y control</v>
      </c>
      <c r="F34" s="6">
        <f t="shared" si="16"/>
        <v>2.6775741200876828</v>
      </c>
      <c r="G34" s="86">
        <f t="shared" si="22"/>
        <v>3</v>
      </c>
      <c r="H34" s="6">
        <f t="shared" si="17"/>
        <v>3.3224258799123172</v>
      </c>
      <c r="I34" s="6">
        <f t="shared" si="18"/>
        <v>2.8560790614268621</v>
      </c>
      <c r="J34" s="86">
        <f t="shared" si="23"/>
        <v>3.2</v>
      </c>
      <c r="K34" s="6">
        <f t="shared" si="19"/>
        <v>3.5439209385731383</v>
      </c>
      <c r="L34" s="6">
        <f>M34-(M34*$AU21)</f>
        <v>2.231311766739736</v>
      </c>
      <c r="M34" s="86">
        <f t="shared" si="24"/>
        <v>2.5</v>
      </c>
      <c r="N34" s="6">
        <f t="shared" si="20"/>
        <v>2.768688233260264</v>
      </c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</row>
    <row r="35" spans="4:76" x14ac:dyDescent="0.25">
      <c r="E35" s="37" t="str">
        <f t="shared" si="21"/>
        <v>Percepción Motivacional</v>
      </c>
      <c r="F35" s="6">
        <f t="shared" si="16"/>
        <v>2.8801529416925553</v>
      </c>
      <c r="G35" s="86">
        <f t="shared" si="22"/>
        <v>3</v>
      </c>
      <c r="H35" s="6">
        <f t="shared" si="17"/>
        <v>3.1198470583074447</v>
      </c>
      <c r="I35" s="6">
        <f t="shared" si="18"/>
        <v>3.0721631378053926</v>
      </c>
      <c r="J35" s="86">
        <f t="shared" si="23"/>
        <v>3.2</v>
      </c>
      <c r="K35" s="6">
        <f t="shared" si="19"/>
        <v>3.3278368621946077</v>
      </c>
      <c r="L35" s="6">
        <f>M35-(M35*$AU22)</f>
        <v>2.4001274514104627</v>
      </c>
      <c r="M35" s="86">
        <f t="shared" si="24"/>
        <v>2.5</v>
      </c>
      <c r="N35" s="6">
        <f t="shared" si="20"/>
        <v>2.5998725485895373</v>
      </c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</row>
    <row r="36" spans="4:76" ht="30" customHeight="1" x14ac:dyDescent="0.25">
      <c r="E36" s="52"/>
      <c r="F36" s="85"/>
      <c r="G36" s="85"/>
      <c r="H36" s="52"/>
      <c r="I36" s="52"/>
      <c r="J36" s="52"/>
      <c r="K36" s="52"/>
      <c r="L36" s="52"/>
      <c r="M36" s="53"/>
      <c r="N36" s="23"/>
    </row>
    <row r="37" spans="4:76" ht="15" customHeight="1" x14ac:dyDescent="0.25">
      <c r="E37" s="52"/>
      <c r="F37" s="52"/>
      <c r="G37" s="52"/>
      <c r="H37" s="52"/>
      <c r="I37" s="52"/>
      <c r="J37" s="52"/>
      <c r="K37" s="52"/>
      <c r="L37" s="52"/>
      <c r="M37" s="52"/>
    </row>
    <row r="38" spans="4:76" x14ac:dyDescent="0.25">
      <c r="E38" s="14"/>
      <c r="F38" s="14"/>
      <c r="U38" s="11"/>
      <c r="V38" s="49"/>
      <c r="W38" s="49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</row>
    <row r="39" spans="4:76" x14ac:dyDescent="0.25">
      <c r="E39" s="14"/>
      <c r="F39" s="14"/>
      <c r="G39" s="90"/>
      <c r="H39" s="52"/>
      <c r="I39" s="52"/>
      <c r="J39" s="52"/>
      <c r="K39" s="52"/>
      <c r="L39" s="52"/>
      <c r="V39" s="49"/>
      <c r="W39" s="49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</row>
    <row r="40" spans="4:76" ht="15" customHeight="1" x14ac:dyDescent="0.25">
      <c r="E40" s="14"/>
      <c r="F40" s="14"/>
      <c r="G40" s="281" t="str">
        <f>E28</f>
        <v>Caracterización de cuadrillas</v>
      </c>
      <c r="H40" s="282"/>
      <c r="I40" s="282"/>
      <c r="J40" s="282"/>
      <c r="K40" s="282"/>
      <c r="L40" s="283"/>
      <c r="V40" s="91"/>
      <c r="W40" s="281" t="str">
        <f>E32</f>
        <v>Experiencia del trabajador</v>
      </c>
      <c r="X40" s="282"/>
      <c r="Y40" s="282"/>
      <c r="Z40" s="282"/>
      <c r="AA40" s="282"/>
      <c r="AB40" s="283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</row>
    <row r="41" spans="4:76" x14ac:dyDescent="0.25">
      <c r="E41" s="14"/>
      <c r="F41" s="14"/>
      <c r="G41" s="284" t="s">
        <v>154</v>
      </c>
      <c r="H41" s="284"/>
      <c r="I41" s="285" t="s">
        <v>155</v>
      </c>
      <c r="J41" s="285"/>
      <c r="K41" s="280" t="s">
        <v>156</v>
      </c>
      <c r="L41" s="280"/>
      <c r="V41" s="91"/>
      <c r="W41" s="284" t="s">
        <v>154</v>
      </c>
      <c r="X41" s="284"/>
      <c r="Y41" s="285" t="s">
        <v>155</v>
      </c>
      <c r="Z41" s="285"/>
      <c r="AA41" s="280" t="s">
        <v>156</v>
      </c>
      <c r="AB41" s="280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</row>
    <row r="42" spans="4:76" x14ac:dyDescent="0.25">
      <c r="E42" s="14"/>
      <c r="F42" s="14"/>
      <c r="G42" s="15">
        <f>_xlfn.XLOOKUP(G40,$E$28:$E$35,$F$28:$F$35,"ERROR",0,1)</f>
        <v>1.9793899691835581</v>
      </c>
      <c r="H42" s="15">
        <v>0</v>
      </c>
      <c r="I42" s="15">
        <f>_xlfn.XLOOKUP(G40,$E$28:$E$35,$I$28:$I$35)</f>
        <v>2.1113493004624622</v>
      </c>
      <c r="J42" s="15">
        <v>0</v>
      </c>
      <c r="K42" s="15">
        <f>_xlfn.XLOOKUP(G40,$E$28:$E$35,$L$28:$L$35)</f>
        <v>1.6494916409862985</v>
      </c>
      <c r="L42" s="15">
        <v>0</v>
      </c>
      <c r="V42" s="91"/>
      <c r="W42" s="15">
        <f>_xlfn.XLOOKUP(W40,$E$28:$E$35,$F$28:$F$35,"ERROR",0,1)</f>
        <v>2.507599239439811</v>
      </c>
      <c r="X42" s="15">
        <v>0</v>
      </c>
      <c r="Y42" s="15">
        <f>_xlfn.XLOOKUP(W40,$E$28:$E$35,$I$28:$I$35)</f>
        <v>2.6747725220691319</v>
      </c>
      <c r="Z42" s="15">
        <v>0</v>
      </c>
      <c r="AA42" s="15">
        <f>_xlfn.XLOOKUP(W40,$E$28:$E$35,$L$28:$L$35)</f>
        <v>2.0896660328665093</v>
      </c>
      <c r="AB42" s="15">
        <v>0</v>
      </c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</row>
    <row r="43" spans="4:76" ht="15" customHeight="1" x14ac:dyDescent="0.25">
      <c r="D43" s="88"/>
      <c r="E43" s="14"/>
      <c r="F43" s="14"/>
      <c r="G43" s="15">
        <f>((G45-G42)/4)+G42</f>
        <v>2.4896949845917793</v>
      </c>
      <c r="H43" s="15">
        <v>1</v>
      </c>
      <c r="I43" s="15">
        <f>((I45-I42)/4)+I42</f>
        <v>2.6556746502312309</v>
      </c>
      <c r="J43" s="15">
        <v>1</v>
      </c>
      <c r="K43" s="15">
        <f>((K45-K42)/4)+K42</f>
        <v>2.074745820493149</v>
      </c>
      <c r="L43" s="15">
        <v>1</v>
      </c>
      <c r="V43" s="91"/>
      <c r="W43" s="15">
        <f>((W45-W42)/4)+W42</f>
        <v>2.7537996197199055</v>
      </c>
      <c r="X43" s="15">
        <v>1</v>
      </c>
      <c r="Y43" s="15">
        <f>((Y45-Y42)/4)+Y42</f>
        <v>2.937386261034566</v>
      </c>
      <c r="Z43" s="15">
        <v>1</v>
      </c>
      <c r="AA43" s="15">
        <f>((AA45-AA42)/4)+AA42</f>
        <v>2.2948330164332544</v>
      </c>
      <c r="AB43" s="15">
        <v>1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</row>
    <row r="44" spans="4:76" x14ac:dyDescent="0.25">
      <c r="E44" s="14"/>
      <c r="F44" s="14"/>
      <c r="G44" s="15">
        <f>G45-((G45-G42)/4)</f>
        <v>3.5103050154082212</v>
      </c>
      <c r="H44" s="15">
        <v>1</v>
      </c>
      <c r="I44" s="15">
        <f>I45-((I45-I42)/4)</f>
        <v>3.744325349768769</v>
      </c>
      <c r="J44" s="15">
        <v>1</v>
      </c>
      <c r="K44" s="15">
        <f>K45-((K45-K42)/4)</f>
        <v>2.925254179506851</v>
      </c>
      <c r="L44" s="15">
        <v>1</v>
      </c>
      <c r="V44" s="91"/>
      <c r="W44" s="15">
        <f>W45-((W45-W42)/4)</f>
        <v>3.2462003802800945</v>
      </c>
      <c r="X44" s="15">
        <v>1</v>
      </c>
      <c r="Y44" s="15">
        <f>Y45-((Y45-Y42)/4)</f>
        <v>3.4626137389654343</v>
      </c>
      <c r="Z44" s="15">
        <v>1</v>
      </c>
      <c r="AA44" s="15">
        <f>AA45-((AA45-AA42)/4)</f>
        <v>2.7051669835667456</v>
      </c>
      <c r="AB44" s="15">
        <v>1</v>
      </c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</row>
    <row r="45" spans="4:76" x14ac:dyDescent="0.25">
      <c r="E45" s="14"/>
      <c r="F45" s="14"/>
      <c r="G45" s="15">
        <f>_xlfn.XLOOKUP(G40,$E$28:$E$35,$H$28:$H$35,"ERROR",0,1)</f>
        <v>4.0206100308164423</v>
      </c>
      <c r="H45" s="15">
        <v>0</v>
      </c>
      <c r="I45" s="15">
        <f>_xlfn.XLOOKUP(G40,$E$28:$E$35,$K$28:$K$35)</f>
        <v>4.2886506995375377</v>
      </c>
      <c r="J45" s="15">
        <v>0</v>
      </c>
      <c r="K45" s="15">
        <f>_xlfn.XLOOKUP(G40,$E$28:$E$35,$N$28:$N$35)</f>
        <v>3.3505083590137015</v>
      </c>
      <c r="L45" s="15">
        <v>0</v>
      </c>
      <c r="V45" s="91"/>
      <c r="W45" s="15">
        <f>_xlfn.XLOOKUP(W40,$E$28:$E$35,$H$28:$H$35,"ERROR",0,1)</f>
        <v>3.492400760560189</v>
      </c>
      <c r="X45" s="15">
        <v>0</v>
      </c>
      <c r="Y45" s="15">
        <f>_xlfn.XLOOKUP(W40,$E$28:$E$35,$K$28:$K$35)</f>
        <v>3.7252274779308685</v>
      </c>
      <c r="Z45" s="15">
        <v>0</v>
      </c>
      <c r="AA45" s="15">
        <f>_xlfn.XLOOKUP(W40,$E$28:$E$35,$N$28:$N$35)</f>
        <v>2.9103339671334907</v>
      </c>
      <c r="AB45" s="15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</row>
    <row r="46" spans="4:76" x14ac:dyDescent="0.25">
      <c r="E46" s="14"/>
      <c r="F46" s="14"/>
      <c r="G46" s="27"/>
      <c r="H46" s="27"/>
      <c r="I46" s="27"/>
      <c r="J46" s="27"/>
      <c r="K46" s="27"/>
      <c r="L46" s="27"/>
      <c r="V46" s="91"/>
      <c r="W46" s="27"/>
      <c r="X46" s="27"/>
      <c r="Y46" s="27"/>
      <c r="Z46" s="27"/>
      <c r="AA46" s="27"/>
      <c r="AB46" s="27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</row>
    <row r="47" spans="4:76" s="16" customFormat="1" ht="30" customHeight="1" x14ac:dyDescent="0.25">
      <c r="E47" s="14"/>
      <c r="F47" s="14"/>
      <c r="G47" s="27"/>
      <c r="H47" s="27"/>
      <c r="I47" s="27"/>
      <c r="J47" s="27"/>
      <c r="K47" s="27"/>
      <c r="L47" s="27"/>
      <c r="V47" s="91"/>
      <c r="W47" s="27"/>
      <c r="X47" s="27"/>
      <c r="Y47" s="27"/>
      <c r="Z47" s="27"/>
      <c r="AA47" s="27"/>
      <c r="AB47" s="27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</row>
    <row r="48" spans="4:76" x14ac:dyDescent="0.25">
      <c r="E48" s="14"/>
      <c r="F48" s="14"/>
      <c r="G48" s="27"/>
      <c r="H48" s="27"/>
      <c r="I48" s="27"/>
      <c r="J48" s="27"/>
      <c r="K48" s="27"/>
      <c r="L48" s="27"/>
      <c r="V48" s="91"/>
      <c r="W48" s="27"/>
      <c r="X48" s="27"/>
      <c r="Y48" s="27"/>
      <c r="Z48" s="27"/>
      <c r="AA48" s="27"/>
      <c r="AB48" s="27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</row>
    <row r="49" spans="5:76" x14ac:dyDescent="0.25">
      <c r="E49" s="14"/>
      <c r="F49" s="14"/>
      <c r="G49" s="27"/>
      <c r="H49" s="27"/>
      <c r="I49" s="27"/>
      <c r="J49" s="27"/>
      <c r="K49" s="27"/>
      <c r="L49" s="27"/>
      <c r="U49" s="11"/>
      <c r="V49" s="91"/>
      <c r="W49" s="27"/>
      <c r="X49" s="27"/>
      <c r="Y49" s="27"/>
      <c r="Z49" s="27"/>
      <c r="AA49" s="27"/>
      <c r="AB49" s="27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</row>
    <row r="50" spans="5:76" ht="15" customHeight="1" x14ac:dyDescent="0.25">
      <c r="E50" s="14"/>
      <c r="F50" s="14"/>
      <c r="G50" s="27"/>
      <c r="H50" s="27"/>
      <c r="I50" s="27"/>
      <c r="J50" s="27"/>
      <c r="K50" s="27"/>
      <c r="L50" s="27"/>
      <c r="V50" s="91"/>
      <c r="W50" s="27"/>
      <c r="X50" s="27"/>
      <c r="Y50" s="27"/>
      <c r="Z50" s="27"/>
      <c r="AA50" s="27"/>
      <c r="AB50" s="27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</row>
    <row r="51" spans="5:76" ht="15" customHeight="1" x14ac:dyDescent="0.25">
      <c r="E51" s="14"/>
      <c r="F51" s="14"/>
      <c r="G51" s="27"/>
      <c r="H51" s="27"/>
      <c r="I51" s="27"/>
      <c r="J51" s="27"/>
      <c r="K51" s="27"/>
      <c r="L51" s="27"/>
      <c r="M51" s="49"/>
      <c r="N51" s="49"/>
      <c r="V51" s="91"/>
      <c r="W51" s="27"/>
      <c r="X51" s="27"/>
      <c r="Y51" s="27"/>
      <c r="Z51" s="27"/>
      <c r="AA51" s="27"/>
      <c r="AB51" s="27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</row>
    <row r="52" spans="5:76" x14ac:dyDescent="0.25">
      <c r="E52" s="14"/>
      <c r="F52" s="14"/>
      <c r="G52" s="27"/>
      <c r="H52" s="27"/>
      <c r="I52" s="27"/>
      <c r="J52" s="27"/>
      <c r="K52" s="27"/>
      <c r="L52" s="27"/>
      <c r="M52" s="49"/>
      <c r="N52" s="49"/>
      <c r="V52" s="91"/>
      <c r="W52" s="27"/>
      <c r="X52" s="27"/>
      <c r="Y52" s="27"/>
      <c r="Z52" s="27"/>
      <c r="AA52" s="27"/>
      <c r="AB52" s="27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</row>
    <row r="53" spans="5:76" x14ac:dyDescent="0.25">
      <c r="E53" s="14"/>
      <c r="F53" s="14"/>
      <c r="G53" s="27"/>
      <c r="H53" s="27"/>
      <c r="I53" s="27"/>
      <c r="J53" s="27"/>
      <c r="K53" s="27"/>
      <c r="L53" s="27"/>
      <c r="M53" s="49"/>
      <c r="N53" s="49"/>
      <c r="V53" s="91"/>
      <c r="W53" s="27"/>
      <c r="X53" s="27"/>
      <c r="Y53" s="27"/>
      <c r="Z53" s="27"/>
      <c r="AA53" s="27"/>
      <c r="AB53" s="27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</row>
    <row r="54" spans="5:76" ht="15" customHeight="1" x14ac:dyDescent="0.25">
      <c r="E54" s="14"/>
      <c r="F54" s="14"/>
      <c r="G54" s="27"/>
      <c r="H54" s="27"/>
      <c r="I54" s="27"/>
      <c r="J54" s="27"/>
      <c r="K54" s="27"/>
      <c r="L54" s="27"/>
      <c r="M54" s="49"/>
      <c r="N54" s="49"/>
      <c r="V54" s="91"/>
      <c r="W54" s="27"/>
      <c r="X54" s="27"/>
      <c r="Y54" s="27"/>
      <c r="Z54" s="27"/>
      <c r="AA54" s="27"/>
      <c r="AB54" s="27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</row>
    <row r="55" spans="5:76" ht="15" customHeight="1" x14ac:dyDescent="0.25">
      <c r="E55" s="14"/>
      <c r="F55" s="14"/>
      <c r="G55" s="281" t="str">
        <f>E29</f>
        <v>Complejidad del proyecto</v>
      </c>
      <c r="H55" s="282"/>
      <c r="I55" s="282"/>
      <c r="J55" s="282"/>
      <c r="K55" s="282"/>
      <c r="L55" s="283"/>
      <c r="M55" s="49"/>
      <c r="N55" s="49"/>
      <c r="V55" s="91"/>
      <c r="W55" s="281" t="str">
        <f>E33</f>
        <v>Herramientas y equipos</v>
      </c>
      <c r="X55" s="282"/>
      <c r="Y55" s="282"/>
      <c r="Z55" s="282"/>
      <c r="AA55" s="282"/>
      <c r="AB55" s="283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</row>
    <row r="56" spans="5:76" x14ac:dyDescent="0.25">
      <c r="E56" s="14"/>
      <c r="F56" s="14"/>
      <c r="G56" s="284" t="s">
        <v>154</v>
      </c>
      <c r="H56" s="284"/>
      <c r="I56" s="285" t="s">
        <v>155</v>
      </c>
      <c r="J56" s="285"/>
      <c r="K56" s="280" t="s">
        <v>156</v>
      </c>
      <c r="L56" s="280"/>
      <c r="M56" s="49"/>
      <c r="N56" s="49"/>
      <c r="V56" s="91"/>
      <c r="W56" s="284" t="s">
        <v>154</v>
      </c>
      <c r="X56" s="284"/>
      <c r="Y56" s="285" t="s">
        <v>155</v>
      </c>
      <c r="Z56" s="285"/>
      <c r="AA56" s="280" t="s">
        <v>156</v>
      </c>
      <c r="AB56" s="280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</row>
    <row r="57" spans="5:76" ht="15" customHeight="1" x14ac:dyDescent="0.25">
      <c r="E57" s="14"/>
      <c r="F57" s="14"/>
      <c r="G57" s="15">
        <f>_xlfn.XLOOKUP(G55,$E$28:$E$35,$F$28:$F$35,"ERROR",0,1)</f>
        <v>2.507599239439811</v>
      </c>
      <c r="H57" s="15">
        <v>0</v>
      </c>
      <c r="I57" s="15">
        <f>_xlfn.XLOOKUP(G55,$E$28:$E$35,$I$28:$I$35)</f>
        <v>2.6747725220691319</v>
      </c>
      <c r="J57" s="15">
        <v>0</v>
      </c>
      <c r="K57" s="15">
        <f>_xlfn.XLOOKUP(G55,$E$28:$E$35,$L$28:$L$35)</f>
        <v>2.0896660328665093</v>
      </c>
      <c r="L57" s="15">
        <v>0</v>
      </c>
      <c r="M57" s="49"/>
      <c r="N57" s="49"/>
      <c r="V57" s="91"/>
      <c r="W57" s="15">
        <f>_xlfn.XLOOKUP(W55,$E$28:$E$35,$F$28:$F$35,"ERROR",0,1)</f>
        <v>2.8158948300521938</v>
      </c>
      <c r="X57" s="15">
        <v>0</v>
      </c>
      <c r="Y57" s="15">
        <f>_xlfn.XLOOKUP(W55,$E$28:$E$35,$I$28:$I$35)</f>
        <v>3.0036211520556733</v>
      </c>
      <c r="Z57" s="15">
        <v>0</v>
      </c>
      <c r="AA57" s="15">
        <f>_xlfn.XLOOKUP(W55,$E$28:$E$35,$L$28:$L$35)</f>
        <v>2.3465790250434946</v>
      </c>
      <c r="AB57" s="15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</row>
    <row r="58" spans="5:76" ht="30" customHeight="1" x14ac:dyDescent="0.25">
      <c r="E58" s="14"/>
      <c r="F58" s="14"/>
      <c r="G58" s="15">
        <f>((G60-G57)/4)+G57</f>
        <v>2.7537996197199055</v>
      </c>
      <c r="H58" s="15">
        <v>1</v>
      </c>
      <c r="I58" s="15">
        <f>((I60-I57)/4)+I57</f>
        <v>2.937386261034566</v>
      </c>
      <c r="J58" s="15">
        <v>1</v>
      </c>
      <c r="K58" s="15">
        <f>((K60-K57)/4)+K57</f>
        <v>2.2948330164332544</v>
      </c>
      <c r="L58" s="15">
        <v>1</v>
      </c>
      <c r="M58" s="49"/>
      <c r="N58" s="49"/>
      <c r="V58" s="91"/>
      <c r="W58" s="15">
        <f>((W60-W57)/4)+W57</f>
        <v>2.9079474150260971</v>
      </c>
      <c r="X58" s="15">
        <v>1</v>
      </c>
      <c r="Y58" s="15">
        <f>((Y60-Y57)/4)+Y57</f>
        <v>3.1018105760278365</v>
      </c>
      <c r="Z58" s="15">
        <v>1</v>
      </c>
      <c r="AA58" s="15">
        <f>((AA60-AA57)/4)+AA57</f>
        <v>2.4232895125217473</v>
      </c>
      <c r="AB58" s="15">
        <v>1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</row>
    <row r="59" spans="5:76" x14ac:dyDescent="0.25">
      <c r="E59" s="14"/>
      <c r="F59" s="14"/>
      <c r="G59" s="15">
        <f>G60-((G60-G57)/4)</f>
        <v>3.2462003802800945</v>
      </c>
      <c r="H59" s="15">
        <v>1</v>
      </c>
      <c r="I59" s="15">
        <f>I60-((I60-I57)/4)</f>
        <v>3.4626137389654343</v>
      </c>
      <c r="J59" s="15">
        <v>1</v>
      </c>
      <c r="K59" s="15">
        <f>K60-((K60-K57)/4)</f>
        <v>2.7051669835667456</v>
      </c>
      <c r="L59" s="15">
        <v>1</v>
      </c>
      <c r="M59" s="49"/>
      <c r="N59" s="49"/>
      <c r="V59" s="91"/>
      <c r="W59" s="15">
        <f>W60-((W60-W57)/4)</f>
        <v>3.0920525849739029</v>
      </c>
      <c r="X59" s="15">
        <v>1</v>
      </c>
      <c r="Y59" s="15">
        <f>Y60-((Y60-Y57)/4)</f>
        <v>3.2981894239721639</v>
      </c>
      <c r="Z59" s="15">
        <v>1</v>
      </c>
      <c r="AA59" s="15">
        <f>AA60-((AA60-AA57)/4)</f>
        <v>2.5767104874782527</v>
      </c>
      <c r="AB59" s="15">
        <v>1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</row>
    <row r="60" spans="5:76" x14ac:dyDescent="0.25">
      <c r="E60" s="14"/>
      <c r="F60" s="14"/>
      <c r="G60" s="15">
        <f>_xlfn.XLOOKUP(G55,$E$28:$E$35,$H$28:$H$35,"ERROR",0,1)</f>
        <v>3.492400760560189</v>
      </c>
      <c r="H60" s="15">
        <v>0</v>
      </c>
      <c r="I60" s="15">
        <f>_xlfn.XLOOKUP(G55,$E$28:$E$35,$K$28:$K$35)</f>
        <v>3.7252274779308685</v>
      </c>
      <c r="J60" s="15">
        <v>0</v>
      </c>
      <c r="K60" s="15">
        <f>_xlfn.XLOOKUP(G55,$E$28:$E$35,$N$28:$N$35)</f>
        <v>2.9103339671334907</v>
      </c>
      <c r="L60" s="15">
        <v>0</v>
      </c>
      <c r="M60" s="49"/>
      <c r="N60" s="49"/>
      <c r="V60" s="91"/>
      <c r="W60" s="15">
        <f>_xlfn.XLOOKUP(W55,$E$28:$E$35,$H$28:$H$35,"ERROR",0,1)</f>
        <v>3.1841051699478062</v>
      </c>
      <c r="X60" s="15">
        <v>0</v>
      </c>
      <c r="Y60" s="15">
        <f>_xlfn.XLOOKUP(W55,$E$28:$E$35,$K$28:$K$35)</f>
        <v>3.3963788479443271</v>
      </c>
      <c r="Z60" s="15">
        <v>0</v>
      </c>
      <c r="AA60" s="15">
        <f>_xlfn.XLOOKUP(W55,$E$28:$E$35,$N$28:$N$35)</f>
        <v>2.6534209749565054</v>
      </c>
      <c r="AB60" s="15">
        <v>0</v>
      </c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</row>
    <row r="61" spans="5:76" x14ac:dyDescent="0.25">
      <c r="E61" s="14"/>
      <c r="F61" s="14"/>
      <c r="G61" s="27"/>
      <c r="H61" s="27"/>
      <c r="I61" s="27"/>
      <c r="J61" s="27"/>
      <c r="K61" s="27"/>
      <c r="L61" s="27"/>
      <c r="M61" s="14"/>
      <c r="N61" s="14"/>
      <c r="O61" s="14"/>
      <c r="P61" s="14"/>
      <c r="Q61" s="14"/>
      <c r="R61" s="14"/>
      <c r="S61" s="14"/>
      <c r="V61" s="91"/>
      <c r="W61" s="27"/>
      <c r="X61" s="27"/>
      <c r="Y61" s="27"/>
      <c r="Z61" s="27"/>
      <c r="AA61" s="27"/>
      <c r="AB61" s="27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</row>
    <row r="62" spans="5:76" x14ac:dyDescent="0.25">
      <c r="E62" s="49"/>
      <c r="F62" s="14"/>
      <c r="G62" s="27"/>
      <c r="H62" s="27"/>
      <c r="I62" s="27"/>
      <c r="J62" s="27"/>
      <c r="K62" s="27"/>
      <c r="L62" s="27"/>
      <c r="M62" s="14"/>
      <c r="N62" s="14"/>
      <c r="O62" s="14"/>
      <c r="P62" s="14"/>
      <c r="Q62" s="14"/>
      <c r="R62" s="14"/>
      <c r="S62" s="14"/>
      <c r="V62" s="91"/>
      <c r="W62" s="27"/>
      <c r="X62" s="27"/>
      <c r="Y62" s="27"/>
      <c r="Z62" s="27"/>
      <c r="AA62" s="27"/>
      <c r="AB62" s="27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</row>
    <row r="63" spans="5:76" ht="15" customHeight="1" x14ac:dyDescent="0.25">
      <c r="E63" s="49"/>
      <c r="F63" s="14"/>
      <c r="G63" s="27"/>
      <c r="H63" s="27"/>
      <c r="I63" s="27"/>
      <c r="J63" s="27"/>
      <c r="K63" s="27"/>
      <c r="L63" s="27"/>
      <c r="M63" s="14"/>
      <c r="N63" s="14"/>
      <c r="O63" s="14"/>
      <c r="P63" s="14"/>
      <c r="Q63" s="14"/>
      <c r="R63" s="14"/>
      <c r="S63" s="14"/>
      <c r="U63" s="11"/>
      <c r="V63" s="91"/>
      <c r="W63" s="27"/>
      <c r="X63" s="27"/>
      <c r="Y63" s="27"/>
      <c r="Z63" s="27"/>
      <c r="AA63" s="27"/>
      <c r="AB63" s="27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</row>
    <row r="64" spans="5:76" ht="15" customHeight="1" x14ac:dyDescent="0.25">
      <c r="E64" s="49"/>
      <c r="F64" s="14"/>
      <c r="G64" s="27"/>
      <c r="H64" s="27"/>
      <c r="I64" s="27"/>
      <c r="J64" s="27"/>
      <c r="K64" s="27"/>
      <c r="L64" s="27"/>
      <c r="M64" s="14"/>
      <c r="N64" s="14"/>
      <c r="O64" s="14"/>
      <c r="P64" s="14"/>
      <c r="Q64" s="14"/>
      <c r="R64" s="14"/>
      <c r="S64" s="14"/>
      <c r="V64" s="91"/>
      <c r="W64" s="27"/>
      <c r="X64" s="27"/>
      <c r="Y64" s="27"/>
      <c r="Z64" s="27"/>
      <c r="AA64" s="27"/>
      <c r="AB64" s="27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</row>
    <row r="65" spans="5:76" x14ac:dyDescent="0.25">
      <c r="E65" s="49"/>
      <c r="F65" s="14"/>
      <c r="G65" s="27"/>
      <c r="H65" s="27"/>
      <c r="I65" s="27"/>
      <c r="J65" s="27"/>
      <c r="K65" s="27"/>
      <c r="L65" s="27"/>
      <c r="M65" s="14"/>
      <c r="N65" s="14"/>
      <c r="O65" s="14"/>
      <c r="P65" s="14"/>
      <c r="Q65" s="14"/>
      <c r="R65" s="14"/>
      <c r="S65" s="14"/>
      <c r="V65" s="91"/>
      <c r="W65" s="27"/>
      <c r="X65" s="27"/>
      <c r="Y65" s="27"/>
      <c r="Z65" s="27"/>
      <c r="AA65" s="27"/>
      <c r="AB65" s="27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</row>
    <row r="66" spans="5:76" x14ac:dyDescent="0.25">
      <c r="E66" s="49"/>
      <c r="F66" s="14"/>
      <c r="G66" s="27"/>
      <c r="H66" s="27"/>
      <c r="I66" s="27"/>
      <c r="J66" s="27"/>
      <c r="K66" s="27"/>
      <c r="L66" s="27"/>
      <c r="M66" s="14"/>
      <c r="N66" s="14"/>
      <c r="O66" s="14"/>
      <c r="P66" s="14"/>
      <c r="Q66" s="14"/>
      <c r="R66" s="14"/>
      <c r="S66" s="14"/>
      <c r="V66" s="91"/>
      <c r="W66" s="27"/>
      <c r="X66" s="27"/>
      <c r="Y66" s="27"/>
      <c r="Z66" s="27"/>
      <c r="AA66" s="27"/>
      <c r="AB66" s="27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</row>
    <row r="67" spans="5:76" ht="15" customHeight="1" x14ac:dyDescent="0.25">
      <c r="E67" s="49"/>
      <c r="F67" s="14"/>
      <c r="G67" s="27"/>
      <c r="H67" s="27"/>
      <c r="I67" s="27"/>
      <c r="J67" s="27"/>
      <c r="K67" s="27"/>
      <c r="L67" s="27"/>
      <c r="M67" s="14"/>
      <c r="N67" s="14"/>
      <c r="O67" s="14"/>
      <c r="P67" s="14"/>
      <c r="Q67" s="14"/>
      <c r="R67" s="14"/>
      <c r="S67" s="14"/>
      <c r="V67" s="91"/>
      <c r="W67" s="27"/>
      <c r="X67" s="27"/>
      <c r="Y67" s="27"/>
      <c r="Z67" s="27"/>
      <c r="AA67" s="27"/>
      <c r="AB67" s="27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</row>
    <row r="68" spans="5:76" x14ac:dyDescent="0.25">
      <c r="E68" s="49"/>
      <c r="F68" s="14"/>
      <c r="G68" s="27"/>
      <c r="H68" s="27"/>
      <c r="I68" s="27"/>
      <c r="J68" s="27"/>
      <c r="K68" s="27"/>
      <c r="L68" s="27"/>
      <c r="M68" s="14"/>
      <c r="N68" s="14"/>
      <c r="O68" s="14"/>
      <c r="P68" s="14"/>
      <c r="Q68" s="14"/>
      <c r="R68" s="14"/>
      <c r="S68" s="14"/>
      <c r="V68" s="91"/>
      <c r="W68" s="27"/>
      <c r="X68" s="27"/>
      <c r="Y68" s="27"/>
      <c r="Z68" s="27"/>
      <c r="AA68" s="27"/>
      <c r="AB68" s="27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</row>
    <row r="69" spans="5:76" x14ac:dyDescent="0.25">
      <c r="E69" s="49"/>
      <c r="F69" s="14"/>
      <c r="G69" s="27"/>
      <c r="H69" s="27"/>
      <c r="I69" s="27"/>
      <c r="J69" s="27"/>
      <c r="K69" s="27"/>
      <c r="L69" s="27"/>
      <c r="M69" s="14"/>
      <c r="N69" s="14"/>
      <c r="O69" s="14"/>
      <c r="P69" s="14"/>
      <c r="Q69" s="14"/>
      <c r="R69" s="14"/>
      <c r="S69" s="14"/>
      <c r="V69" s="91"/>
      <c r="W69" s="27"/>
      <c r="X69" s="27"/>
      <c r="Y69" s="27"/>
      <c r="Z69" s="27"/>
      <c r="AA69" s="27"/>
      <c r="AB69" s="27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</row>
    <row r="70" spans="5:76" ht="15" customHeight="1" x14ac:dyDescent="0.25">
      <c r="E70" s="49"/>
      <c r="F70" s="14"/>
      <c r="G70" s="281" t="str">
        <f>E30</f>
        <v>Condiciones ambientales</v>
      </c>
      <c r="H70" s="282"/>
      <c r="I70" s="282"/>
      <c r="J70" s="282"/>
      <c r="K70" s="282"/>
      <c r="L70" s="283"/>
      <c r="M70" s="14"/>
      <c r="N70" s="14"/>
      <c r="O70" s="14"/>
      <c r="P70" s="14"/>
      <c r="Q70" s="14"/>
      <c r="R70" s="14"/>
      <c r="S70" s="14"/>
      <c r="V70" s="91"/>
      <c r="W70" s="281" t="str">
        <f>E34</f>
        <v>Monitoreo y control</v>
      </c>
      <c r="X70" s="282"/>
      <c r="Y70" s="282"/>
      <c r="Z70" s="282"/>
      <c r="AA70" s="282"/>
      <c r="AB70" s="283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</row>
    <row r="71" spans="5:76" x14ac:dyDescent="0.25">
      <c r="E71" s="49"/>
      <c r="F71" s="14"/>
      <c r="G71" s="284" t="s">
        <v>154</v>
      </c>
      <c r="H71" s="284"/>
      <c r="I71" s="285" t="s">
        <v>155</v>
      </c>
      <c r="J71" s="285"/>
      <c r="K71" s="280" t="s">
        <v>156</v>
      </c>
      <c r="L71" s="280"/>
      <c r="M71" s="14"/>
      <c r="N71" s="14"/>
      <c r="O71" s="14"/>
      <c r="P71" s="14"/>
      <c r="Q71" s="14"/>
      <c r="R71" s="14"/>
      <c r="S71" s="14"/>
      <c r="V71" s="91"/>
      <c r="W71" s="284" t="s">
        <v>154</v>
      </c>
      <c r="X71" s="284"/>
      <c r="Y71" s="285" t="s">
        <v>155</v>
      </c>
      <c r="Z71" s="285"/>
      <c r="AA71" s="280" t="s">
        <v>156</v>
      </c>
      <c r="AB71" s="280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</row>
    <row r="72" spans="5:76" x14ac:dyDescent="0.25">
      <c r="E72" s="49"/>
      <c r="F72" s="14"/>
      <c r="G72" s="15">
        <f>_xlfn.XLOOKUP(G70,$E$28:$E$35,$F$28:$F$35,"ERROR",0,1)</f>
        <v>2.8158948300521938</v>
      </c>
      <c r="H72" s="15">
        <v>0</v>
      </c>
      <c r="I72" s="15">
        <f>_xlfn.XLOOKUP(G70,$E$28:$E$35,$I$28:$I$35)</f>
        <v>3.0036211520556733</v>
      </c>
      <c r="J72" s="15">
        <v>0</v>
      </c>
      <c r="K72" s="15">
        <f>_xlfn.XLOOKUP(G70,$E$28:$E$35,$L$28:$L$35)</f>
        <v>2.3465790250434946</v>
      </c>
      <c r="L72" s="15">
        <v>0</v>
      </c>
      <c r="M72" s="14"/>
      <c r="N72" s="14"/>
      <c r="O72" s="14"/>
      <c r="P72" s="14"/>
      <c r="Q72" s="14"/>
      <c r="R72" s="14"/>
      <c r="S72" s="14"/>
      <c r="V72" s="91"/>
      <c r="W72" s="15">
        <f>_xlfn.XLOOKUP(W70,$E$28:$E$35,$F$28:$F$35,"ERROR",0,1)</f>
        <v>2.6775741200876828</v>
      </c>
      <c r="X72" s="15">
        <v>0</v>
      </c>
      <c r="Y72" s="15">
        <f>_xlfn.XLOOKUP(W70,$E$28:$E$35,$I$28:$I$35)</f>
        <v>2.8560790614268621</v>
      </c>
      <c r="Z72" s="15">
        <v>0</v>
      </c>
      <c r="AA72" s="15">
        <f>_xlfn.XLOOKUP(W70,$E$28:$E$35,$L$28:$L$35)</f>
        <v>2.231311766739736</v>
      </c>
      <c r="AB72" s="15">
        <v>0</v>
      </c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</row>
    <row r="73" spans="5:76" x14ac:dyDescent="0.25">
      <c r="E73" s="49"/>
      <c r="F73" s="14"/>
      <c r="G73" s="15">
        <f>((G75-G72)/4)+G72</f>
        <v>2.9079474150260971</v>
      </c>
      <c r="H73" s="15">
        <v>1</v>
      </c>
      <c r="I73" s="15">
        <f>((I75-I72)/4)+I72</f>
        <v>3.1018105760278365</v>
      </c>
      <c r="J73" s="15">
        <v>1</v>
      </c>
      <c r="K73" s="15">
        <f>((K75-K72)/4)+K72</f>
        <v>2.4232895125217473</v>
      </c>
      <c r="L73" s="15">
        <v>1</v>
      </c>
      <c r="M73" s="14"/>
      <c r="N73" s="14"/>
      <c r="O73" s="14"/>
      <c r="P73" s="14"/>
      <c r="Q73" s="14"/>
      <c r="R73" s="14"/>
      <c r="S73" s="14"/>
      <c r="V73" s="91"/>
      <c r="W73" s="15">
        <f>((W75-W72)/4)+W72</f>
        <v>2.8387870600438414</v>
      </c>
      <c r="X73" s="15">
        <v>1</v>
      </c>
      <c r="Y73" s="15">
        <f>((Y75-Y72)/4)+Y72</f>
        <v>3.0280395307134311</v>
      </c>
      <c r="Z73" s="15">
        <v>1</v>
      </c>
      <c r="AA73" s="15">
        <f>((AA75-AA72)/4)+AA72</f>
        <v>2.3656558833698682</v>
      </c>
      <c r="AB73" s="15">
        <v>1</v>
      </c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</row>
    <row r="74" spans="5:76" x14ac:dyDescent="0.25">
      <c r="E74" s="49"/>
      <c r="F74" s="14"/>
      <c r="G74" s="15">
        <f>G75-((G75-G72)/4)</f>
        <v>3.0920525849739029</v>
      </c>
      <c r="H74" s="15">
        <v>1</v>
      </c>
      <c r="I74" s="15">
        <f>I75-((I75-I72)/4)</f>
        <v>3.2981894239721639</v>
      </c>
      <c r="J74" s="15">
        <v>1</v>
      </c>
      <c r="K74" s="15">
        <f>K75-((K75-K72)/4)</f>
        <v>2.5767104874782527</v>
      </c>
      <c r="L74" s="15">
        <v>1</v>
      </c>
      <c r="M74" s="14"/>
      <c r="N74" s="14"/>
      <c r="O74" s="14"/>
      <c r="P74" s="14"/>
      <c r="Q74" s="14"/>
      <c r="R74" s="14"/>
      <c r="S74" s="14"/>
      <c r="V74" s="91"/>
      <c r="W74" s="15">
        <f>W75-((W75-W72)/4)</f>
        <v>3.1612129399561586</v>
      </c>
      <c r="X74" s="15">
        <v>1</v>
      </c>
      <c r="Y74" s="15">
        <f>Y75-((Y75-Y72)/4)</f>
        <v>3.3719604692865692</v>
      </c>
      <c r="Z74" s="15">
        <v>1</v>
      </c>
      <c r="AA74" s="15">
        <f>AA75-((AA75-AA72)/4)</f>
        <v>2.6343441166301318</v>
      </c>
      <c r="AB74" s="15">
        <v>1</v>
      </c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</row>
    <row r="75" spans="5:76" x14ac:dyDescent="0.25">
      <c r="E75" s="49"/>
      <c r="F75" s="14"/>
      <c r="G75" s="15">
        <f>_xlfn.XLOOKUP(G70,$E$28:$E$35,$H$28:$H$35,"ERROR",0,1)</f>
        <v>3.1841051699478062</v>
      </c>
      <c r="H75" s="15">
        <v>0</v>
      </c>
      <c r="I75" s="15">
        <f>_xlfn.XLOOKUP(G70,$E$28:$E$35,$K$28:$K$35)</f>
        <v>3.3963788479443271</v>
      </c>
      <c r="J75" s="15">
        <v>0</v>
      </c>
      <c r="K75" s="15">
        <f>_xlfn.XLOOKUP(G70,$E$28:$E$35,$N$28:$N$35)</f>
        <v>2.6534209749565054</v>
      </c>
      <c r="L75" s="15">
        <v>0</v>
      </c>
      <c r="M75" s="14"/>
      <c r="N75" s="14"/>
      <c r="O75" s="14"/>
      <c r="P75" s="14"/>
      <c r="Q75" s="14"/>
      <c r="R75" s="14"/>
      <c r="S75" s="14"/>
      <c r="V75" s="91"/>
      <c r="W75" s="15">
        <f>_xlfn.XLOOKUP(W70,$E$28:$E$35,$H$28:$H$35,"ERROR",0,1)</f>
        <v>3.3224258799123172</v>
      </c>
      <c r="X75" s="15">
        <v>0</v>
      </c>
      <c r="Y75" s="15">
        <f>_xlfn.XLOOKUP(W70,$E$28:$E$35,$K$28:$K$35)</f>
        <v>3.5439209385731383</v>
      </c>
      <c r="Z75" s="15">
        <v>0</v>
      </c>
      <c r="AA75" s="15">
        <f>_xlfn.XLOOKUP(W70,$E$28:$E$35,$N$28:$N$35)</f>
        <v>2.768688233260264</v>
      </c>
      <c r="AB75" s="15">
        <v>0</v>
      </c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</row>
    <row r="76" spans="5:76" x14ac:dyDescent="0.25">
      <c r="E76" s="49"/>
      <c r="F76" s="14"/>
      <c r="G76" s="27"/>
      <c r="H76" s="27"/>
      <c r="I76" s="27"/>
      <c r="J76" s="27"/>
      <c r="K76" s="27"/>
      <c r="L76" s="27"/>
      <c r="M76" s="14"/>
      <c r="N76" s="14"/>
      <c r="O76" s="14"/>
      <c r="P76" s="14"/>
      <c r="Q76" s="14"/>
      <c r="R76" s="14"/>
      <c r="S76" s="14"/>
      <c r="V76" s="91"/>
      <c r="W76" s="27"/>
      <c r="X76" s="27"/>
      <c r="Y76" s="27"/>
      <c r="Z76" s="27"/>
      <c r="AA76" s="27"/>
      <c r="AB76" s="27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</row>
    <row r="77" spans="5:76" x14ac:dyDescent="0.25">
      <c r="E77" s="49"/>
      <c r="F77" s="14"/>
      <c r="G77" s="27"/>
      <c r="H77" s="27"/>
      <c r="I77" s="27"/>
      <c r="J77" s="27"/>
      <c r="K77" s="27"/>
      <c r="L77" s="27"/>
      <c r="M77" s="14"/>
      <c r="N77" s="14"/>
      <c r="O77" s="14"/>
      <c r="P77" s="14"/>
      <c r="Q77" s="14"/>
      <c r="R77" s="14"/>
      <c r="S77" s="14"/>
      <c r="V77" s="91"/>
      <c r="W77" s="27"/>
      <c r="X77" s="27"/>
      <c r="Y77" s="27"/>
      <c r="Z77" s="27"/>
      <c r="AA77" s="27"/>
      <c r="AB77" s="27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</row>
    <row r="78" spans="5:76" x14ac:dyDescent="0.25">
      <c r="E78" s="49"/>
      <c r="F78" s="49"/>
      <c r="G78" s="27"/>
      <c r="H78" s="27"/>
      <c r="I78" s="27"/>
      <c r="J78" s="27"/>
      <c r="K78" s="27"/>
      <c r="L78" s="27"/>
      <c r="M78" s="49"/>
      <c r="N78" s="49"/>
      <c r="V78" s="91"/>
      <c r="W78" s="27"/>
      <c r="X78" s="27"/>
      <c r="Y78" s="27"/>
      <c r="Z78" s="27"/>
      <c r="AA78" s="27"/>
      <c r="AB78" s="27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</row>
    <row r="79" spans="5:76" x14ac:dyDescent="0.25">
      <c r="E79" s="49"/>
      <c r="F79" s="49"/>
      <c r="G79" s="27"/>
      <c r="H79" s="27"/>
      <c r="I79" s="27"/>
      <c r="J79" s="27"/>
      <c r="K79" s="27"/>
      <c r="L79" s="27"/>
      <c r="M79" s="49"/>
      <c r="N79" s="49"/>
      <c r="V79" s="91"/>
      <c r="W79" s="27"/>
      <c r="X79" s="27"/>
      <c r="Y79" s="27"/>
      <c r="Z79" s="27"/>
      <c r="AA79" s="27"/>
      <c r="AB79" s="27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</row>
    <row r="80" spans="5:76" x14ac:dyDescent="0.25">
      <c r="E80" s="49"/>
      <c r="F80" s="49"/>
      <c r="G80" s="27"/>
      <c r="H80" s="27"/>
      <c r="I80" s="27"/>
      <c r="J80" s="27"/>
      <c r="K80" s="27"/>
      <c r="L80" s="27"/>
      <c r="M80" s="49"/>
      <c r="N80" s="49"/>
      <c r="V80" s="91"/>
      <c r="W80" s="27"/>
      <c r="X80" s="27"/>
      <c r="Y80" s="27"/>
      <c r="Z80" s="27"/>
      <c r="AA80" s="27"/>
      <c r="AB80" s="27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</row>
    <row r="81" spans="5:76" x14ac:dyDescent="0.25">
      <c r="E81" s="49"/>
      <c r="F81" s="49"/>
      <c r="G81" s="27"/>
      <c r="H81" s="27"/>
      <c r="I81" s="27"/>
      <c r="J81" s="27"/>
      <c r="K81" s="27"/>
      <c r="L81" s="27"/>
      <c r="M81" s="49"/>
      <c r="N81" s="49"/>
      <c r="V81" s="91"/>
      <c r="W81" s="27"/>
      <c r="X81" s="27"/>
      <c r="Y81" s="27"/>
      <c r="Z81" s="27"/>
      <c r="AA81" s="27"/>
      <c r="AB81" s="27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</row>
    <row r="82" spans="5:76" x14ac:dyDescent="0.25">
      <c r="E82" s="49"/>
      <c r="F82" s="49"/>
      <c r="G82" s="27"/>
      <c r="H82" s="27"/>
      <c r="I82" s="27"/>
      <c r="J82" s="27"/>
      <c r="K82" s="27"/>
      <c r="L82" s="27"/>
      <c r="M82" s="49"/>
      <c r="N82" s="49"/>
      <c r="V82" s="91"/>
      <c r="W82" s="27"/>
      <c r="X82" s="27"/>
      <c r="Y82" s="27"/>
      <c r="Z82" s="27"/>
      <c r="AA82" s="27"/>
      <c r="AB82" s="27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</row>
    <row r="83" spans="5:76" x14ac:dyDescent="0.25">
      <c r="G83" s="27"/>
      <c r="H83" s="27"/>
      <c r="I83" s="27"/>
      <c r="J83" s="27"/>
      <c r="K83" s="27"/>
      <c r="L83" s="27"/>
      <c r="V83" s="91"/>
      <c r="W83" s="27"/>
      <c r="X83" s="27"/>
      <c r="Y83" s="27"/>
      <c r="Z83" s="27"/>
      <c r="AA83" s="27"/>
      <c r="AB83" s="27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</row>
    <row r="84" spans="5:76" x14ac:dyDescent="0.25">
      <c r="G84" s="27"/>
      <c r="H84" s="27"/>
      <c r="I84" s="27"/>
      <c r="J84" s="27"/>
      <c r="K84" s="27"/>
      <c r="L84" s="27"/>
      <c r="V84" s="91"/>
      <c r="W84" s="27"/>
      <c r="X84" s="27"/>
      <c r="Y84" s="27"/>
      <c r="Z84" s="27"/>
      <c r="AA84" s="27"/>
      <c r="AB84" s="27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</row>
    <row r="85" spans="5:76" x14ac:dyDescent="0.25">
      <c r="G85" s="281" t="str">
        <f>E31</f>
        <v>Disposición de materiales</v>
      </c>
      <c r="H85" s="282"/>
      <c r="I85" s="282"/>
      <c r="J85" s="282"/>
      <c r="K85" s="282"/>
      <c r="L85" s="283"/>
      <c r="V85" s="91"/>
      <c r="W85" s="281" t="str">
        <f>E35</f>
        <v>Percepción Motivacional</v>
      </c>
      <c r="X85" s="282"/>
      <c r="Y85" s="282"/>
      <c r="Z85" s="282"/>
      <c r="AA85" s="282"/>
      <c r="AB85" s="283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</row>
    <row r="86" spans="5:76" x14ac:dyDescent="0.25">
      <c r="G86" s="284" t="s">
        <v>154</v>
      </c>
      <c r="H86" s="284"/>
      <c r="I86" s="285" t="s">
        <v>155</v>
      </c>
      <c r="J86" s="285"/>
      <c r="K86" s="280" t="s">
        <v>156</v>
      </c>
      <c r="L86" s="280"/>
      <c r="V86" s="91"/>
      <c r="W86" s="284" t="s">
        <v>154</v>
      </c>
      <c r="X86" s="284"/>
      <c r="Y86" s="285" t="s">
        <v>155</v>
      </c>
      <c r="Z86" s="285"/>
      <c r="AA86" s="280" t="s">
        <v>156</v>
      </c>
      <c r="AB86" s="280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</row>
    <row r="87" spans="5:76" x14ac:dyDescent="0.25">
      <c r="G87" s="15">
        <f>_xlfn.XLOOKUP(G85,$E$28:$E$35,$F$28:$F$35,"ERROR",0,1)</f>
        <v>2.8158948300521938</v>
      </c>
      <c r="H87" s="15">
        <v>0</v>
      </c>
      <c r="I87" s="15">
        <f>_xlfn.XLOOKUP(G85,$E$28:$E$35,$I$28:$I$35)</f>
        <v>3.0036211520556733</v>
      </c>
      <c r="J87" s="15">
        <v>0</v>
      </c>
      <c r="K87" s="15">
        <f>_xlfn.XLOOKUP(G85,$E$28:$E$35,$L$28:$L$35)</f>
        <v>2.3465790250434946</v>
      </c>
      <c r="L87" s="15">
        <v>0</v>
      </c>
      <c r="V87" s="91"/>
      <c r="W87" s="15">
        <f>_xlfn.XLOOKUP(W85,$E$28:$E$35,$F$28:$F$35,"ERROR",0,1)</f>
        <v>2.8801529416925553</v>
      </c>
      <c r="X87" s="15">
        <v>0</v>
      </c>
      <c r="Y87" s="15">
        <f>_xlfn.XLOOKUP(W85,$E$28:$E$35,$I$28:$I$35)</f>
        <v>3.0721631378053926</v>
      </c>
      <c r="Z87" s="15">
        <v>0</v>
      </c>
      <c r="AA87" s="15">
        <f>_xlfn.XLOOKUP(W85,$E$28:$E$35,$L$28:$L$35)</f>
        <v>2.4001274514104627</v>
      </c>
      <c r="AB87" s="15">
        <v>0</v>
      </c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</row>
    <row r="88" spans="5:76" x14ac:dyDescent="0.25">
      <c r="G88" s="15">
        <f>((G90-G87)/4)+G87</f>
        <v>2.9079474150260971</v>
      </c>
      <c r="H88" s="15">
        <v>1</v>
      </c>
      <c r="I88" s="15">
        <f>((I90-I87)/4)+I87</f>
        <v>3.1018105760278365</v>
      </c>
      <c r="J88" s="15">
        <v>1</v>
      </c>
      <c r="K88" s="15">
        <f>((K90-K87)/4)+K87</f>
        <v>2.4232895125217473</v>
      </c>
      <c r="L88" s="15">
        <v>1</v>
      </c>
      <c r="V88" s="91"/>
      <c r="W88" s="15">
        <f>((W90-W87)/4)+W87</f>
        <v>2.9400764708462779</v>
      </c>
      <c r="X88" s="15">
        <v>1</v>
      </c>
      <c r="Y88" s="15">
        <f>((Y90-Y87)/4)+Y87</f>
        <v>3.1360815689026964</v>
      </c>
      <c r="Z88" s="15">
        <v>1</v>
      </c>
      <c r="AA88" s="15">
        <f>((AA90-AA87)/4)+AA87</f>
        <v>2.4500637257052311</v>
      </c>
      <c r="AB88" s="15">
        <v>1</v>
      </c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</row>
    <row r="89" spans="5:76" x14ac:dyDescent="0.25">
      <c r="G89" s="15">
        <f>G90-((G90-G87)/4)</f>
        <v>3.0920525849739029</v>
      </c>
      <c r="H89" s="15">
        <v>1</v>
      </c>
      <c r="I89" s="15">
        <f>I90-((I90-I87)/4)</f>
        <v>3.2981894239721639</v>
      </c>
      <c r="J89" s="15">
        <v>1</v>
      </c>
      <c r="K89" s="15">
        <f>K90-((K90-K87)/4)</f>
        <v>2.5767104874782527</v>
      </c>
      <c r="L89" s="15">
        <v>1</v>
      </c>
      <c r="V89" s="91"/>
      <c r="W89" s="15">
        <f>W90-((W90-W87)/4)</f>
        <v>3.0599235291537221</v>
      </c>
      <c r="X89" s="15">
        <v>1</v>
      </c>
      <c r="Y89" s="15">
        <f>Y90-((Y90-Y87)/4)</f>
        <v>3.263918431097304</v>
      </c>
      <c r="Z89" s="15">
        <v>1</v>
      </c>
      <c r="AA89" s="15">
        <f>AA90-((AA90-AA87)/4)</f>
        <v>2.5499362742947689</v>
      </c>
      <c r="AB89" s="15">
        <v>1</v>
      </c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</row>
    <row r="90" spans="5:76" x14ac:dyDescent="0.25">
      <c r="G90" s="15">
        <f>_xlfn.XLOOKUP(G85,$E$28:$E$35,$H$28:$H$35,"ERROR",0,1)</f>
        <v>3.1841051699478062</v>
      </c>
      <c r="H90" s="15">
        <v>0</v>
      </c>
      <c r="I90" s="15">
        <f>_xlfn.XLOOKUP(G85,$E$28:$E$35,$K$28:$K$35)</f>
        <v>3.3963788479443271</v>
      </c>
      <c r="J90" s="15">
        <v>0</v>
      </c>
      <c r="K90" s="15">
        <f>_xlfn.XLOOKUP(G85,$E$28:$E$35,$N$28:$N$35)</f>
        <v>2.6534209749565054</v>
      </c>
      <c r="L90" s="15">
        <v>0</v>
      </c>
      <c r="V90" s="91"/>
      <c r="W90" s="15">
        <f>_xlfn.XLOOKUP(W85,$E$28:$E$35,$H$28:$H$35,"ERROR",0,1)</f>
        <v>3.1198470583074447</v>
      </c>
      <c r="X90" s="15">
        <v>0</v>
      </c>
      <c r="Y90" s="15">
        <f>_xlfn.XLOOKUP(W85,$E$28:$E$35,$K$28:$K$35)</f>
        <v>3.3278368621946077</v>
      </c>
      <c r="Z90" s="15">
        <v>0</v>
      </c>
      <c r="AA90" s="15">
        <f>_xlfn.XLOOKUP(W85,$E$28:$E$35,$N$28:$N$35)</f>
        <v>2.5998725485895373</v>
      </c>
      <c r="AB90" s="15">
        <v>0</v>
      </c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</row>
    <row r="91" spans="5:76" x14ac:dyDescent="0.25"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</row>
    <row r="92" spans="5:76" x14ac:dyDescent="0.25"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</row>
    <row r="93" spans="5:76" x14ac:dyDescent="0.25"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</row>
    <row r="94" spans="5:76" x14ac:dyDescent="0.25"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</row>
    <row r="95" spans="5:76" x14ac:dyDescent="0.25"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</row>
    <row r="96" spans="5:76" x14ac:dyDescent="0.25"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</row>
    <row r="97" spans="22:76" x14ac:dyDescent="0.25"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</row>
    <row r="98" spans="22:76" x14ac:dyDescent="0.25"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</row>
    <row r="99" spans="22:76" x14ac:dyDescent="0.25"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</row>
    <row r="100" spans="22:76" x14ac:dyDescent="0.25"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</row>
    <row r="101" spans="22:76" x14ac:dyDescent="0.25"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</row>
    <row r="102" spans="22:76" x14ac:dyDescent="0.25"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</row>
    <row r="103" spans="22:76" x14ac:dyDescent="0.25"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</row>
    <row r="104" spans="22:76" x14ac:dyDescent="0.25"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</row>
    <row r="105" spans="22:76" x14ac:dyDescent="0.25"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</row>
    <row r="106" spans="22:76" x14ac:dyDescent="0.25"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</row>
    <row r="107" spans="22:76" x14ac:dyDescent="0.25"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</row>
    <row r="108" spans="22:76" x14ac:dyDescent="0.25"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</row>
    <row r="109" spans="22:76" x14ac:dyDescent="0.25"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</row>
    <row r="110" spans="22:76" x14ac:dyDescent="0.25"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</row>
    <row r="111" spans="22:76" x14ac:dyDescent="0.25"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  <c r="BI111" s="91"/>
      <c r="BJ111" s="91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</row>
    <row r="112" spans="22:76" x14ac:dyDescent="0.25"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  <c r="BI112" s="91"/>
      <c r="BJ112" s="91"/>
      <c r="BK112" s="91"/>
      <c r="BL112" s="91"/>
      <c r="BM112" s="91"/>
      <c r="BN112" s="91"/>
      <c r="BO112" s="91"/>
      <c r="BP112" s="91"/>
      <c r="BQ112" s="91"/>
      <c r="BR112" s="91"/>
      <c r="BS112" s="91"/>
      <c r="BT112" s="91"/>
      <c r="BU112" s="91"/>
      <c r="BV112" s="91"/>
      <c r="BW112" s="91"/>
      <c r="BX112" s="91"/>
    </row>
    <row r="113" spans="22:76" x14ac:dyDescent="0.25"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</row>
    <row r="114" spans="22:76" x14ac:dyDescent="0.25"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</row>
    <row r="115" spans="22:76" x14ac:dyDescent="0.25"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</row>
    <row r="116" spans="22:76" x14ac:dyDescent="0.25"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</row>
    <row r="117" spans="22:76" x14ac:dyDescent="0.25"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1"/>
      <c r="BI117" s="91"/>
      <c r="BJ117" s="91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</row>
    <row r="118" spans="22:76" x14ac:dyDescent="0.25"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1"/>
      <c r="BI118" s="91"/>
      <c r="BJ118" s="9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</row>
    <row r="119" spans="22:76" x14ac:dyDescent="0.25"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</row>
    <row r="120" spans="22:76" x14ac:dyDescent="0.25"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  <c r="BI120" s="91"/>
      <c r="BJ120" s="91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</row>
    <row r="121" spans="22:76" x14ac:dyDescent="0.25"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</row>
    <row r="122" spans="22:76" x14ac:dyDescent="0.25"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</row>
    <row r="123" spans="22:76" x14ac:dyDescent="0.25"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</row>
    <row r="124" spans="22:76" x14ac:dyDescent="0.25"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  <c r="BI124" s="91"/>
      <c r="BJ124" s="91"/>
      <c r="BK124" s="91"/>
      <c r="BL124" s="91"/>
      <c r="BM124" s="91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  <c r="BX124" s="91"/>
    </row>
    <row r="125" spans="22:76" x14ac:dyDescent="0.25"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</row>
    <row r="126" spans="22:76" x14ac:dyDescent="0.25"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</row>
    <row r="127" spans="22:76" x14ac:dyDescent="0.25"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  <c r="BX127" s="91"/>
    </row>
    <row r="128" spans="22:76" x14ac:dyDescent="0.25"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</row>
    <row r="129" spans="22:76" x14ac:dyDescent="0.25"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</row>
    <row r="130" spans="22:76" x14ac:dyDescent="0.25"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</row>
    <row r="131" spans="22:76" x14ac:dyDescent="0.25"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</row>
    <row r="132" spans="22:76" x14ac:dyDescent="0.25"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</row>
    <row r="133" spans="22:76" x14ac:dyDescent="0.25"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</row>
    <row r="134" spans="22:76" x14ac:dyDescent="0.25"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</row>
    <row r="135" spans="22:76" x14ac:dyDescent="0.25"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</row>
    <row r="136" spans="22:76" x14ac:dyDescent="0.25"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</row>
    <row r="137" spans="22:76" x14ac:dyDescent="0.25"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</row>
    <row r="138" spans="22:76" x14ac:dyDescent="0.25"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</row>
    <row r="139" spans="22:76" x14ac:dyDescent="0.25"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</row>
    <row r="140" spans="22:76" x14ac:dyDescent="0.25"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</row>
    <row r="141" spans="22:76" x14ac:dyDescent="0.25"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</row>
  </sheetData>
  <mergeCells count="51">
    <mergeCell ref="AR13:AT13"/>
    <mergeCell ref="E2:M2"/>
    <mergeCell ref="N3:U3"/>
    <mergeCell ref="AF5:AI5"/>
    <mergeCell ref="AL13:AN13"/>
    <mergeCell ref="AO13:AQ13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G40:L40"/>
    <mergeCell ref="W40:AB40"/>
    <mergeCell ref="G41:H41"/>
    <mergeCell ref="I41:J41"/>
    <mergeCell ref="K41:L41"/>
    <mergeCell ref="W41:X41"/>
    <mergeCell ref="Y41:Z41"/>
    <mergeCell ref="AA41:AB41"/>
    <mergeCell ref="G55:L55"/>
    <mergeCell ref="W55:AB55"/>
    <mergeCell ref="G56:H56"/>
    <mergeCell ref="I56:J56"/>
    <mergeCell ref="K56:L56"/>
    <mergeCell ref="W56:X56"/>
    <mergeCell ref="Y56:Z56"/>
    <mergeCell ref="AA56:AB56"/>
    <mergeCell ref="G70:L70"/>
    <mergeCell ref="W70:AB70"/>
    <mergeCell ref="G71:H71"/>
    <mergeCell ref="I71:J71"/>
    <mergeCell ref="K71:L71"/>
    <mergeCell ref="W71:X71"/>
    <mergeCell ref="Y71:Z71"/>
    <mergeCell ref="AA71:AB71"/>
    <mergeCell ref="G85:L85"/>
    <mergeCell ref="W85:AB85"/>
    <mergeCell ref="G86:H86"/>
    <mergeCell ref="I86:J86"/>
    <mergeCell ref="K86:L86"/>
    <mergeCell ref="W86:X86"/>
    <mergeCell ref="Y86:Z86"/>
    <mergeCell ref="AA86:AB86"/>
  </mergeCells>
  <conditionalFormatting sqref="F13">
    <cfRule type="cellIs" dxfId="35" priority="11" operator="greaterThan">
      <formula>1</formula>
    </cfRule>
    <cfRule type="cellIs" dxfId="34" priority="12" operator="greaterThan">
      <formula>1</formula>
    </cfRule>
  </conditionalFormatting>
  <conditionalFormatting sqref="G24">
    <cfRule type="cellIs" dxfId="33" priority="9" operator="greaterThan">
      <formula>1</formula>
    </cfRule>
    <cfRule type="cellIs" dxfId="32" priority="10" operator="greaterThan">
      <formula>1</formula>
    </cfRule>
  </conditionalFormatting>
  <conditionalFormatting sqref="F15:AK22">
    <cfRule type="cellIs" dxfId="31" priority="6" operator="lessThan">
      <formula>1</formula>
    </cfRule>
    <cfRule type="cellIs" dxfId="30" priority="7" operator="equal">
      <formula>1</formula>
    </cfRule>
    <cfRule type="cellIs" dxfId="29" priority="8" operator="greaterThan">
      <formula>1</formula>
    </cfRule>
  </conditionalFormatting>
  <conditionalFormatting sqref="F4:M11">
    <cfRule type="cellIs" dxfId="28" priority="3" operator="lessThan">
      <formula>1</formula>
    </cfRule>
    <cfRule type="cellIs" dxfId="27" priority="4" operator="greaterThan">
      <formula>1</formula>
    </cfRule>
    <cfRule type="cellIs" dxfId="26" priority="5" operator="equal">
      <formula>1</formula>
    </cfRule>
  </conditionalFormatting>
  <conditionalFormatting sqref="AC7">
    <cfRule type="containsText" dxfId="25" priority="1" operator="containsText" text="NO CUMPLE">
      <formula>NOT(ISERROR(SEARCH("NO CUMPLE",AC7)))</formula>
    </cfRule>
    <cfRule type="containsText" dxfId="24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DCDAF-0C09-4714-A63C-8DA194088772}">
  <sheetPr>
    <tabColor rgb="FFFFFF00"/>
  </sheetPr>
  <dimension ref="B2:BX141"/>
  <sheetViews>
    <sheetView showGridLines="0" topLeftCell="H1" zoomScale="70" zoomScaleNormal="70" workbookViewId="0">
      <selection activeCell="T36" sqref="T36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92" t="s">
        <v>12</v>
      </c>
      <c r="F2" s="292"/>
      <c r="G2" s="292"/>
      <c r="H2" s="292"/>
      <c r="I2" s="292"/>
      <c r="J2" s="292"/>
      <c r="K2" s="292"/>
      <c r="L2" s="292"/>
      <c r="M2" s="292"/>
    </row>
    <row r="3" spans="2:59" s="1" customFormat="1" ht="75" customHeight="1" x14ac:dyDescent="0.25">
      <c r="B3" s="22" t="s">
        <v>8</v>
      </c>
      <c r="C3" s="4" t="s">
        <v>25</v>
      </c>
      <c r="E3" s="54" t="s">
        <v>9</v>
      </c>
      <c r="F3" s="55" t="s">
        <v>0</v>
      </c>
      <c r="G3" s="55" t="s">
        <v>1</v>
      </c>
      <c r="H3" s="55" t="s">
        <v>2</v>
      </c>
      <c r="I3" s="55" t="s">
        <v>3</v>
      </c>
      <c r="J3" s="55" t="s">
        <v>4</v>
      </c>
      <c r="K3" s="55" t="s">
        <v>5</v>
      </c>
      <c r="L3" s="55" t="s">
        <v>6</v>
      </c>
      <c r="M3" s="55" t="s">
        <v>7</v>
      </c>
      <c r="N3" s="293" t="s">
        <v>11</v>
      </c>
      <c r="O3" s="294"/>
      <c r="P3" s="294"/>
      <c r="Q3" s="294"/>
      <c r="R3" s="294"/>
      <c r="S3" s="294"/>
      <c r="T3" s="294"/>
      <c r="U3" s="295"/>
      <c r="V3" s="2" t="s">
        <v>19</v>
      </c>
      <c r="W3"/>
      <c r="X3" s="2" t="s">
        <v>20</v>
      </c>
      <c r="Y3" s="24" t="s">
        <v>56</v>
      </c>
    </row>
    <row r="4" spans="2:59" x14ac:dyDescent="0.25">
      <c r="B4" s="8" t="s">
        <v>0</v>
      </c>
      <c r="C4" s="18">
        <v>9</v>
      </c>
      <c r="E4" s="10" t="s">
        <v>0</v>
      </c>
      <c r="F4" s="56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56">
        <f t="shared" si="0"/>
        <v>3</v>
      </c>
      <c r="H4" s="56">
        <f t="shared" si="0"/>
        <v>5</v>
      </c>
      <c r="I4" s="56">
        <f t="shared" si="0"/>
        <v>5</v>
      </c>
      <c r="J4" s="56">
        <f t="shared" si="0"/>
        <v>3</v>
      </c>
      <c r="K4" s="56">
        <f t="shared" si="0"/>
        <v>5</v>
      </c>
      <c r="L4" s="56">
        <f t="shared" si="0"/>
        <v>4</v>
      </c>
      <c r="M4" s="56">
        <f>IF(VLOOKUP(M$3,$B$4:$C$11,2,FALSE)&lt;VLOOKUP($E4,$B$4:$C$11,2,FALSE),VLOOKUP($E4,$B$4:$C$11,2,FALSE)-VLOOKUP(M$3,$B$4:$C$11,2,FALSE)+1,1/(ABS(VLOOKUP(M$3,$B$4:$C$11,2,FALSE)-VLOOKUP($E4,$B$4:$C$11,2,FALSE)+1)))</f>
        <v>6</v>
      </c>
      <c r="N4" s="9">
        <f t="shared" ref="N4:U11" si="1">F4/F$12</f>
        <v>0.37267080745341619</v>
      </c>
      <c r="O4" s="5">
        <f t="shared" si="1"/>
        <v>0.44444444444444448</v>
      </c>
      <c r="P4" s="5">
        <f t="shared" si="1"/>
        <v>0.30303030303030304</v>
      </c>
      <c r="Q4" s="5">
        <f t="shared" si="1"/>
        <v>0.30303030303030304</v>
      </c>
      <c r="R4" s="5">
        <f t="shared" si="1"/>
        <v>0.44444444444444448</v>
      </c>
      <c r="S4" s="5">
        <f t="shared" si="1"/>
        <v>0.30303030303030304</v>
      </c>
      <c r="T4" s="5">
        <f t="shared" si="1"/>
        <v>0.3692307692307692</v>
      </c>
      <c r="U4" s="5">
        <f t="shared" si="1"/>
        <v>0.25</v>
      </c>
      <c r="V4" s="5">
        <f t="shared" ref="V4:V11" si="2">AVERAGE(N4:U4)</f>
        <v>0.3487351718329979</v>
      </c>
      <c r="X4" s="5" cm="1">
        <f t="array" ref="X4:X11">MMULT(F4:M11,V4:V11)</f>
        <v>2.8810899346225436</v>
      </c>
      <c r="Y4" s="6">
        <f>X4/V4</f>
        <v>8.2615410412409975</v>
      </c>
      <c r="AA4" s="18" t="s">
        <v>21</v>
      </c>
      <c r="AB4" s="5">
        <f>((SUM(Y4:Y11)/8)-8)/(8-1)</f>
        <v>1.657433752945587E-2</v>
      </c>
    </row>
    <row r="5" spans="2:59" x14ac:dyDescent="0.25">
      <c r="B5" s="8" t="s">
        <v>1</v>
      </c>
      <c r="C5" s="18">
        <v>7</v>
      </c>
      <c r="E5" s="10" t="s">
        <v>1</v>
      </c>
      <c r="F5" s="56">
        <f t="shared" si="0"/>
        <v>0.33333333333333331</v>
      </c>
      <c r="G5" s="56">
        <f t="shared" si="0"/>
        <v>1</v>
      </c>
      <c r="H5" s="56">
        <f t="shared" si="0"/>
        <v>3</v>
      </c>
      <c r="I5" s="56">
        <f t="shared" si="0"/>
        <v>3</v>
      </c>
      <c r="J5" s="56">
        <f t="shared" si="0"/>
        <v>1</v>
      </c>
      <c r="K5" s="56">
        <f t="shared" si="0"/>
        <v>3</v>
      </c>
      <c r="L5" s="56">
        <f t="shared" si="0"/>
        <v>2</v>
      </c>
      <c r="M5" s="56">
        <f t="shared" si="0"/>
        <v>4</v>
      </c>
      <c r="N5" s="9">
        <f t="shared" si="1"/>
        <v>0.12422360248447205</v>
      </c>
      <c r="O5" s="5">
        <f t="shared" si="1"/>
        <v>0.14814814814814817</v>
      </c>
      <c r="P5" s="5">
        <f t="shared" si="1"/>
        <v>0.18181818181818182</v>
      </c>
      <c r="Q5" s="5">
        <f t="shared" si="1"/>
        <v>0.18181818181818182</v>
      </c>
      <c r="R5" s="5">
        <f t="shared" si="1"/>
        <v>0.14814814814814817</v>
      </c>
      <c r="S5" s="5">
        <f t="shared" si="1"/>
        <v>0.18181818181818182</v>
      </c>
      <c r="T5" s="5">
        <f t="shared" si="1"/>
        <v>0.1846153846153846</v>
      </c>
      <c r="U5" s="5">
        <f t="shared" si="1"/>
        <v>0.16666666666666666</v>
      </c>
      <c r="V5" s="5">
        <f t="shared" si="2"/>
        <v>0.16465706193967064</v>
      </c>
      <c r="X5" s="5">
        <v>1.3460701637332073</v>
      </c>
      <c r="Y5" s="6">
        <f>X5/V5</f>
        <v>8.1749919977704888</v>
      </c>
      <c r="AA5" s="18" t="s">
        <v>23</v>
      </c>
      <c r="AB5" s="5">
        <v>1.41</v>
      </c>
      <c r="AE5" t="s">
        <v>44</v>
      </c>
      <c r="AF5" s="296" t="s">
        <v>45</v>
      </c>
      <c r="AG5" s="296"/>
      <c r="AH5" s="296"/>
      <c r="AI5" s="296"/>
    </row>
    <row r="6" spans="2:59" x14ac:dyDescent="0.25">
      <c r="B6" s="8" t="s">
        <v>2</v>
      </c>
      <c r="C6" s="18">
        <v>5</v>
      </c>
      <c r="E6" s="10" t="s">
        <v>2</v>
      </c>
      <c r="F6" s="56">
        <f t="shared" si="0"/>
        <v>0.2</v>
      </c>
      <c r="G6" s="56">
        <f t="shared" si="0"/>
        <v>0.33333333333333331</v>
      </c>
      <c r="H6" s="56">
        <f t="shared" si="0"/>
        <v>1</v>
      </c>
      <c r="I6" s="56">
        <f t="shared" si="0"/>
        <v>1</v>
      </c>
      <c r="J6" s="56">
        <f t="shared" si="0"/>
        <v>0.33333333333333331</v>
      </c>
      <c r="K6" s="56">
        <f t="shared" si="0"/>
        <v>1</v>
      </c>
      <c r="L6" s="56">
        <f t="shared" si="0"/>
        <v>0.5</v>
      </c>
      <c r="M6" s="56">
        <f t="shared" si="0"/>
        <v>2</v>
      </c>
      <c r="N6" s="9">
        <f t="shared" si="1"/>
        <v>7.4534161490683246E-2</v>
      </c>
      <c r="O6" s="5">
        <f t="shared" si="1"/>
        <v>4.938271604938272E-2</v>
      </c>
      <c r="P6" s="5">
        <f t="shared" si="1"/>
        <v>6.0606060606060608E-2</v>
      </c>
      <c r="Q6" s="5">
        <f t="shared" si="1"/>
        <v>6.0606060606060608E-2</v>
      </c>
      <c r="R6" s="5">
        <f t="shared" si="1"/>
        <v>4.938271604938272E-2</v>
      </c>
      <c r="S6" s="5">
        <f t="shared" si="1"/>
        <v>6.0606060606060608E-2</v>
      </c>
      <c r="T6" s="5">
        <f t="shared" si="1"/>
        <v>4.6153846153846149E-2</v>
      </c>
      <c r="U6" s="5">
        <f t="shared" si="1"/>
        <v>8.3333333333333329E-2</v>
      </c>
      <c r="V6" s="5">
        <f t="shared" si="2"/>
        <v>6.0575619361851248E-2</v>
      </c>
      <c r="X6" s="5">
        <v>0.48751922711614748</v>
      </c>
      <c r="Y6" s="6">
        <f>X6/V6</f>
        <v>8.0481096561956544</v>
      </c>
      <c r="AA6" s="18" t="s">
        <v>22</v>
      </c>
      <c r="AB6" s="5">
        <f>AB4/AB5</f>
        <v>1.1754849311670829E-2</v>
      </c>
      <c r="AC6" s="1" t="s">
        <v>24</v>
      </c>
      <c r="AE6" s="29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v>5</v>
      </c>
      <c r="E7" s="10" t="s">
        <v>3</v>
      </c>
      <c r="F7" s="56">
        <f t="shared" si="0"/>
        <v>0.2</v>
      </c>
      <c r="G7" s="56">
        <f t="shared" si="0"/>
        <v>0.33333333333333331</v>
      </c>
      <c r="H7" s="56">
        <f t="shared" si="0"/>
        <v>1</v>
      </c>
      <c r="I7" s="56">
        <f t="shared" si="0"/>
        <v>1</v>
      </c>
      <c r="J7" s="56">
        <f t="shared" si="0"/>
        <v>0.33333333333333331</v>
      </c>
      <c r="K7" s="56">
        <f t="shared" si="0"/>
        <v>1</v>
      </c>
      <c r="L7" s="56">
        <f t="shared" si="0"/>
        <v>0.5</v>
      </c>
      <c r="M7" s="56">
        <f t="shared" si="0"/>
        <v>2</v>
      </c>
      <c r="N7" s="9">
        <f t="shared" si="1"/>
        <v>7.4534161490683246E-2</v>
      </c>
      <c r="O7" s="5">
        <f t="shared" si="1"/>
        <v>4.938271604938272E-2</v>
      </c>
      <c r="P7" s="5">
        <f t="shared" si="1"/>
        <v>6.0606060606060608E-2</v>
      </c>
      <c r="Q7" s="5">
        <f t="shared" si="1"/>
        <v>6.0606060606060608E-2</v>
      </c>
      <c r="R7" s="5">
        <f t="shared" si="1"/>
        <v>4.938271604938272E-2</v>
      </c>
      <c r="S7" s="5">
        <f t="shared" si="1"/>
        <v>6.0606060606060608E-2</v>
      </c>
      <c r="T7" s="5">
        <f t="shared" si="1"/>
        <v>4.6153846153846149E-2</v>
      </c>
      <c r="U7" s="5">
        <f t="shared" si="1"/>
        <v>8.3333333333333329E-2</v>
      </c>
      <c r="V7" s="5">
        <f t="shared" si="2"/>
        <v>6.0575619361851248E-2</v>
      </c>
      <c r="X7" s="5">
        <v>0.48751922711614748</v>
      </c>
      <c r="Y7" s="6">
        <f>X7/V7</f>
        <v>8.0481096561956544</v>
      </c>
      <c r="AC7" s="50" t="str">
        <f>IF(AB6&lt;0.1,"CUMPLE","NO CUMPLE")</f>
        <v>CUMPLE</v>
      </c>
      <c r="AE7" s="29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v>7</v>
      </c>
      <c r="E8" s="10" t="s">
        <v>4</v>
      </c>
      <c r="F8" s="56">
        <f t="shared" si="0"/>
        <v>0.33333333333333331</v>
      </c>
      <c r="G8" s="56">
        <f t="shared" si="0"/>
        <v>1</v>
      </c>
      <c r="H8" s="56">
        <f t="shared" si="0"/>
        <v>3</v>
      </c>
      <c r="I8" s="56">
        <f t="shared" si="0"/>
        <v>3</v>
      </c>
      <c r="J8" s="56">
        <f t="shared" si="0"/>
        <v>1</v>
      </c>
      <c r="K8" s="56">
        <f t="shared" si="0"/>
        <v>3</v>
      </c>
      <c r="L8" s="56">
        <f t="shared" si="0"/>
        <v>2</v>
      </c>
      <c r="M8" s="56">
        <f t="shared" si="0"/>
        <v>4</v>
      </c>
      <c r="N8" s="9">
        <f t="shared" si="1"/>
        <v>0.12422360248447205</v>
      </c>
      <c r="O8" s="5">
        <f t="shared" si="1"/>
        <v>0.14814814814814817</v>
      </c>
      <c r="P8" s="5">
        <f t="shared" si="1"/>
        <v>0.18181818181818182</v>
      </c>
      <c r="Q8" s="5">
        <f t="shared" si="1"/>
        <v>0.18181818181818182</v>
      </c>
      <c r="R8" s="5">
        <f t="shared" si="1"/>
        <v>0.14814814814814817</v>
      </c>
      <c r="S8" s="5">
        <f t="shared" si="1"/>
        <v>0.18181818181818182</v>
      </c>
      <c r="T8" s="5">
        <f t="shared" si="1"/>
        <v>0.1846153846153846</v>
      </c>
      <c r="U8" s="5">
        <f t="shared" si="1"/>
        <v>0.16666666666666666</v>
      </c>
      <c r="V8" s="5">
        <f t="shared" si="2"/>
        <v>0.16465706193967064</v>
      </c>
      <c r="X8" s="5">
        <v>1.3460701637332073</v>
      </c>
      <c r="Y8" s="6">
        <f t="shared" ref="Y8:Y11" si="3">X8/V8</f>
        <v>8.1749919977704888</v>
      </c>
      <c r="AE8" s="29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v>5</v>
      </c>
      <c r="E9" s="10" t="s">
        <v>5</v>
      </c>
      <c r="F9" s="56">
        <f t="shared" si="0"/>
        <v>0.2</v>
      </c>
      <c r="G9" s="56">
        <f t="shared" si="0"/>
        <v>0.33333333333333331</v>
      </c>
      <c r="H9" s="56">
        <f t="shared" si="0"/>
        <v>1</v>
      </c>
      <c r="I9" s="56">
        <f t="shared" si="0"/>
        <v>1</v>
      </c>
      <c r="J9" s="56">
        <f t="shared" si="0"/>
        <v>0.33333333333333331</v>
      </c>
      <c r="K9" s="56">
        <f t="shared" si="0"/>
        <v>1</v>
      </c>
      <c r="L9" s="56">
        <f t="shared" si="0"/>
        <v>0.5</v>
      </c>
      <c r="M9" s="56">
        <f t="shared" si="0"/>
        <v>2</v>
      </c>
      <c r="N9" s="9">
        <f t="shared" si="1"/>
        <v>7.4534161490683246E-2</v>
      </c>
      <c r="O9" s="5">
        <f t="shared" si="1"/>
        <v>4.938271604938272E-2</v>
      </c>
      <c r="P9" s="5">
        <f t="shared" si="1"/>
        <v>6.0606060606060608E-2</v>
      </c>
      <c r="Q9" s="5">
        <f t="shared" si="1"/>
        <v>6.0606060606060608E-2</v>
      </c>
      <c r="R9" s="5">
        <f t="shared" si="1"/>
        <v>4.938271604938272E-2</v>
      </c>
      <c r="S9" s="5">
        <f t="shared" si="1"/>
        <v>6.0606060606060608E-2</v>
      </c>
      <c r="T9" s="5">
        <f t="shared" si="1"/>
        <v>4.6153846153846149E-2</v>
      </c>
      <c r="U9" s="5">
        <f t="shared" si="1"/>
        <v>8.3333333333333329E-2</v>
      </c>
      <c r="V9" s="5">
        <f t="shared" si="2"/>
        <v>6.0575619361851248E-2</v>
      </c>
      <c r="X9" s="5">
        <v>0.48751922711614748</v>
      </c>
      <c r="Y9" s="6">
        <f t="shared" si="3"/>
        <v>8.0481096561956544</v>
      </c>
      <c r="AE9" s="29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v>6</v>
      </c>
      <c r="E10" s="10" t="s">
        <v>6</v>
      </c>
      <c r="F10" s="56">
        <f t="shared" si="0"/>
        <v>0.25</v>
      </c>
      <c r="G10" s="56">
        <f t="shared" si="0"/>
        <v>0.5</v>
      </c>
      <c r="H10" s="56">
        <f t="shared" si="0"/>
        <v>2</v>
      </c>
      <c r="I10" s="56">
        <f t="shared" si="0"/>
        <v>2</v>
      </c>
      <c r="J10" s="56">
        <f t="shared" si="0"/>
        <v>0.5</v>
      </c>
      <c r="K10" s="56">
        <f t="shared" si="0"/>
        <v>2</v>
      </c>
      <c r="L10" s="56">
        <f t="shared" si="0"/>
        <v>1</v>
      </c>
      <c r="M10" s="56">
        <f t="shared" si="0"/>
        <v>3</v>
      </c>
      <c r="N10" s="9">
        <f t="shared" si="1"/>
        <v>9.3167701863354047E-2</v>
      </c>
      <c r="O10" s="5">
        <f t="shared" si="1"/>
        <v>7.4074074074074084E-2</v>
      </c>
      <c r="P10" s="5">
        <f t="shared" si="1"/>
        <v>0.12121212121212122</v>
      </c>
      <c r="Q10" s="5">
        <f t="shared" si="1"/>
        <v>0.12121212121212122</v>
      </c>
      <c r="R10" s="5">
        <f t="shared" si="1"/>
        <v>7.4074074074074084E-2</v>
      </c>
      <c r="S10" s="5">
        <f t="shared" si="1"/>
        <v>0.12121212121212122</v>
      </c>
      <c r="T10" s="5">
        <f t="shared" si="1"/>
        <v>9.2307692307692299E-2</v>
      </c>
      <c r="U10" s="5">
        <f t="shared" si="1"/>
        <v>0.125</v>
      </c>
      <c r="V10" s="5">
        <f t="shared" si="2"/>
        <v>0.10278248824444476</v>
      </c>
      <c r="X10" s="5">
        <v>0.83040113318645936</v>
      </c>
      <c r="Y10" s="6">
        <f t="shared" si="3"/>
        <v>8.0792083103839563</v>
      </c>
      <c r="AE10" s="29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v>4</v>
      </c>
      <c r="E11" s="10" t="s">
        <v>7</v>
      </c>
      <c r="F11" s="56">
        <f t="shared" si="0"/>
        <v>0.16666666666666666</v>
      </c>
      <c r="G11" s="56">
        <f t="shared" si="0"/>
        <v>0.25</v>
      </c>
      <c r="H11" s="56">
        <f t="shared" si="0"/>
        <v>0.5</v>
      </c>
      <c r="I11" s="56">
        <f t="shared" si="0"/>
        <v>0.5</v>
      </c>
      <c r="J11" s="56">
        <f t="shared" si="0"/>
        <v>0.25</v>
      </c>
      <c r="K11" s="56">
        <f t="shared" si="0"/>
        <v>0.5</v>
      </c>
      <c r="L11" s="56">
        <f t="shared" si="0"/>
        <v>0.33333333333333331</v>
      </c>
      <c r="M11" s="56">
        <f t="shared" si="0"/>
        <v>1</v>
      </c>
      <c r="N11" s="9">
        <f t="shared" si="1"/>
        <v>6.2111801242236024E-2</v>
      </c>
      <c r="O11" s="5">
        <f t="shared" si="1"/>
        <v>3.7037037037037042E-2</v>
      </c>
      <c r="P11" s="5">
        <f t="shared" si="1"/>
        <v>3.0303030303030304E-2</v>
      </c>
      <c r="Q11" s="5">
        <f t="shared" si="1"/>
        <v>3.0303030303030304E-2</v>
      </c>
      <c r="R11" s="5">
        <f t="shared" si="1"/>
        <v>3.7037037037037042E-2</v>
      </c>
      <c r="S11" s="5">
        <f t="shared" si="1"/>
        <v>3.0303030303030304E-2</v>
      </c>
      <c r="T11" s="5">
        <f t="shared" si="1"/>
        <v>3.0769230769230767E-2</v>
      </c>
      <c r="U11" s="5">
        <f t="shared" si="1"/>
        <v>4.1666666666666664E-2</v>
      </c>
      <c r="V11" s="5">
        <f t="shared" si="2"/>
        <v>3.7441357957662305E-2</v>
      </c>
      <c r="X11" s="5">
        <v>0.30301667602392235</v>
      </c>
      <c r="Y11" s="6">
        <f t="shared" si="3"/>
        <v>8.0931005858966323</v>
      </c>
      <c r="AD11" s="26"/>
      <c r="AE11" s="29" t="s">
        <v>46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</row>
    <row r="12" spans="2:59" x14ac:dyDescent="0.25">
      <c r="E12" s="10" t="s">
        <v>18</v>
      </c>
      <c r="F12" s="56">
        <f t="shared" ref="F12:M12" si="4">SUM(F4:F11)</f>
        <v>2.6833333333333331</v>
      </c>
      <c r="G12" s="56">
        <f t="shared" si="4"/>
        <v>6.7499999999999991</v>
      </c>
      <c r="H12" s="56">
        <f t="shared" si="4"/>
        <v>16.5</v>
      </c>
      <c r="I12" s="56">
        <f t="shared" si="4"/>
        <v>16.5</v>
      </c>
      <c r="J12" s="56">
        <f t="shared" si="4"/>
        <v>6.7499999999999991</v>
      </c>
      <c r="K12" s="56">
        <f t="shared" si="4"/>
        <v>16.5</v>
      </c>
      <c r="L12" s="56">
        <f t="shared" si="4"/>
        <v>10.833333333333334</v>
      </c>
      <c r="M12" s="56">
        <f t="shared" si="4"/>
        <v>24</v>
      </c>
      <c r="N12" s="7"/>
      <c r="O12" s="7"/>
      <c r="P12" s="7"/>
      <c r="Q12" s="7"/>
      <c r="R12" s="7"/>
      <c r="S12" s="7"/>
      <c r="T12" s="7"/>
      <c r="U12" s="7"/>
      <c r="V12" s="13">
        <f>SUM(V4:V11)</f>
        <v>1.0000000000000002</v>
      </c>
      <c r="AD12" s="26"/>
      <c r="AE12" s="29" t="s">
        <v>46</v>
      </c>
      <c r="AF12" s="18" t="s">
        <v>47</v>
      </c>
      <c r="AG12" s="18" t="s">
        <v>48</v>
      </c>
      <c r="AH12" s="18" t="s">
        <v>49</v>
      </c>
      <c r="AI12" s="18" t="s">
        <v>50</v>
      </c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</row>
    <row r="13" spans="2:59" ht="15.75" thickBot="1" x14ac:dyDescent="0.3">
      <c r="F13" s="30"/>
      <c r="H13" s="7"/>
      <c r="AD13" s="26"/>
      <c r="AE13" s="26"/>
      <c r="AF13" s="26"/>
      <c r="AG13" s="26"/>
      <c r="AH13" s="26"/>
      <c r="AI13" s="26"/>
      <c r="AJ13" s="26"/>
      <c r="AK13" s="26"/>
      <c r="AL13" s="286"/>
      <c r="AM13" s="286"/>
      <c r="AN13" s="286"/>
      <c r="AO13" s="286"/>
      <c r="AP13" s="286"/>
      <c r="AQ13" s="286"/>
      <c r="AR13" s="286"/>
      <c r="AS13" s="286"/>
      <c r="AT13" s="286"/>
      <c r="AU13" s="26"/>
    </row>
    <row r="14" spans="2:59" s="11" customFormat="1" ht="30" customHeight="1" thickBot="1" x14ac:dyDescent="0.3">
      <c r="E14" s="35" t="s">
        <v>9</v>
      </c>
      <c r="F14" s="297" t="str">
        <f>F3</f>
        <v>Caracterización de cuadrillas</v>
      </c>
      <c r="G14" s="298"/>
      <c r="H14" s="298"/>
      <c r="I14" s="299"/>
      <c r="J14" s="297" t="str">
        <f>G3</f>
        <v>Complejidad del proyecto</v>
      </c>
      <c r="K14" s="298"/>
      <c r="L14" s="298"/>
      <c r="M14" s="299"/>
      <c r="N14" s="301" t="str">
        <f>H3</f>
        <v>Condiciones ambientales</v>
      </c>
      <c r="O14" s="302"/>
      <c r="P14" s="302"/>
      <c r="Q14" s="303"/>
      <c r="R14" s="301" t="str">
        <f>I3</f>
        <v>Disposición de materiales</v>
      </c>
      <c r="S14" s="302"/>
      <c r="T14" s="302"/>
      <c r="U14" s="303"/>
      <c r="V14" s="301" t="str">
        <f>J3</f>
        <v>Experiencia del trabajador</v>
      </c>
      <c r="W14" s="302"/>
      <c r="X14" s="302"/>
      <c r="Y14" s="303"/>
      <c r="Z14" s="301" t="str">
        <f>K3</f>
        <v>Herramientas y equipos</v>
      </c>
      <c r="AA14" s="302"/>
      <c r="AB14" s="302"/>
      <c r="AC14" s="303"/>
      <c r="AD14" s="304" t="str">
        <f>L3</f>
        <v>Monitoreo y control</v>
      </c>
      <c r="AE14" s="305"/>
      <c r="AF14" s="305"/>
      <c r="AG14" s="306"/>
      <c r="AH14" s="287" t="str">
        <f>M3</f>
        <v>Percepción Motivacional</v>
      </c>
      <c r="AI14" s="288"/>
      <c r="AJ14" s="288"/>
      <c r="AK14" s="288"/>
      <c r="AL14" s="287" t="s">
        <v>51</v>
      </c>
      <c r="AM14" s="288"/>
      <c r="AN14" s="288"/>
      <c r="AO14" s="300"/>
      <c r="AP14" s="289" t="s">
        <v>52</v>
      </c>
      <c r="AQ14" s="290"/>
      <c r="AR14" s="290"/>
      <c r="AS14" s="291"/>
      <c r="AT14" s="68" t="s">
        <v>26</v>
      </c>
      <c r="AU14" s="72" t="s">
        <v>27</v>
      </c>
    </row>
    <row r="15" spans="2:59" x14ac:dyDescent="0.25">
      <c r="E15" s="37" t="str">
        <f>E4</f>
        <v>Caracterización de cuadrillas</v>
      </c>
      <c r="F15" s="41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2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3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4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45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2</v>
      </c>
      <c r="K15" s="46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2.5</v>
      </c>
      <c r="L15" s="47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3.5</v>
      </c>
      <c r="M15" s="48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4</v>
      </c>
      <c r="N15" s="45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4</v>
      </c>
      <c r="O15" s="46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4.5</v>
      </c>
      <c r="P15" s="47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5.5</v>
      </c>
      <c r="Q15" s="48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6</v>
      </c>
      <c r="R15" s="45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4</v>
      </c>
      <c r="S15" s="46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4.5</v>
      </c>
      <c r="T15" s="47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5.5</v>
      </c>
      <c r="U15" s="48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6</v>
      </c>
      <c r="V15" s="45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2</v>
      </c>
      <c r="W15" s="46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2.5</v>
      </c>
      <c r="X15" s="47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3.5</v>
      </c>
      <c r="Y15" s="48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4</v>
      </c>
      <c r="Z15" s="45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4</v>
      </c>
      <c r="AA15" s="46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4.5</v>
      </c>
      <c r="AB15" s="47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5.5</v>
      </c>
      <c r="AC15" s="48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6</v>
      </c>
      <c r="AD15" s="45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3</v>
      </c>
      <c r="AE15" s="46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3.5</v>
      </c>
      <c r="AF15" s="47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4.5</v>
      </c>
      <c r="AG15" s="48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5</v>
      </c>
      <c r="AH15" s="45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5</v>
      </c>
      <c r="AI15" s="46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5.5</v>
      </c>
      <c r="AJ15" s="47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6.5</v>
      </c>
      <c r="AK15" s="76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7</v>
      </c>
      <c r="AL15" s="78">
        <f>(F15*J15*N15*R15*V15*Z15*AD15*AH15)^(1/8)</f>
        <v>2.8057011040133482</v>
      </c>
      <c r="AM15" s="58">
        <f t="shared" ref="AM15:AO22" si="5">(G15*K15*O15*S15*W15*AA15*AE15*AI15)^(1/8)</f>
        <v>3.198847502135306</v>
      </c>
      <c r="AN15" s="58">
        <f t="shared" si="5"/>
        <v>3.9529266294765617</v>
      </c>
      <c r="AO15" s="79">
        <f t="shared" si="5"/>
        <v>4.3184731355089534</v>
      </c>
      <c r="AP15" s="60">
        <f>AL15*$AO$24</f>
        <v>0.21232918519282198</v>
      </c>
      <c r="AQ15" s="61">
        <f>AM15*$AN$24</f>
        <v>0.2746289831282871</v>
      </c>
      <c r="AR15" s="61">
        <f>AN15*$AM$24</f>
        <v>0.43833532743759462</v>
      </c>
      <c r="AS15" s="62">
        <f>AO15*$AL$24</f>
        <v>0.55682780147588318</v>
      </c>
      <c r="AT15" s="69">
        <f>AVERAGE(AP15:AS15)</f>
        <v>0.37053032430864674</v>
      </c>
      <c r="AU15" s="73">
        <f>AT15/$AT$23</f>
        <v>0.3402033436054806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38" t="str">
        <f t="shared" ref="E16:E22" si="6">E5</f>
        <v>Complejidad del proyecto</v>
      </c>
      <c r="F16" s="45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0.25</v>
      </c>
      <c r="G16" s="46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0.2857142857142857</v>
      </c>
      <c r="H16" s="47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0.4</v>
      </c>
      <c r="I16" s="48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0.5</v>
      </c>
      <c r="J16" s="41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2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3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4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45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2</v>
      </c>
      <c r="O16" s="46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2.5</v>
      </c>
      <c r="P16" s="47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3.5</v>
      </c>
      <c r="Q16" s="48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4</v>
      </c>
      <c r="R16" s="45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2</v>
      </c>
      <c r="S16" s="46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2.5</v>
      </c>
      <c r="T16" s="47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3.5</v>
      </c>
      <c r="U16" s="48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4</v>
      </c>
      <c r="V16" s="45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1</v>
      </c>
      <c r="W16" s="46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1</v>
      </c>
      <c r="X16" s="47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1</v>
      </c>
      <c r="Y16" s="48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1</v>
      </c>
      <c r="Z16" s="45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2</v>
      </c>
      <c r="AA16" s="46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2.5</v>
      </c>
      <c r="AB16" s="47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3.5</v>
      </c>
      <c r="AC16" s="48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4</v>
      </c>
      <c r="AD16" s="45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1</v>
      </c>
      <c r="AE16" s="46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1.5</v>
      </c>
      <c r="AF16" s="47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2.5</v>
      </c>
      <c r="AG16" s="48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3</v>
      </c>
      <c r="AH16" s="45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3</v>
      </c>
      <c r="AI16" s="46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3.5</v>
      </c>
      <c r="AJ16" s="47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4.5</v>
      </c>
      <c r="AK16" s="76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5</v>
      </c>
      <c r="AL16" s="80">
        <f t="shared" ref="AL16:AL22" si="7">(F16*J16*N16*R16*V16*Z16*AD16*AH16)^(1/8)</f>
        <v>1.2510334048590739</v>
      </c>
      <c r="AM16" s="40">
        <f t="shared" si="5"/>
        <v>1.4833338605935897</v>
      </c>
      <c r="AN16" s="40">
        <f t="shared" si="5"/>
        <v>1.9305323381934205</v>
      </c>
      <c r="AO16" s="81">
        <f t="shared" si="5"/>
        <v>2.1634913077341982</v>
      </c>
      <c r="AP16" s="60">
        <f t="shared" ref="AP16:AP22" si="8">AL16*$AO$24</f>
        <v>9.4675410407318E-2</v>
      </c>
      <c r="AQ16" s="61">
        <f t="shared" ref="AQ16:AQ22" si="9">AM16*$AN$24</f>
        <v>0.12734788685695306</v>
      </c>
      <c r="AR16" s="61">
        <f t="shared" ref="AR16:AR22" si="10">AN16*$AM$24</f>
        <v>0.21407443241690849</v>
      </c>
      <c r="AS16" s="62">
        <f t="shared" ref="AS16:AS22" si="11">AO16*$AL$24</f>
        <v>0.27896251072911626</v>
      </c>
      <c r="AT16" s="70">
        <f t="shared" ref="AT16:AT21" si="12">AVERAGE(AP16:AS16)</f>
        <v>0.17876506010257395</v>
      </c>
      <c r="AU16" s="74">
        <f t="shared" ref="AU16:AU22" si="13">AT16/$AT$23</f>
        <v>0.16413358685339627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38" t="str">
        <f t="shared" si="6"/>
        <v>Condiciones ambientales</v>
      </c>
      <c r="F17" s="45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0.16666666666666666</v>
      </c>
      <c r="G17" s="46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0.18181818181818182</v>
      </c>
      <c r="H17" s="47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0.22222222222222221</v>
      </c>
      <c r="I17" s="48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0.25</v>
      </c>
      <c r="J17" s="45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0.25</v>
      </c>
      <c r="K17" s="46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0.2857142857142857</v>
      </c>
      <c r="L17" s="47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0.4</v>
      </c>
      <c r="M17" s="48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0.5</v>
      </c>
      <c r="N17" s="41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2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3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4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45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1</v>
      </c>
      <c r="S17" s="46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1</v>
      </c>
      <c r="T17" s="47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1</v>
      </c>
      <c r="U17" s="48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1</v>
      </c>
      <c r="V17" s="45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0.25</v>
      </c>
      <c r="W17" s="46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0.2857142857142857</v>
      </c>
      <c r="X17" s="47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0.4</v>
      </c>
      <c r="Y17" s="48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0.5</v>
      </c>
      <c r="Z17" s="45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1</v>
      </c>
      <c r="AA17" s="46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1</v>
      </c>
      <c r="AB17" s="47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1</v>
      </c>
      <c r="AC17" s="48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45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0.33333333333333331</v>
      </c>
      <c r="AE17" s="46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0.4</v>
      </c>
      <c r="AF17" s="47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0.66666666666666663</v>
      </c>
      <c r="AG17" s="48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1</v>
      </c>
      <c r="AH17" s="45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1</v>
      </c>
      <c r="AI17" s="46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1.5</v>
      </c>
      <c r="AJ17" s="47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2.5</v>
      </c>
      <c r="AK17" s="76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3</v>
      </c>
      <c r="AL17" s="80">
        <f t="shared" si="7"/>
        <v>0.49269248609417793</v>
      </c>
      <c r="AM17" s="40">
        <f t="shared" si="5"/>
        <v>0.55425109401371753</v>
      </c>
      <c r="AN17" s="40">
        <f t="shared" si="5"/>
        <v>0.70241621303055801</v>
      </c>
      <c r="AO17" s="81">
        <f t="shared" si="5"/>
        <v>0.81119480180548875</v>
      </c>
      <c r="AP17" s="60">
        <f t="shared" si="8"/>
        <v>3.7285865544751516E-2</v>
      </c>
      <c r="AQ17" s="61">
        <f t="shared" si="9"/>
        <v>4.7583829565217423E-2</v>
      </c>
      <c r="AR17" s="61">
        <f t="shared" si="10"/>
        <v>7.7890097539451558E-2</v>
      </c>
      <c r="AS17" s="62">
        <f t="shared" si="11"/>
        <v>0.1045961857083037</v>
      </c>
      <c r="AT17" s="70">
        <f t="shared" si="12"/>
        <v>6.6838994589431044E-2</v>
      </c>
      <c r="AU17" s="74">
        <f t="shared" si="13"/>
        <v>6.1368389982602113E-2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38" t="str">
        <f t="shared" si="6"/>
        <v>Disposición de materiales</v>
      </c>
      <c r="F18" s="45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0.16666666666666666</v>
      </c>
      <c r="G18" s="46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0.18181818181818182</v>
      </c>
      <c r="H18" s="47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0.22222222222222221</v>
      </c>
      <c r="I18" s="48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0.25</v>
      </c>
      <c r="J18" s="45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0.25</v>
      </c>
      <c r="K18" s="46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0.2857142857142857</v>
      </c>
      <c r="L18" s="47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0.4</v>
      </c>
      <c r="M18" s="48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0.5</v>
      </c>
      <c r="N18" s="45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1</v>
      </c>
      <c r="O18" s="46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1</v>
      </c>
      <c r="P18" s="47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1</v>
      </c>
      <c r="Q18" s="48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1</v>
      </c>
      <c r="R18" s="41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2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3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4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45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0.25</v>
      </c>
      <c r="W18" s="46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0.2857142857142857</v>
      </c>
      <c r="X18" s="47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0.4</v>
      </c>
      <c r="Y18" s="48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0.5</v>
      </c>
      <c r="Z18" s="45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1</v>
      </c>
      <c r="AA18" s="46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1</v>
      </c>
      <c r="AB18" s="47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1</v>
      </c>
      <c r="AC18" s="48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1</v>
      </c>
      <c r="AD18" s="45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0.33333333333333331</v>
      </c>
      <c r="AE18" s="46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0.4</v>
      </c>
      <c r="AF18" s="47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0.66666666666666663</v>
      </c>
      <c r="AG18" s="48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1</v>
      </c>
      <c r="AH18" s="45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1</v>
      </c>
      <c r="AI18" s="46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1.5</v>
      </c>
      <c r="AJ18" s="47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2.5</v>
      </c>
      <c r="AK18" s="76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3</v>
      </c>
      <c r="AL18" s="80">
        <f t="shared" si="7"/>
        <v>0.49269248609417793</v>
      </c>
      <c r="AM18" s="40">
        <f t="shared" si="5"/>
        <v>0.55425109401371753</v>
      </c>
      <c r="AN18" s="40">
        <f t="shared" si="5"/>
        <v>0.70241621303055801</v>
      </c>
      <c r="AO18" s="81">
        <f t="shared" si="5"/>
        <v>0.81119480180548875</v>
      </c>
      <c r="AP18" s="60">
        <f t="shared" si="8"/>
        <v>3.7285865544751516E-2</v>
      </c>
      <c r="AQ18" s="61">
        <f t="shared" si="9"/>
        <v>4.7583829565217423E-2</v>
      </c>
      <c r="AR18" s="61">
        <f t="shared" si="10"/>
        <v>7.7890097539451558E-2</v>
      </c>
      <c r="AS18" s="62">
        <f t="shared" si="11"/>
        <v>0.1045961857083037</v>
      </c>
      <c r="AT18" s="70">
        <f t="shared" si="12"/>
        <v>6.6838994589431044E-2</v>
      </c>
      <c r="AU18" s="74">
        <f t="shared" si="13"/>
        <v>6.1368389982602113E-2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38" t="str">
        <f t="shared" si="6"/>
        <v>Experiencia del trabajador</v>
      </c>
      <c r="F19" s="45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0.25</v>
      </c>
      <c r="G19" s="46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0.2857142857142857</v>
      </c>
      <c r="H19" s="47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0.4</v>
      </c>
      <c r="I19" s="48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0.5</v>
      </c>
      <c r="J19" s="45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1</v>
      </c>
      <c r="K19" s="46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1</v>
      </c>
      <c r="L19" s="47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1</v>
      </c>
      <c r="M19" s="48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1</v>
      </c>
      <c r="N19" s="45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2</v>
      </c>
      <c r="O19" s="46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2.5</v>
      </c>
      <c r="P19" s="47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3.5</v>
      </c>
      <c r="Q19" s="48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4</v>
      </c>
      <c r="R19" s="45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2</v>
      </c>
      <c r="S19" s="46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2.5</v>
      </c>
      <c r="T19" s="47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3.5</v>
      </c>
      <c r="U19" s="48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4</v>
      </c>
      <c r="V19" s="41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2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3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4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45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2</v>
      </c>
      <c r="AA19" s="46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2.5</v>
      </c>
      <c r="AB19" s="47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3.5</v>
      </c>
      <c r="AC19" s="48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4</v>
      </c>
      <c r="AD19" s="45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1</v>
      </c>
      <c r="AE19" s="46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1.5</v>
      </c>
      <c r="AF19" s="47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2.5</v>
      </c>
      <c r="AG19" s="48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3</v>
      </c>
      <c r="AH19" s="45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3</v>
      </c>
      <c r="AI19" s="46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3.5</v>
      </c>
      <c r="AJ19" s="47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4.5</v>
      </c>
      <c r="AK19" s="76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5</v>
      </c>
      <c r="AL19" s="80">
        <f t="shared" si="7"/>
        <v>1.2510334048590739</v>
      </c>
      <c r="AM19" s="40">
        <f t="shared" si="5"/>
        <v>1.4833338605935897</v>
      </c>
      <c r="AN19" s="40">
        <f t="shared" si="5"/>
        <v>1.9305323381934205</v>
      </c>
      <c r="AO19" s="81">
        <f t="shared" si="5"/>
        <v>2.1634913077341982</v>
      </c>
      <c r="AP19" s="60">
        <f t="shared" si="8"/>
        <v>9.4675410407318E-2</v>
      </c>
      <c r="AQ19" s="61">
        <f t="shared" si="9"/>
        <v>0.12734788685695306</v>
      </c>
      <c r="AR19" s="61">
        <f t="shared" si="10"/>
        <v>0.21407443241690849</v>
      </c>
      <c r="AS19" s="62">
        <f t="shared" si="11"/>
        <v>0.27896251072911626</v>
      </c>
      <c r="AT19" s="70">
        <f t="shared" si="12"/>
        <v>0.17876506010257395</v>
      </c>
      <c r="AU19" s="74">
        <f t="shared" si="13"/>
        <v>0.16413358685339627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38" t="str">
        <f t="shared" si="6"/>
        <v>Herramientas y equipos</v>
      </c>
      <c r="F20" s="45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0.16666666666666666</v>
      </c>
      <c r="G20" s="46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0.18181818181818182</v>
      </c>
      <c r="H20" s="47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0.22222222222222221</v>
      </c>
      <c r="I20" s="48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0.25</v>
      </c>
      <c r="J20" s="45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0.25</v>
      </c>
      <c r="K20" s="46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0.2857142857142857</v>
      </c>
      <c r="L20" s="47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0.4</v>
      </c>
      <c r="M20" s="48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0.5</v>
      </c>
      <c r="N20" s="45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46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</v>
      </c>
      <c r="P20" s="47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1</v>
      </c>
      <c r="Q20" s="48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1</v>
      </c>
      <c r="R20" s="45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1</v>
      </c>
      <c r="S20" s="46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1</v>
      </c>
      <c r="T20" s="47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1</v>
      </c>
      <c r="U20" s="48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1</v>
      </c>
      <c r="V20" s="45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0.25</v>
      </c>
      <c r="W20" s="46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0.2857142857142857</v>
      </c>
      <c r="X20" s="47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0.4</v>
      </c>
      <c r="Y20" s="48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0.5</v>
      </c>
      <c r="Z20" s="41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2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3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4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45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0.33333333333333331</v>
      </c>
      <c r="AE20" s="46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0.4</v>
      </c>
      <c r="AF20" s="47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0.66666666666666663</v>
      </c>
      <c r="AG20" s="48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1</v>
      </c>
      <c r="AH20" s="45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1</v>
      </c>
      <c r="AI20" s="46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1.5</v>
      </c>
      <c r="AJ20" s="47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2.5</v>
      </c>
      <c r="AK20" s="76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3</v>
      </c>
      <c r="AL20" s="80">
        <f t="shared" si="7"/>
        <v>0.49269248609417793</v>
      </c>
      <c r="AM20" s="40">
        <f t="shared" si="5"/>
        <v>0.55425109401371753</v>
      </c>
      <c r="AN20" s="40">
        <f t="shared" si="5"/>
        <v>0.70241621303055801</v>
      </c>
      <c r="AO20" s="81">
        <f t="shared" si="5"/>
        <v>0.81119480180548875</v>
      </c>
      <c r="AP20" s="60">
        <f t="shared" si="8"/>
        <v>3.7285865544751516E-2</v>
      </c>
      <c r="AQ20" s="61">
        <f t="shared" si="9"/>
        <v>4.7583829565217423E-2</v>
      </c>
      <c r="AR20" s="61">
        <f t="shared" si="10"/>
        <v>7.7890097539451558E-2</v>
      </c>
      <c r="AS20" s="62">
        <f t="shared" si="11"/>
        <v>0.1045961857083037</v>
      </c>
      <c r="AT20" s="70">
        <f t="shared" si="12"/>
        <v>6.6838994589431044E-2</v>
      </c>
      <c r="AU20" s="74">
        <f t="shared" si="13"/>
        <v>6.1368389982602113E-2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38" t="str">
        <f t="shared" si="6"/>
        <v>Monitoreo y control</v>
      </c>
      <c r="F21" s="45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0.2</v>
      </c>
      <c r="G21" s="46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0.22222222222222221</v>
      </c>
      <c r="H21" s="47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0.2857142857142857</v>
      </c>
      <c r="I21" s="48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0.33333333333333331</v>
      </c>
      <c r="J21" s="45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0.33333333333333331</v>
      </c>
      <c r="K21" s="46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0.4</v>
      </c>
      <c r="L21" s="47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0.66666666666666663</v>
      </c>
      <c r="M21" s="48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1</v>
      </c>
      <c r="N21" s="45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1</v>
      </c>
      <c r="O21" s="46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1.5</v>
      </c>
      <c r="P21" s="47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2.5</v>
      </c>
      <c r="Q21" s="48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3</v>
      </c>
      <c r="R21" s="45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1</v>
      </c>
      <c r="S21" s="46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1.5</v>
      </c>
      <c r="T21" s="47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2.5</v>
      </c>
      <c r="U21" s="48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3</v>
      </c>
      <c r="V21" s="45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0.33333333333333331</v>
      </c>
      <c r="W21" s="46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0.4</v>
      </c>
      <c r="X21" s="47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0.66666666666666663</v>
      </c>
      <c r="Y21" s="48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1</v>
      </c>
      <c r="Z21" s="45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1</v>
      </c>
      <c r="AA21" s="46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1.5</v>
      </c>
      <c r="AB21" s="47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2.5</v>
      </c>
      <c r="AC21" s="48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3</v>
      </c>
      <c r="AD21" s="41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2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3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4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45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46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47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76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0">
        <f t="shared" si="7"/>
        <v>0.67760591004822746</v>
      </c>
      <c r="AM21" s="40">
        <f t="shared" si="5"/>
        <v>0.86028065449147773</v>
      </c>
      <c r="AN21" s="40">
        <f t="shared" si="5"/>
        <v>1.2741034406104925</v>
      </c>
      <c r="AO21" s="81">
        <f t="shared" si="5"/>
        <v>1.5650845800732873</v>
      </c>
      <c r="AP21" s="60">
        <f t="shared" si="8"/>
        <v>5.1279699949712203E-2</v>
      </c>
      <c r="AQ21" s="61">
        <f t="shared" si="9"/>
        <v>7.3857225513321287E-2</v>
      </c>
      <c r="AR21" s="61">
        <f t="shared" si="10"/>
        <v>0.14128381353319464</v>
      </c>
      <c r="AS21" s="62">
        <f t="shared" si="11"/>
        <v>0.20180341025632104</v>
      </c>
      <c r="AT21" s="70">
        <f t="shared" si="12"/>
        <v>0.11705603731313728</v>
      </c>
      <c r="AU21" s="74">
        <f t="shared" si="13"/>
        <v>0.10747529330410566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39" t="str">
        <f t="shared" si="6"/>
        <v>Percepción Motivacional</v>
      </c>
      <c r="F22" s="45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0.14285714285714285</v>
      </c>
      <c r="G22" s="46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0.15384615384615385</v>
      </c>
      <c r="H22" s="47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0.18181818181818182</v>
      </c>
      <c r="I22" s="48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0.2</v>
      </c>
      <c r="J22" s="45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0.2</v>
      </c>
      <c r="K22" s="46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0.22222222222222221</v>
      </c>
      <c r="L22" s="47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0.2857142857142857</v>
      </c>
      <c r="M22" s="48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0.33333333333333331</v>
      </c>
      <c r="N22" s="45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0.33333333333333331</v>
      </c>
      <c r="O22" s="46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0.4</v>
      </c>
      <c r="P22" s="47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0.66666666666666663</v>
      </c>
      <c r="Q22" s="48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1</v>
      </c>
      <c r="R22" s="45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0.33333333333333331</v>
      </c>
      <c r="S22" s="46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0.4</v>
      </c>
      <c r="T22" s="47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0.66666666666666663</v>
      </c>
      <c r="U22" s="48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1</v>
      </c>
      <c r="V22" s="45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0.2</v>
      </c>
      <c r="W22" s="46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0.22222222222222221</v>
      </c>
      <c r="X22" s="47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0.2857142857142857</v>
      </c>
      <c r="Y22" s="48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0.33333333333333331</v>
      </c>
      <c r="Z22" s="45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0.33333333333333331</v>
      </c>
      <c r="AA22" s="46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0.4</v>
      </c>
      <c r="AB22" s="47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0.66666666666666663</v>
      </c>
      <c r="AC22" s="48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1</v>
      </c>
      <c r="AD22" s="45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46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47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48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1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2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3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77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2">
        <f t="shared" si="7"/>
        <v>0.29203995609566913</v>
      </c>
      <c r="AM22" s="57">
        <f t="shared" si="5"/>
        <v>0.32949337982436266</v>
      </c>
      <c r="AN22" s="57">
        <f t="shared" si="5"/>
        <v>0.45254412323765203</v>
      </c>
      <c r="AO22" s="83">
        <f t="shared" si="5"/>
        <v>0.5697963807142854</v>
      </c>
      <c r="AP22" s="65">
        <f t="shared" si="8"/>
        <v>2.2100930791538059E-2</v>
      </c>
      <c r="AQ22" s="66">
        <f t="shared" si="9"/>
        <v>2.8287822970074074E-2</v>
      </c>
      <c r="AR22" s="66">
        <f t="shared" si="10"/>
        <v>5.0182079009547055E-2</v>
      </c>
      <c r="AS22" s="67">
        <f t="shared" si="11"/>
        <v>7.3470056662667649E-2</v>
      </c>
      <c r="AT22" s="71">
        <f>AVERAGE(AP22:AS22)</f>
        <v>4.351022235845671E-2</v>
      </c>
      <c r="AU22" s="75">
        <f t="shared" si="13"/>
        <v>3.9949019435814859E-2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36" t="s">
        <v>18</v>
      </c>
      <c r="F23" s="31">
        <f>SUM(F15:F22)</f>
        <v>2.342857142857143</v>
      </c>
      <c r="G23" s="31">
        <f t="shared" ref="G23:AO23" si="14">SUM(G15:G22)</f>
        <v>2.4929514929514927</v>
      </c>
      <c r="H23" s="31">
        <f t="shared" si="14"/>
        <v>2.934199134199134</v>
      </c>
      <c r="I23" s="34">
        <f t="shared" si="14"/>
        <v>3.2833333333333337</v>
      </c>
      <c r="J23" s="31">
        <f t="shared" si="14"/>
        <v>5.2833333333333332</v>
      </c>
      <c r="K23" s="31">
        <f t="shared" si="14"/>
        <v>5.9793650793650794</v>
      </c>
      <c r="L23" s="31">
        <f t="shared" si="14"/>
        <v>7.6523809523809536</v>
      </c>
      <c r="M23" s="34">
        <f t="shared" si="14"/>
        <v>8.8333333333333339</v>
      </c>
      <c r="N23" s="31">
        <f t="shared" si="14"/>
        <v>12.333333333333334</v>
      </c>
      <c r="O23" s="31">
        <f t="shared" si="14"/>
        <v>14.4</v>
      </c>
      <c r="P23" s="31">
        <f t="shared" si="14"/>
        <v>18.666666666666668</v>
      </c>
      <c r="Q23" s="34">
        <f t="shared" si="14"/>
        <v>21</v>
      </c>
      <c r="R23" s="31">
        <f t="shared" si="14"/>
        <v>12.333333333333334</v>
      </c>
      <c r="S23" s="31">
        <f t="shared" si="14"/>
        <v>14.4</v>
      </c>
      <c r="T23" s="31">
        <f t="shared" si="14"/>
        <v>18.666666666666668</v>
      </c>
      <c r="U23" s="31">
        <f t="shared" si="14"/>
        <v>21</v>
      </c>
      <c r="V23" s="31">
        <f t="shared" si="14"/>
        <v>5.2833333333333332</v>
      </c>
      <c r="W23" s="31">
        <f t="shared" si="14"/>
        <v>5.9793650793650794</v>
      </c>
      <c r="X23" s="31">
        <f t="shared" si="14"/>
        <v>7.6523809523809536</v>
      </c>
      <c r="Y23" s="31">
        <f t="shared" si="14"/>
        <v>8.8333333333333339</v>
      </c>
      <c r="Z23" s="31">
        <f t="shared" si="14"/>
        <v>12.333333333333334</v>
      </c>
      <c r="AA23" s="31">
        <f t="shared" si="14"/>
        <v>14.4</v>
      </c>
      <c r="AB23" s="31">
        <f t="shared" si="14"/>
        <v>18.666666666666668</v>
      </c>
      <c r="AC23" s="31">
        <f t="shared" si="14"/>
        <v>21</v>
      </c>
      <c r="AD23" s="31">
        <f t="shared" si="14"/>
        <v>7.2499999999999991</v>
      </c>
      <c r="AE23" s="31">
        <f t="shared" si="14"/>
        <v>8.9857142857142875</v>
      </c>
      <c r="AF23" s="31">
        <f t="shared" si="14"/>
        <v>12.9</v>
      </c>
      <c r="AG23" s="31">
        <f t="shared" si="14"/>
        <v>15.5</v>
      </c>
      <c r="AH23" s="31">
        <f t="shared" si="14"/>
        <v>17</v>
      </c>
      <c r="AI23" s="31">
        <f t="shared" si="14"/>
        <v>20.5</v>
      </c>
      <c r="AJ23" s="31">
        <f t="shared" si="14"/>
        <v>27.5</v>
      </c>
      <c r="AK23" s="59">
        <f t="shared" si="14"/>
        <v>31</v>
      </c>
      <c r="AL23" s="34">
        <f>SUM(AL15:AL22)</f>
        <v>7.7554912381579273</v>
      </c>
      <c r="AM23" s="34">
        <f t="shared" si="14"/>
        <v>9.0180425396794792</v>
      </c>
      <c r="AN23" s="34">
        <f t="shared" si="14"/>
        <v>11.647887508803223</v>
      </c>
      <c r="AO23" s="34">
        <f t="shared" si="14"/>
        <v>13.213921117181389</v>
      </c>
      <c r="AP23" s="26"/>
      <c r="AQ23" s="26"/>
      <c r="AR23" s="26"/>
      <c r="AS23" s="26"/>
      <c r="AT23" s="64">
        <f>SUM(AT15:AT22)</f>
        <v>1.0891436879536818</v>
      </c>
      <c r="AU23" s="64">
        <f>SUM(AU15:AU22)</f>
        <v>0.99999999999999989</v>
      </c>
    </row>
    <row r="24" spans="5:59" ht="15.75" thickBot="1" x14ac:dyDescent="0.3">
      <c r="E24" s="21"/>
      <c r="F24" s="21"/>
      <c r="G24" s="32"/>
      <c r="H24" s="33"/>
      <c r="I24" s="33"/>
      <c r="J24" s="21"/>
      <c r="K24" s="21"/>
      <c r="L24" s="21"/>
      <c r="M24" s="21"/>
      <c r="N24" s="21"/>
      <c r="O24" s="21"/>
      <c r="P24" s="21"/>
      <c r="Q24" s="21"/>
      <c r="AD24" s="28"/>
      <c r="AE24" s="28"/>
      <c r="AF24" s="28"/>
      <c r="AG24" s="26"/>
      <c r="AH24" s="26"/>
      <c r="AI24" s="26"/>
      <c r="AJ24" s="26"/>
      <c r="AK24" s="26"/>
      <c r="AL24" s="84">
        <f>1/AL23</f>
        <v>0.12894089739665782</v>
      </c>
      <c r="AM24" s="63">
        <f t="shared" ref="AM24:AO24" si="15">1/AM23</f>
        <v>0.11088880936189753</v>
      </c>
      <c r="AN24" s="63">
        <f t="shared" si="15"/>
        <v>8.5852477476642999E-2</v>
      </c>
      <c r="AO24" s="63">
        <f t="shared" si="15"/>
        <v>7.5677763710860282E-2</v>
      </c>
      <c r="AP24" s="26"/>
      <c r="AQ24" s="26"/>
      <c r="AR24" s="26"/>
      <c r="AS24" s="26"/>
      <c r="AT24" s="26"/>
      <c r="AU24" s="26"/>
    </row>
    <row r="25" spans="5:59" x14ac:dyDescent="0.25">
      <c r="E25" s="25"/>
      <c r="F25" s="49"/>
      <c r="G25" s="49"/>
      <c r="H25" s="87"/>
      <c r="I25" s="26"/>
      <c r="J25" s="26"/>
      <c r="K25" s="26"/>
      <c r="L25" s="26"/>
      <c r="M25" s="49"/>
      <c r="N25" s="49"/>
      <c r="O25" s="49"/>
      <c r="P25" s="49"/>
      <c r="Q25" s="49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</row>
    <row r="26" spans="5:59" x14ac:dyDescent="0.25">
      <c r="E26" s="51"/>
      <c r="F26" s="284" t="s">
        <v>57</v>
      </c>
      <c r="G26" s="284"/>
      <c r="H26" s="284"/>
      <c r="I26" s="285" t="s">
        <v>58</v>
      </c>
      <c r="J26" s="285"/>
      <c r="K26" s="285"/>
      <c r="L26" s="280" t="s">
        <v>59</v>
      </c>
      <c r="M26" s="280"/>
      <c r="N26" s="280"/>
      <c r="O26" s="49"/>
      <c r="P26" s="49"/>
      <c r="Q26" s="49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49"/>
      <c r="AE26" s="49"/>
      <c r="AF26" s="49"/>
      <c r="AG26" s="49"/>
      <c r="AH26" s="49"/>
      <c r="AI26" s="49"/>
      <c r="AJ26" s="49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</row>
    <row r="27" spans="5:59" ht="30.75" thickBot="1" x14ac:dyDescent="0.3">
      <c r="E27" s="89"/>
      <c r="F27" s="24" t="s">
        <v>60</v>
      </c>
      <c r="G27" s="24" t="s">
        <v>64</v>
      </c>
      <c r="H27" s="24" t="s">
        <v>61</v>
      </c>
      <c r="I27" s="24" t="s">
        <v>60</v>
      </c>
      <c r="J27" s="24" t="s">
        <v>64</v>
      </c>
      <c r="K27" s="24" t="s">
        <v>61</v>
      </c>
      <c r="L27" s="24" t="s">
        <v>60</v>
      </c>
      <c r="M27" s="24" t="s">
        <v>64</v>
      </c>
      <c r="N27" s="24" t="s">
        <v>61</v>
      </c>
      <c r="O27" s="49"/>
      <c r="P27" s="49"/>
      <c r="Q27" s="49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49"/>
      <c r="AE27" s="49"/>
      <c r="AF27" s="49"/>
      <c r="AG27" s="49"/>
      <c r="AH27" s="49"/>
      <c r="AI27" s="49"/>
      <c r="AJ27" s="49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</row>
    <row r="28" spans="5:59" ht="15.75" thickBot="1" x14ac:dyDescent="0.3">
      <c r="E28" s="37" t="str">
        <f>E15</f>
        <v>Caracterización de cuadrillas</v>
      </c>
      <c r="F28" s="6">
        <f t="shared" ref="F28:F35" si="16">G28-(G28*$AU15)</f>
        <v>9.8969498459177907E-2</v>
      </c>
      <c r="G28" s="92">
        <f>Rendimientos!D8</f>
        <v>0.15</v>
      </c>
      <c r="H28" s="6">
        <f t="shared" ref="H28:H35" si="17">G28+(G28*$AU15)</f>
        <v>0.20103050154082208</v>
      </c>
      <c r="I28" s="6">
        <f t="shared" ref="I28:I35" si="18">J28-(J28*$AU15)</f>
        <v>6.5979665639451943E-2</v>
      </c>
      <c r="J28" s="94">
        <f>Rendimientos!E8</f>
        <v>0.1</v>
      </c>
      <c r="K28" s="6">
        <f t="shared" ref="K28:K35" si="19">J28+(J28*$AU15)</f>
        <v>0.13402033436054805</v>
      </c>
      <c r="L28" s="6">
        <f>M28-(M28*$AU15)</f>
        <v>7.9175598767342314E-2</v>
      </c>
      <c r="M28" s="93">
        <f>Rendimientos!F8</f>
        <v>0.12</v>
      </c>
      <c r="N28" s="6">
        <f t="shared" ref="N28:N35" si="20">M28+(M28*$AU15)</f>
        <v>0.16082440123265768</v>
      </c>
      <c r="O28" s="49"/>
      <c r="P28" s="49"/>
      <c r="Q28" s="49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</row>
    <row r="29" spans="5:59" ht="15.75" thickBot="1" x14ac:dyDescent="0.3">
      <c r="E29" s="37" t="str">
        <f t="shared" ref="E29:E35" si="21">E16</f>
        <v>Complejidad del proyecto</v>
      </c>
      <c r="F29" s="6">
        <f t="shared" si="16"/>
        <v>0.12537996197199056</v>
      </c>
      <c r="G29" s="86">
        <f>G28</f>
        <v>0.15</v>
      </c>
      <c r="H29" s="6">
        <f t="shared" si="17"/>
        <v>0.17462003802800943</v>
      </c>
      <c r="I29" s="6">
        <f t="shared" si="18"/>
        <v>8.358664131466037E-2</v>
      </c>
      <c r="J29" s="96">
        <f>J28</f>
        <v>0.1</v>
      </c>
      <c r="K29" s="6">
        <f t="shared" si="19"/>
        <v>0.11641335868533964</v>
      </c>
      <c r="L29" s="6">
        <f>M29-(M29*$AU16)</f>
        <v>0.10030396957759244</v>
      </c>
      <c r="M29" s="95">
        <f>M28</f>
        <v>0.12</v>
      </c>
      <c r="N29" s="6">
        <f t="shared" si="20"/>
        <v>0.13969603042240755</v>
      </c>
      <c r="O29" s="49"/>
      <c r="P29" s="49"/>
      <c r="Q29" s="49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</row>
    <row r="30" spans="5:59" ht="15.75" thickBot="1" x14ac:dyDescent="0.3">
      <c r="E30" s="37" t="str">
        <f t="shared" si="21"/>
        <v>Condiciones ambientales</v>
      </c>
      <c r="F30" s="6">
        <f t="shared" si="16"/>
        <v>0.14079474150260968</v>
      </c>
      <c r="G30" s="86">
        <f t="shared" ref="G30:G35" si="22">G29</f>
        <v>0.15</v>
      </c>
      <c r="H30" s="6">
        <f t="shared" si="17"/>
        <v>0.15920525849739031</v>
      </c>
      <c r="I30" s="6">
        <f t="shared" si="18"/>
        <v>9.3863161001739789E-2</v>
      </c>
      <c r="J30" s="96">
        <f t="shared" ref="J30:J35" si="23">J29</f>
        <v>0.1</v>
      </c>
      <c r="K30" s="6">
        <f t="shared" si="19"/>
        <v>0.10613683899826022</v>
      </c>
      <c r="L30" s="6">
        <f>(M30-(M30*$AU17))</f>
        <v>0.11263579320208775</v>
      </c>
      <c r="M30" s="95">
        <f t="shared" ref="M30:M35" si="24">M29</f>
        <v>0.12</v>
      </c>
      <c r="N30" s="6">
        <f t="shared" si="20"/>
        <v>0.12736420679791224</v>
      </c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</row>
    <row r="31" spans="5:59" ht="15.75" thickBot="1" x14ac:dyDescent="0.3">
      <c r="E31" s="37" t="str">
        <f t="shared" si="21"/>
        <v>Disposición de materiales</v>
      </c>
      <c r="F31" s="6">
        <f t="shared" si="16"/>
        <v>0.14079474150260968</v>
      </c>
      <c r="G31" s="86">
        <f t="shared" si="22"/>
        <v>0.15</v>
      </c>
      <c r="H31" s="6">
        <f t="shared" si="17"/>
        <v>0.15920525849739031</v>
      </c>
      <c r="I31" s="6">
        <f t="shared" si="18"/>
        <v>9.3863161001739789E-2</v>
      </c>
      <c r="J31" s="96">
        <f t="shared" si="23"/>
        <v>0.1</v>
      </c>
      <c r="K31" s="6">
        <f t="shared" si="19"/>
        <v>0.10613683899826022</v>
      </c>
      <c r="L31" s="6">
        <f>M31-(M31*$AU18)</f>
        <v>0.11263579320208775</v>
      </c>
      <c r="M31" s="95">
        <f t="shared" si="24"/>
        <v>0.12</v>
      </c>
      <c r="N31" s="6">
        <f t="shared" si="20"/>
        <v>0.12736420679791224</v>
      </c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</row>
    <row r="32" spans="5:59" ht="15.75" thickBot="1" x14ac:dyDescent="0.3">
      <c r="E32" s="37" t="str">
        <f t="shared" si="21"/>
        <v>Experiencia del trabajador</v>
      </c>
      <c r="F32" s="6">
        <f t="shared" si="16"/>
        <v>0.12537996197199056</v>
      </c>
      <c r="G32" s="86">
        <f t="shared" si="22"/>
        <v>0.15</v>
      </c>
      <c r="H32" s="6">
        <f t="shared" si="17"/>
        <v>0.17462003802800943</v>
      </c>
      <c r="I32" s="6">
        <f t="shared" si="18"/>
        <v>8.358664131466037E-2</v>
      </c>
      <c r="J32" s="96">
        <f t="shared" si="23"/>
        <v>0.1</v>
      </c>
      <c r="K32" s="6">
        <f t="shared" si="19"/>
        <v>0.11641335868533964</v>
      </c>
      <c r="L32" s="6">
        <f>M32-(M32*$AU19)</f>
        <v>0.10030396957759244</v>
      </c>
      <c r="M32" s="95">
        <f t="shared" si="24"/>
        <v>0.12</v>
      </c>
      <c r="N32" s="6">
        <f t="shared" si="20"/>
        <v>0.13969603042240755</v>
      </c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</row>
    <row r="33" spans="4:76" ht="15.75" thickBot="1" x14ac:dyDescent="0.3">
      <c r="E33" s="37" t="str">
        <f t="shared" si="21"/>
        <v>Herramientas y equipos</v>
      </c>
      <c r="F33" s="6">
        <f t="shared" si="16"/>
        <v>0.14079474150260968</v>
      </c>
      <c r="G33" s="86">
        <f t="shared" si="22"/>
        <v>0.15</v>
      </c>
      <c r="H33" s="6">
        <f t="shared" si="17"/>
        <v>0.15920525849739031</v>
      </c>
      <c r="I33" s="6">
        <f t="shared" si="18"/>
        <v>9.3863161001739789E-2</v>
      </c>
      <c r="J33" s="96">
        <f t="shared" si="23"/>
        <v>0.1</v>
      </c>
      <c r="K33" s="6">
        <f t="shared" si="19"/>
        <v>0.10613683899826022</v>
      </c>
      <c r="L33" s="6">
        <f>M33-(M33*$AU20)</f>
        <v>0.11263579320208775</v>
      </c>
      <c r="M33" s="95">
        <f t="shared" si="24"/>
        <v>0.12</v>
      </c>
      <c r="N33" s="6">
        <f t="shared" si="20"/>
        <v>0.12736420679791224</v>
      </c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</row>
    <row r="34" spans="4:76" ht="15.75" thickBot="1" x14ac:dyDescent="0.3">
      <c r="E34" s="37" t="str">
        <f t="shared" si="21"/>
        <v>Monitoreo y control</v>
      </c>
      <c r="F34" s="6">
        <f t="shared" si="16"/>
        <v>0.13387870600438415</v>
      </c>
      <c r="G34" s="86">
        <f t="shared" si="22"/>
        <v>0.15</v>
      </c>
      <c r="H34" s="6">
        <f t="shared" si="17"/>
        <v>0.16612129399561584</v>
      </c>
      <c r="I34" s="6">
        <f t="shared" si="18"/>
        <v>8.925247066958944E-2</v>
      </c>
      <c r="J34" s="96">
        <f t="shared" si="23"/>
        <v>0.1</v>
      </c>
      <c r="K34" s="6">
        <f t="shared" si="19"/>
        <v>0.11074752933041057</v>
      </c>
      <c r="L34" s="6">
        <f>M34-(M34*$AU21)</f>
        <v>0.10710296480350731</v>
      </c>
      <c r="M34" s="95">
        <f t="shared" si="24"/>
        <v>0.12</v>
      </c>
      <c r="N34" s="6">
        <f t="shared" si="20"/>
        <v>0.13289703519649268</v>
      </c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</row>
    <row r="35" spans="4:76" x14ac:dyDescent="0.25">
      <c r="E35" s="37" t="str">
        <f t="shared" si="21"/>
        <v>Percepción Motivacional</v>
      </c>
      <c r="F35" s="6">
        <f t="shared" si="16"/>
        <v>0.14400764708462777</v>
      </c>
      <c r="G35" s="86">
        <f t="shared" si="22"/>
        <v>0.15</v>
      </c>
      <c r="H35" s="6">
        <f t="shared" si="17"/>
        <v>0.15599235291537222</v>
      </c>
      <c r="I35" s="6">
        <f t="shared" si="18"/>
        <v>9.600509805641852E-2</v>
      </c>
      <c r="J35" s="96">
        <f t="shared" si="23"/>
        <v>0.1</v>
      </c>
      <c r="K35" s="6">
        <f t="shared" si="19"/>
        <v>0.10399490194358149</v>
      </c>
      <c r="L35" s="6">
        <f>M35-(M35*$AU22)</f>
        <v>0.11520611766770221</v>
      </c>
      <c r="M35" s="95">
        <f t="shared" si="24"/>
        <v>0.12</v>
      </c>
      <c r="N35" s="6">
        <f t="shared" si="20"/>
        <v>0.12479388233229778</v>
      </c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</row>
    <row r="36" spans="4:76" ht="30" customHeight="1" x14ac:dyDescent="0.25">
      <c r="E36" s="52"/>
      <c r="F36" s="85"/>
      <c r="G36" s="85"/>
      <c r="H36" s="52"/>
      <c r="I36" s="52"/>
      <c r="J36" s="52"/>
      <c r="K36" s="52"/>
      <c r="L36" s="52"/>
      <c r="M36" s="53"/>
      <c r="N36" s="23"/>
    </row>
    <row r="37" spans="4:76" ht="15" customHeight="1" x14ac:dyDescent="0.25">
      <c r="E37" s="52"/>
      <c r="F37" s="52"/>
      <c r="G37" s="52"/>
      <c r="H37" s="52"/>
      <c r="I37" s="52"/>
      <c r="J37" s="52"/>
      <c r="K37" s="52"/>
      <c r="L37" s="52"/>
      <c r="M37" s="52"/>
    </row>
    <row r="38" spans="4:76" x14ac:dyDescent="0.25">
      <c r="E38" s="14"/>
      <c r="F38" s="14"/>
      <c r="U38" s="11"/>
      <c r="V38" s="49"/>
      <c r="W38" s="49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</row>
    <row r="39" spans="4:76" x14ac:dyDescent="0.25">
      <c r="E39" s="14"/>
      <c r="F39" s="14"/>
      <c r="G39" s="90"/>
      <c r="H39" s="52"/>
      <c r="I39" s="52"/>
      <c r="J39" s="52"/>
      <c r="K39" s="52"/>
      <c r="L39" s="52"/>
      <c r="V39" s="49"/>
      <c r="W39" s="49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</row>
    <row r="40" spans="4:76" ht="15" customHeight="1" x14ac:dyDescent="0.25">
      <c r="E40" s="14"/>
      <c r="F40" s="14"/>
      <c r="G40" s="281" t="str">
        <f>E28</f>
        <v>Caracterización de cuadrillas</v>
      </c>
      <c r="H40" s="282"/>
      <c r="I40" s="282"/>
      <c r="J40" s="282"/>
      <c r="K40" s="282"/>
      <c r="L40" s="283"/>
      <c r="V40" s="91"/>
      <c r="W40" s="281" t="str">
        <f>E32</f>
        <v>Experiencia del trabajador</v>
      </c>
      <c r="X40" s="282"/>
      <c r="Y40" s="282"/>
      <c r="Z40" s="282"/>
      <c r="AA40" s="282"/>
      <c r="AB40" s="283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</row>
    <row r="41" spans="4:76" x14ac:dyDescent="0.25">
      <c r="E41" s="14"/>
      <c r="F41" s="14"/>
      <c r="G41" s="284" t="s">
        <v>154</v>
      </c>
      <c r="H41" s="284"/>
      <c r="I41" s="285" t="s">
        <v>155</v>
      </c>
      <c r="J41" s="285"/>
      <c r="K41" s="280" t="s">
        <v>156</v>
      </c>
      <c r="L41" s="280"/>
      <c r="V41" s="91"/>
      <c r="W41" s="284" t="s">
        <v>154</v>
      </c>
      <c r="X41" s="284"/>
      <c r="Y41" s="285" t="s">
        <v>155</v>
      </c>
      <c r="Z41" s="285"/>
      <c r="AA41" s="280" t="s">
        <v>156</v>
      </c>
      <c r="AB41" s="280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</row>
    <row r="42" spans="4:76" x14ac:dyDescent="0.25">
      <c r="E42" s="14"/>
      <c r="F42" s="14"/>
      <c r="G42" s="15">
        <f>_xlfn.XLOOKUP(G40,$E$28:$E$35,$F$28:$F$35,"ERROR",0,1)</f>
        <v>9.8969498459177907E-2</v>
      </c>
      <c r="H42" s="15">
        <v>0</v>
      </c>
      <c r="I42" s="15">
        <f>_xlfn.XLOOKUP(G40,$E$28:$E$35,$I$28:$I$35)</f>
        <v>6.5979665639451943E-2</v>
      </c>
      <c r="J42" s="15">
        <v>0</v>
      </c>
      <c r="K42" s="15">
        <f>_xlfn.XLOOKUP(G40,$E$28:$E$35,$L$28:$L$35)</f>
        <v>7.9175598767342314E-2</v>
      </c>
      <c r="L42" s="15">
        <v>0</v>
      </c>
      <c r="V42" s="91"/>
      <c r="W42" s="15">
        <f>_xlfn.XLOOKUP(W40,$E$28:$E$35,$F$28:$F$35,"ERROR",0,1)</f>
        <v>0.12537996197199056</v>
      </c>
      <c r="X42" s="15">
        <v>0</v>
      </c>
      <c r="Y42" s="15">
        <f>_xlfn.XLOOKUP(W40,$E$28:$E$35,$I$28:$I$35)</f>
        <v>8.358664131466037E-2</v>
      </c>
      <c r="Z42" s="15">
        <v>0</v>
      </c>
      <c r="AA42" s="15">
        <f>_xlfn.XLOOKUP(W40,$E$28:$E$35,$L$28:$L$35)</f>
        <v>0.10030396957759244</v>
      </c>
      <c r="AB42" s="15">
        <v>0</v>
      </c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</row>
    <row r="43" spans="4:76" ht="15" customHeight="1" x14ac:dyDescent="0.25">
      <c r="D43" s="88"/>
      <c r="E43" s="14"/>
      <c r="F43" s="14"/>
      <c r="G43" s="15">
        <f>((G45-G42)/4)+G42</f>
        <v>0.12448474922958895</v>
      </c>
      <c r="H43" s="15">
        <v>1</v>
      </c>
      <c r="I43" s="15">
        <f>((I45-I42)/4)+I42</f>
        <v>8.2989832819725967E-2</v>
      </c>
      <c r="J43" s="15">
        <v>1</v>
      </c>
      <c r="K43" s="15">
        <f>((K45-K42)/4)+K42</f>
        <v>9.9587799383671155E-2</v>
      </c>
      <c r="L43" s="15">
        <v>1</v>
      </c>
      <c r="V43" s="91"/>
      <c r="W43" s="15">
        <f>((W45-W42)/4)+W42</f>
        <v>0.13768998098599528</v>
      </c>
      <c r="X43" s="15">
        <v>1</v>
      </c>
      <c r="Y43" s="15">
        <f>((Y45-Y42)/4)+Y42</f>
        <v>9.1793320657330188E-2</v>
      </c>
      <c r="Z43" s="15">
        <v>1</v>
      </c>
      <c r="AA43" s="15">
        <f>((AA45-AA42)/4)+AA42</f>
        <v>0.11015198478879622</v>
      </c>
      <c r="AB43" s="15">
        <v>1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</row>
    <row r="44" spans="4:76" x14ac:dyDescent="0.25">
      <c r="E44" s="14"/>
      <c r="F44" s="14"/>
      <c r="G44" s="15">
        <f>G45-((G45-G42)/4)</f>
        <v>0.17551525077041102</v>
      </c>
      <c r="H44" s="15">
        <v>1</v>
      </c>
      <c r="I44" s="15">
        <f>I45-((I45-I42)/4)</f>
        <v>0.11701016718027403</v>
      </c>
      <c r="J44" s="15">
        <v>1</v>
      </c>
      <c r="K44" s="15">
        <f>K45-((K45-K42)/4)</f>
        <v>0.14041220061632884</v>
      </c>
      <c r="L44" s="15">
        <v>1</v>
      </c>
      <c r="V44" s="91"/>
      <c r="W44" s="15">
        <f>W45-((W45-W42)/4)</f>
        <v>0.16231001901400471</v>
      </c>
      <c r="X44" s="15">
        <v>1</v>
      </c>
      <c r="Y44" s="15">
        <f>Y45-((Y45-Y42)/4)</f>
        <v>0.10820667934266982</v>
      </c>
      <c r="Z44" s="15">
        <v>1</v>
      </c>
      <c r="AA44" s="15">
        <f>AA45-((AA45-AA42)/4)</f>
        <v>0.12984801521120376</v>
      </c>
      <c r="AB44" s="15">
        <v>1</v>
      </c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</row>
    <row r="45" spans="4:76" x14ac:dyDescent="0.25">
      <c r="E45" s="14"/>
      <c r="F45" s="14"/>
      <c r="G45" s="15">
        <f>_xlfn.XLOOKUP(G40,$E$28:$E$35,$H$28:$H$35,"ERROR",0,1)</f>
        <v>0.20103050154082208</v>
      </c>
      <c r="H45" s="15">
        <v>0</v>
      </c>
      <c r="I45" s="15">
        <f>_xlfn.XLOOKUP(G40,$E$28:$E$35,$K$28:$K$35)</f>
        <v>0.13402033436054805</v>
      </c>
      <c r="J45" s="15">
        <v>0</v>
      </c>
      <c r="K45" s="15">
        <f>_xlfn.XLOOKUP(G40,$E$28:$E$35,$N$28:$N$35)</f>
        <v>0.16082440123265768</v>
      </c>
      <c r="L45" s="15">
        <v>0</v>
      </c>
      <c r="V45" s="91"/>
      <c r="W45" s="15">
        <f>_xlfn.XLOOKUP(W40,$E$28:$E$35,$H$28:$H$35,"ERROR",0,1)</f>
        <v>0.17462003802800943</v>
      </c>
      <c r="X45" s="15">
        <v>0</v>
      </c>
      <c r="Y45" s="15">
        <f>_xlfn.XLOOKUP(W40,$E$28:$E$35,$K$28:$K$35)</f>
        <v>0.11641335868533964</v>
      </c>
      <c r="Z45" s="15">
        <v>0</v>
      </c>
      <c r="AA45" s="15">
        <f>_xlfn.XLOOKUP(W40,$E$28:$E$35,$N$28:$N$35)</f>
        <v>0.13969603042240755</v>
      </c>
      <c r="AB45" s="15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</row>
    <row r="46" spans="4:76" x14ac:dyDescent="0.25">
      <c r="E46" s="14"/>
      <c r="F46" s="14"/>
      <c r="G46" s="27"/>
      <c r="H46" s="27"/>
      <c r="I46" s="27"/>
      <c r="J46" s="27"/>
      <c r="K46" s="27"/>
      <c r="L46" s="27"/>
      <c r="V46" s="91"/>
      <c r="W46" s="27"/>
      <c r="X46" s="27"/>
      <c r="Y46" s="27"/>
      <c r="Z46" s="27"/>
      <c r="AA46" s="27"/>
      <c r="AB46" s="27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</row>
    <row r="47" spans="4:76" s="16" customFormat="1" ht="30" customHeight="1" x14ac:dyDescent="0.25">
      <c r="E47" s="14"/>
      <c r="F47" s="14"/>
      <c r="G47" s="27"/>
      <c r="H47" s="27"/>
      <c r="I47" s="27"/>
      <c r="J47" s="27"/>
      <c r="K47" s="27"/>
      <c r="L47" s="27"/>
      <c r="V47" s="91"/>
      <c r="W47" s="27"/>
      <c r="X47" s="27"/>
      <c r="Y47" s="27"/>
      <c r="Z47" s="27"/>
      <c r="AA47" s="27"/>
      <c r="AB47" s="27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</row>
    <row r="48" spans="4:76" x14ac:dyDescent="0.25">
      <c r="E48" s="14"/>
      <c r="F48" s="14"/>
      <c r="G48" s="27"/>
      <c r="H48" s="27"/>
      <c r="I48" s="27"/>
      <c r="J48" s="27"/>
      <c r="K48" s="27"/>
      <c r="L48" s="27"/>
      <c r="V48" s="91"/>
      <c r="W48" s="27"/>
      <c r="X48" s="27"/>
      <c r="Y48" s="27"/>
      <c r="Z48" s="27"/>
      <c r="AA48" s="27"/>
      <c r="AB48" s="27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</row>
    <row r="49" spans="5:76" x14ac:dyDescent="0.25">
      <c r="E49" s="14"/>
      <c r="F49" s="14"/>
      <c r="G49" s="27"/>
      <c r="H49" s="27"/>
      <c r="I49" s="27"/>
      <c r="J49" s="27"/>
      <c r="K49" s="27"/>
      <c r="L49" s="27"/>
      <c r="U49" s="11"/>
      <c r="V49" s="91"/>
      <c r="W49" s="27"/>
      <c r="X49" s="27"/>
      <c r="Y49" s="27"/>
      <c r="Z49" s="27"/>
      <c r="AA49" s="27"/>
      <c r="AB49" s="27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</row>
    <row r="50" spans="5:76" ht="15" customHeight="1" x14ac:dyDescent="0.25">
      <c r="E50" s="14"/>
      <c r="F50" s="14"/>
      <c r="G50" s="27"/>
      <c r="H50" s="27"/>
      <c r="I50" s="27"/>
      <c r="J50" s="27"/>
      <c r="K50" s="27"/>
      <c r="L50" s="27"/>
      <c r="V50" s="91"/>
      <c r="W50" s="27"/>
      <c r="X50" s="27"/>
      <c r="Y50" s="27"/>
      <c r="Z50" s="27"/>
      <c r="AA50" s="27"/>
      <c r="AB50" s="27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</row>
    <row r="51" spans="5:76" ht="15" customHeight="1" x14ac:dyDescent="0.25">
      <c r="E51" s="14"/>
      <c r="F51" s="14"/>
      <c r="G51" s="27"/>
      <c r="H51" s="27"/>
      <c r="I51" s="27"/>
      <c r="J51" s="27"/>
      <c r="K51" s="27"/>
      <c r="L51" s="27"/>
      <c r="M51" s="49"/>
      <c r="N51" s="49"/>
      <c r="V51" s="91"/>
      <c r="W51" s="27"/>
      <c r="X51" s="27"/>
      <c r="Y51" s="27"/>
      <c r="Z51" s="27"/>
      <c r="AA51" s="27"/>
      <c r="AB51" s="27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</row>
    <row r="52" spans="5:76" x14ac:dyDescent="0.25">
      <c r="E52" s="14"/>
      <c r="F52" s="14"/>
      <c r="G52" s="27"/>
      <c r="H52" s="27"/>
      <c r="I52" s="27"/>
      <c r="J52" s="27"/>
      <c r="K52" s="27"/>
      <c r="L52" s="27"/>
      <c r="M52" s="49"/>
      <c r="N52" s="49"/>
      <c r="V52" s="91"/>
      <c r="W52" s="27"/>
      <c r="X52" s="27"/>
      <c r="Y52" s="27"/>
      <c r="Z52" s="27"/>
      <c r="AA52" s="27"/>
      <c r="AB52" s="27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</row>
    <row r="53" spans="5:76" x14ac:dyDescent="0.25">
      <c r="E53" s="14"/>
      <c r="F53" s="14"/>
      <c r="G53" s="27"/>
      <c r="H53" s="27"/>
      <c r="I53" s="27"/>
      <c r="J53" s="27"/>
      <c r="K53" s="27"/>
      <c r="L53" s="27"/>
      <c r="M53" s="49"/>
      <c r="N53" s="49"/>
      <c r="V53" s="91"/>
      <c r="W53" s="27"/>
      <c r="X53" s="27"/>
      <c r="Y53" s="27"/>
      <c r="Z53" s="27"/>
      <c r="AA53" s="27"/>
      <c r="AB53" s="27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</row>
    <row r="54" spans="5:76" ht="15" customHeight="1" x14ac:dyDescent="0.25">
      <c r="E54" s="14"/>
      <c r="F54" s="14"/>
      <c r="G54" s="27"/>
      <c r="H54" s="27"/>
      <c r="I54" s="27"/>
      <c r="J54" s="27"/>
      <c r="K54" s="27"/>
      <c r="L54" s="27"/>
      <c r="M54" s="49"/>
      <c r="N54" s="49"/>
      <c r="V54" s="91"/>
      <c r="W54" s="27"/>
      <c r="X54" s="27"/>
      <c r="Y54" s="27"/>
      <c r="Z54" s="27"/>
      <c r="AA54" s="27"/>
      <c r="AB54" s="27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</row>
    <row r="55" spans="5:76" ht="15" customHeight="1" x14ac:dyDescent="0.25">
      <c r="E55" s="14"/>
      <c r="F55" s="14"/>
      <c r="G55" s="281" t="str">
        <f>E29</f>
        <v>Complejidad del proyecto</v>
      </c>
      <c r="H55" s="282"/>
      <c r="I55" s="282"/>
      <c r="J55" s="282"/>
      <c r="K55" s="282"/>
      <c r="L55" s="283"/>
      <c r="M55" s="49"/>
      <c r="N55" s="49"/>
      <c r="V55" s="91"/>
      <c r="W55" s="281" t="str">
        <f>E33</f>
        <v>Herramientas y equipos</v>
      </c>
      <c r="X55" s="282"/>
      <c r="Y55" s="282"/>
      <c r="Z55" s="282"/>
      <c r="AA55" s="282"/>
      <c r="AB55" s="283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</row>
    <row r="56" spans="5:76" x14ac:dyDescent="0.25">
      <c r="E56" s="14"/>
      <c r="F56" s="14"/>
      <c r="G56" s="284" t="s">
        <v>154</v>
      </c>
      <c r="H56" s="284"/>
      <c r="I56" s="285" t="s">
        <v>155</v>
      </c>
      <c r="J56" s="285"/>
      <c r="K56" s="280" t="s">
        <v>156</v>
      </c>
      <c r="L56" s="280"/>
      <c r="M56" s="49"/>
      <c r="N56" s="49"/>
      <c r="V56" s="91"/>
      <c r="W56" s="284" t="s">
        <v>154</v>
      </c>
      <c r="X56" s="284"/>
      <c r="Y56" s="285" t="s">
        <v>155</v>
      </c>
      <c r="Z56" s="285"/>
      <c r="AA56" s="280" t="s">
        <v>156</v>
      </c>
      <c r="AB56" s="280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</row>
    <row r="57" spans="5:76" ht="15" customHeight="1" x14ac:dyDescent="0.25">
      <c r="E57" s="14"/>
      <c r="F57" s="14"/>
      <c r="G57" s="15">
        <f>_xlfn.XLOOKUP(G55,$E$28:$E$35,$F$28:$F$35,"ERROR",0,1)</f>
        <v>0.12537996197199056</v>
      </c>
      <c r="H57" s="15">
        <v>0</v>
      </c>
      <c r="I57" s="15">
        <f>_xlfn.XLOOKUP(G55,$E$28:$E$35,$I$28:$I$35)</f>
        <v>8.358664131466037E-2</v>
      </c>
      <c r="J57" s="15">
        <v>0</v>
      </c>
      <c r="K57" s="15">
        <f>_xlfn.XLOOKUP(G55,$E$28:$E$35,$L$28:$L$35)</f>
        <v>0.10030396957759244</v>
      </c>
      <c r="L57" s="15">
        <v>0</v>
      </c>
      <c r="M57" s="49"/>
      <c r="N57" s="49"/>
      <c r="V57" s="91"/>
      <c r="W57" s="15">
        <f>_xlfn.XLOOKUP(W55,$E$28:$E$35,$F$28:$F$35,"ERROR",0,1)</f>
        <v>0.14079474150260968</v>
      </c>
      <c r="X57" s="15">
        <v>0</v>
      </c>
      <c r="Y57" s="15">
        <f>_xlfn.XLOOKUP(W55,$E$28:$E$35,$I$28:$I$35)</f>
        <v>9.3863161001739789E-2</v>
      </c>
      <c r="Z57" s="15">
        <v>0</v>
      </c>
      <c r="AA57" s="15">
        <f>_xlfn.XLOOKUP(W55,$E$28:$E$35,$L$28:$L$35)</f>
        <v>0.11263579320208775</v>
      </c>
      <c r="AB57" s="15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</row>
    <row r="58" spans="5:76" ht="30" customHeight="1" x14ac:dyDescent="0.25">
      <c r="E58" s="14"/>
      <c r="F58" s="14"/>
      <c r="G58" s="15">
        <f>((G60-G57)/4)+G57</f>
        <v>0.13768998098599528</v>
      </c>
      <c r="H58" s="15">
        <v>1</v>
      </c>
      <c r="I58" s="15">
        <f>((I60-I57)/4)+I57</f>
        <v>9.1793320657330188E-2</v>
      </c>
      <c r="J58" s="15">
        <v>1</v>
      </c>
      <c r="K58" s="15">
        <f>((K60-K57)/4)+K57</f>
        <v>0.11015198478879622</v>
      </c>
      <c r="L58" s="15">
        <v>1</v>
      </c>
      <c r="M58" s="49"/>
      <c r="N58" s="49"/>
      <c r="V58" s="91"/>
      <c r="W58" s="15">
        <f>((W60-W57)/4)+W57</f>
        <v>0.14539737075130482</v>
      </c>
      <c r="X58" s="15">
        <v>1</v>
      </c>
      <c r="Y58" s="15">
        <f>((Y60-Y57)/4)+Y57</f>
        <v>9.6931580500869891E-2</v>
      </c>
      <c r="Z58" s="15">
        <v>1</v>
      </c>
      <c r="AA58" s="15">
        <f>((AA60-AA57)/4)+AA57</f>
        <v>0.11631789660104387</v>
      </c>
      <c r="AB58" s="15">
        <v>1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</row>
    <row r="59" spans="5:76" x14ac:dyDescent="0.25">
      <c r="E59" s="14"/>
      <c r="F59" s="14"/>
      <c r="G59" s="15">
        <f>G60-((G60-G57)/4)</f>
        <v>0.16231001901400471</v>
      </c>
      <c r="H59" s="15">
        <v>1</v>
      </c>
      <c r="I59" s="15">
        <f>I60-((I60-I57)/4)</f>
        <v>0.10820667934266982</v>
      </c>
      <c r="J59" s="15">
        <v>1</v>
      </c>
      <c r="K59" s="15">
        <f>K60-((K60-K57)/4)</f>
        <v>0.12984801521120376</v>
      </c>
      <c r="L59" s="15">
        <v>1</v>
      </c>
      <c r="M59" s="49"/>
      <c r="N59" s="49"/>
      <c r="V59" s="91"/>
      <c r="W59" s="15">
        <f>W60-((W60-W57)/4)</f>
        <v>0.15460262924869517</v>
      </c>
      <c r="X59" s="15">
        <v>1</v>
      </c>
      <c r="Y59" s="15">
        <f>Y60-((Y60-Y57)/4)</f>
        <v>0.10306841949913012</v>
      </c>
      <c r="Z59" s="15">
        <v>1</v>
      </c>
      <c r="AA59" s="15">
        <f>AA60-((AA60-AA57)/4)</f>
        <v>0.12368210339895612</v>
      </c>
      <c r="AB59" s="15">
        <v>1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</row>
    <row r="60" spans="5:76" x14ac:dyDescent="0.25">
      <c r="E60" s="14"/>
      <c r="F60" s="14"/>
      <c r="G60" s="15">
        <f>_xlfn.XLOOKUP(G55,$E$28:$E$35,$H$28:$H$35,"ERROR",0,1)</f>
        <v>0.17462003802800943</v>
      </c>
      <c r="H60" s="15">
        <v>0</v>
      </c>
      <c r="I60" s="15">
        <f>_xlfn.XLOOKUP(G55,$E$28:$E$35,$K$28:$K$35)</f>
        <v>0.11641335868533964</v>
      </c>
      <c r="J60" s="15">
        <v>0</v>
      </c>
      <c r="K60" s="15">
        <f>_xlfn.XLOOKUP(G55,$E$28:$E$35,$N$28:$N$35)</f>
        <v>0.13969603042240755</v>
      </c>
      <c r="L60" s="15">
        <v>0</v>
      </c>
      <c r="M60" s="49"/>
      <c r="N60" s="49"/>
      <c r="V60" s="91"/>
      <c r="W60" s="15">
        <f>_xlfn.XLOOKUP(W55,$E$28:$E$35,$H$28:$H$35,"ERROR",0,1)</f>
        <v>0.15920525849739031</v>
      </c>
      <c r="X60" s="15">
        <v>0</v>
      </c>
      <c r="Y60" s="15">
        <f>_xlfn.XLOOKUP(W55,$E$28:$E$35,$K$28:$K$35)</f>
        <v>0.10613683899826022</v>
      </c>
      <c r="Z60" s="15">
        <v>0</v>
      </c>
      <c r="AA60" s="15">
        <f>_xlfn.XLOOKUP(W55,$E$28:$E$35,$N$28:$N$35)</f>
        <v>0.12736420679791224</v>
      </c>
      <c r="AB60" s="15">
        <v>0</v>
      </c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</row>
    <row r="61" spans="5:76" x14ac:dyDescent="0.25">
      <c r="E61" s="14"/>
      <c r="F61" s="14"/>
      <c r="G61" s="27"/>
      <c r="H61" s="27"/>
      <c r="I61" s="27"/>
      <c r="J61" s="27"/>
      <c r="K61" s="27"/>
      <c r="L61" s="27"/>
      <c r="M61" s="14"/>
      <c r="N61" s="14"/>
      <c r="O61" s="14"/>
      <c r="P61" s="14"/>
      <c r="Q61" s="14"/>
      <c r="R61" s="14"/>
      <c r="S61" s="14"/>
      <c r="V61" s="91"/>
      <c r="W61" s="27"/>
      <c r="X61" s="27"/>
      <c r="Y61" s="27"/>
      <c r="Z61" s="27"/>
      <c r="AA61" s="27"/>
      <c r="AB61" s="27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</row>
    <row r="62" spans="5:76" x14ac:dyDescent="0.25">
      <c r="E62" s="49"/>
      <c r="F62" s="14"/>
      <c r="G62" s="27"/>
      <c r="H62" s="27"/>
      <c r="I62" s="27"/>
      <c r="J62" s="27"/>
      <c r="K62" s="27"/>
      <c r="L62" s="27"/>
      <c r="M62" s="14"/>
      <c r="N62" s="14"/>
      <c r="O62" s="14"/>
      <c r="P62" s="14"/>
      <c r="Q62" s="14"/>
      <c r="R62" s="14"/>
      <c r="S62" s="14"/>
      <c r="V62" s="91"/>
      <c r="W62" s="27"/>
      <c r="X62" s="27"/>
      <c r="Y62" s="27"/>
      <c r="Z62" s="27"/>
      <c r="AA62" s="27"/>
      <c r="AB62" s="27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</row>
    <row r="63" spans="5:76" ht="15" customHeight="1" x14ac:dyDescent="0.25">
      <c r="E63" s="49"/>
      <c r="F63" s="14"/>
      <c r="G63" s="27"/>
      <c r="H63" s="27"/>
      <c r="I63" s="27"/>
      <c r="J63" s="27"/>
      <c r="K63" s="27"/>
      <c r="L63" s="27"/>
      <c r="M63" s="14"/>
      <c r="N63" s="14"/>
      <c r="O63" s="14"/>
      <c r="P63" s="14"/>
      <c r="Q63" s="14"/>
      <c r="R63" s="14"/>
      <c r="S63" s="14"/>
      <c r="U63" s="11"/>
      <c r="V63" s="91"/>
      <c r="W63" s="27"/>
      <c r="X63" s="27"/>
      <c r="Y63" s="27"/>
      <c r="Z63" s="27"/>
      <c r="AA63" s="27"/>
      <c r="AB63" s="27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</row>
    <row r="64" spans="5:76" ht="15" customHeight="1" x14ac:dyDescent="0.25">
      <c r="E64" s="49"/>
      <c r="F64" s="14"/>
      <c r="G64" s="27"/>
      <c r="H64" s="27"/>
      <c r="I64" s="27"/>
      <c r="J64" s="27"/>
      <c r="K64" s="27"/>
      <c r="L64" s="27"/>
      <c r="M64" s="14"/>
      <c r="N64" s="14"/>
      <c r="O64" s="14"/>
      <c r="P64" s="14"/>
      <c r="Q64" s="14"/>
      <c r="R64" s="14"/>
      <c r="S64" s="14"/>
      <c r="V64" s="91"/>
      <c r="W64" s="27"/>
      <c r="X64" s="27"/>
      <c r="Y64" s="27"/>
      <c r="Z64" s="27"/>
      <c r="AA64" s="27"/>
      <c r="AB64" s="27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</row>
    <row r="65" spans="5:76" x14ac:dyDescent="0.25">
      <c r="E65" s="49"/>
      <c r="F65" s="14"/>
      <c r="G65" s="27"/>
      <c r="H65" s="27"/>
      <c r="I65" s="27"/>
      <c r="J65" s="27"/>
      <c r="K65" s="27"/>
      <c r="L65" s="27"/>
      <c r="M65" s="14"/>
      <c r="N65" s="14"/>
      <c r="O65" s="14"/>
      <c r="P65" s="14"/>
      <c r="Q65" s="14"/>
      <c r="R65" s="14"/>
      <c r="S65" s="14"/>
      <c r="V65" s="91"/>
      <c r="W65" s="27"/>
      <c r="X65" s="27"/>
      <c r="Y65" s="27"/>
      <c r="Z65" s="27"/>
      <c r="AA65" s="27"/>
      <c r="AB65" s="27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</row>
    <row r="66" spans="5:76" x14ac:dyDescent="0.25">
      <c r="E66" s="49"/>
      <c r="F66" s="14"/>
      <c r="G66" s="27"/>
      <c r="H66" s="27"/>
      <c r="I66" s="27"/>
      <c r="J66" s="27"/>
      <c r="K66" s="27"/>
      <c r="L66" s="27"/>
      <c r="M66" s="14"/>
      <c r="N66" s="14"/>
      <c r="O66" s="14"/>
      <c r="P66" s="14"/>
      <c r="Q66" s="14"/>
      <c r="R66" s="14"/>
      <c r="S66" s="14"/>
      <c r="V66" s="91"/>
      <c r="W66" s="27"/>
      <c r="X66" s="27"/>
      <c r="Y66" s="27"/>
      <c r="Z66" s="27"/>
      <c r="AA66" s="27"/>
      <c r="AB66" s="27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</row>
    <row r="67" spans="5:76" ht="15" customHeight="1" x14ac:dyDescent="0.25">
      <c r="E67" s="49"/>
      <c r="F67" s="14"/>
      <c r="G67" s="27"/>
      <c r="H67" s="27"/>
      <c r="I67" s="27"/>
      <c r="J67" s="27"/>
      <c r="K67" s="27"/>
      <c r="L67" s="27"/>
      <c r="M67" s="14"/>
      <c r="N67" s="14"/>
      <c r="O67" s="14"/>
      <c r="P67" s="14"/>
      <c r="Q67" s="14"/>
      <c r="R67" s="14"/>
      <c r="S67" s="14"/>
      <c r="V67" s="91"/>
      <c r="W67" s="27"/>
      <c r="X67" s="27"/>
      <c r="Y67" s="27"/>
      <c r="Z67" s="27"/>
      <c r="AA67" s="27"/>
      <c r="AB67" s="27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</row>
    <row r="68" spans="5:76" x14ac:dyDescent="0.25">
      <c r="E68" s="49"/>
      <c r="F68" s="14"/>
      <c r="G68" s="27"/>
      <c r="H68" s="27"/>
      <c r="I68" s="27"/>
      <c r="J68" s="27"/>
      <c r="K68" s="27"/>
      <c r="L68" s="27"/>
      <c r="M68" s="14"/>
      <c r="N68" s="14"/>
      <c r="O68" s="14"/>
      <c r="P68" s="14"/>
      <c r="Q68" s="14"/>
      <c r="R68" s="14"/>
      <c r="S68" s="14"/>
      <c r="V68" s="91"/>
      <c r="W68" s="27"/>
      <c r="X68" s="27"/>
      <c r="Y68" s="27"/>
      <c r="Z68" s="27"/>
      <c r="AA68" s="27"/>
      <c r="AB68" s="27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</row>
    <row r="69" spans="5:76" x14ac:dyDescent="0.25">
      <c r="E69" s="49"/>
      <c r="F69" s="14"/>
      <c r="G69" s="27"/>
      <c r="H69" s="27"/>
      <c r="I69" s="27"/>
      <c r="J69" s="27"/>
      <c r="K69" s="27"/>
      <c r="L69" s="27"/>
      <c r="M69" s="14"/>
      <c r="N69" s="14"/>
      <c r="O69" s="14"/>
      <c r="P69" s="14"/>
      <c r="Q69" s="14"/>
      <c r="R69" s="14"/>
      <c r="S69" s="14"/>
      <c r="V69" s="91"/>
      <c r="W69" s="27"/>
      <c r="X69" s="27"/>
      <c r="Y69" s="27"/>
      <c r="Z69" s="27"/>
      <c r="AA69" s="27"/>
      <c r="AB69" s="27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</row>
    <row r="70" spans="5:76" ht="15" customHeight="1" x14ac:dyDescent="0.25">
      <c r="E70" s="49"/>
      <c r="F70" s="14"/>
      <c r="G70" s="281" t="str">
        <f>E30</f>
        <v>Condiciones ambientales</v>
      </c>
      <c r="H70" s="282"/>
      <c r="I70" s="282"/>
      <c r="J70" s="282"/>
      <c r="K70" s="282"/>
      <c r="L70" s="283"/>
      <c r="M70" s="14"/>
      <c r="N70" s="14"/>
      <c r="O70" s="14"/>
      <c r="P70" s="14"/>
      <c r="Q70" s="14"/>
      <c r="R70" s="14"/>
      <c r="S70" s="14"/>
      <c r="V70" s="91"/>
      <c r="W70" s="281" t="str">
        <f>E34</f>
        <v>Monitoreo y control</v>
      </c>
      <c r="X70" s="282"/>
      <c r="Y70" s="282"/>
      <c r="Z70" s="282"/>
      <c r="AA70" s="282"/>
      <c r="AB70" s="283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</row>
    <row r="71" spans="5:76" x14ac:dyDescent="0.25">
      <c r="E71" s="49"/>
      <c r="F71" s="14"/>
      <c r="G71" s="284" t="s">
        <v>154</v>
      </c>
      <c r="H71" s="284"/>
      <c r="I71" s="285" t="s">
        <v>155</v>
      </c>
      <c r="J71" s="285"/>
      <c r="K71" s="280" t="s">
        <v>156</v>
      </c>
      <c r="L71" s="280"/>
      <c r="M71" s="14"/>
      <c r="N71" s="14"/>
      <c r="O71" s="14"/>
      <c r="P71" s="14"/>
      <c r="Q71" s="14"/>
      <c r="R71" s="14"/>
      <c r="S71" s="14"/>
      <c r="V71" s="91"/>
      <c r="W71" s="284" t="s">
        <v>154</v>
      </c>
      <c r="X71" s="284"/>
      <c r="Y71" s="285" t="s">
        <v>155</v>
      </c>
      <c r="Z71" s="285"/>
      <c r="AA71" s="280" t="s">
        <v>156</v>
      </c>
      <c r="AB71" s="280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</row>
    <row r="72" spans="5:76" x14ac:dyDescent="0.25">
      <c r="E72" s="49"/>
      <c r="F72" s="14"/>
      <c r="G72" s="15">
        <f>_xlfn.XLOOKUP(G70,$E$28:$E$35,$F$28:$F$35,"ERROR",0,1)</f>
        <v>0.14079474150260968</v>
      </c>
      <c r="H72" s="15">
        <v>0</v>
      </c>
      <c r="I72" s="15">
        <f>_xlfn.XLOOKUP(G70,$E$28:$E$35,$I$28:$I$35)</f>
        <v>9.3863161001739789E-2</v>
      </c>
      <c r="J72" s="15">
        <v>0</v>
      </c>
      <c r="K72" s="15">
        <f>_xlfn.XLOOKUP(G70,$E$28:$E$35,$L$28:$L$35)</f>
        <v>0.11263579320208775</v>
      </c>
      <c r="L72" s="15">
        <v>0</v>
      </c>
      <c r="M72" s="14"/>
      <c r="N72" s="14"/>
      <c r="O72" s="14"/>
      <c r="P72" s="14"/>
      <c r="Q72" s="14"/>
      <c r="R72" s="14"/>
      <c r="S72" s="14"/>
      <c r="V72" s="91"/>
      <c r="W72" s="15">
        <f>_xlfn.XLOOKUP(W70,$E$28:$E$35,$F$28:$F$35,"ERROR",0,1)</f>
        <v>0.13387870600438415</v>
      </c>
      <c r="X72" s="15">
        <v>0</v>
      </c>
      <c r="Y72" s="15">
        <f>_xlfn.XLOOKUP(W70,$E$28:$E$35,$I$28:$I$35)</f>
        <v>8.925247066958944E-2</v>
      </c>
      <c r="Z72" s="15">
        <v>0</v>
      </c>
      <c r="AA72" s="15">
        <f>_xlfn.XLOOKUP(W70,$E$28:$E$35,$L$28:$L$35)</f>
        <v>0.10710296480350731</v>
      </c>
      <c r="AB72" s="15">
        <v>0</v>
      </c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</row>
    <row r="73" spans="5:76" x14ac:dyDescent="0.25">
      <c r="E73" s="49"/>
      <c r="F73" s="14"/>
      <c r="G73" s="15">
        <f>((G75-G72)/4)+G72</f>
        <v>0.14539737075130482</v>
      </c>
      <c r="H73" s="15">
        <v>1</v>
      </c>
      <c r="I73" s="15">
        <f>((I75-I72)/4)+I72</f>
        <v>9.6931580500869891E-2</v>
      </c>
      <c r="J73" s="15">
        <v>1</v>
      </c>
      <c r="K73" s="15">
        <f>((K75-K72)/4)+K72</f>
        <v>0.11631789660104387</v>
      </c>
      <c r="L73" s="15">
        <v>1</v>
      </c>
      <c r="M73" s="14"/>
      <c r="N73" s="14"/>
      <c r="O73" s="14"/>
      <c r="P73" s="14"/>
      <c r="Q73" s="14"/>
      <c r="R73" s="14"/>
      <c r="S73" s="14"/>
      <c r="V73" s="91"/>
      <c r="W73" s="15">
        <f>((W75-W72)/4)+W72</f>
        <v>0.14193935300219207</v>
      </c>
      <c r="X73" s="15">
        <v>1</v>
      </c>
      <c r="Y73" s="15">
        <f>((Y75-Y72)/4)+Y72</f>
        <v>9.4626235334794723E-2</v>
      </c>
      <c r="Z73" s="15">
        <v>1</v>
      </c>
      <c r="AA73" s="15">
        <f>((AA75-AA72)/4)+AA72</f>
        <v>0.11355148240175365</v>
      </c>
      <c r="AB73" s="15">
        <v>1</v>
      </c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</row>
    <row r="74" spans="5:76" x14ac:dyDescent="0.25">
      <c r="E74" s="49"/>
      <c r="F74" s="14"/>
      <c r="G74" s="15">
        <f>G75-((G75-G72)/4)</f>
        <v>0.15460262924869517</v>
      </c>
      <c r="H74" s="15">
        <v>1</v>
      </c>
      <c r="I74" s="15">
        <f>I75-((I75-I72)/4)</f>
        <v>0.10306841949913012</v>
      </c>
      <c r="J74" s="15">
        <v>1</v>
      </c>
      <c r="K74" s="15">
        <f>K75-((K75-K72)/4)</f>
        <v>0.12368210339895612</v>
      </c>
      <c r="L74" s="15">
        <v>1</v>
      </c>
      <c r="M74" s="14"/>
      <c r="N74" s="14"/>
      <c r="O74" s="14"/>
      <c r="P74" s="14"/>
      <c r="Q74" s="14"/>
      <c r="R74" s="14"/>
      <c r="S74" s="14"/>
      <c r="V74" s="91"/>
      <c r="W74" s="15">
        <f>W75-((W75-W72)/4)</f>
        <v>0.15806064699780792</v>
      </c>
      <c r="X74" s="15">
        <v>1</v>
      </c>
      <c r="Y74" s="15">
        <f>Y75-((Y75-Y72)/4)</f>
        <v>0.10537376466520529</v>
      </c>
      <c r="Z74" s="15">
        <v>1</v>
      </c>
      <c r="AA74" s="15">
        <f>AA75-((AA75-AA72)/4)</f>
        <v>0.12644851759824632</v>
      </c>
      <c r="AB74" s="15">
        <v>1</v>
      </c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</row>
    <row r="75" spans="5:76" x14ac:dyDescent="0.25">
      <c r="E75" s="49"/>
      <c r="F75" s="14"/>
      <c r="G75" s="15">
        <f>_xlfn.XLOOKUP(G70,$E$28:$E$35,$H$28:$H$35,"ERROR",0,1)</f>
        <v>0.15920525849739031</v>
      </c>
      <c r="H75" s="15">
        <v>0</v>
      </c>
      <c r="I75" s="15">
        <f>_xlfn.XLOOKUP(G70,$E$28:$E$35,$K$28:$K$35)</f>
        <v>0.10613683899826022</v>
      </c>
      <c r="J75" s="15">
        <v>0</v>
      </c>
      <c r="K75" s="15">
        <f>_xlfn.XLOOKUP(G70,$E$28:$E$35,$N$28:$N$35)</f>
        <v>0.12736420679791224</v>
      </c>
      <c r="L75" s="15">
        <v>0</v>
      </c>
      <c r="M75" s="14"/>
      <c r="N75" s="14"/>
      <c r="O75" s="14"/>
      <c r="P75" s="14"/>
      <c r="Q75" s="14"/>
      <c r="R75" s="14"/>
      <c r="S75" s="14"/>
      <c r="V75" s="91"/>
      <c r="W75" s="15">
        <f>_xlfn.XLOOKUP(W70,$E$28:$E$35,$H$28:$H$35,"ERROR",0,1)</f>
        <v>0.16612129399561584</v>
      </c>
      <c r="X75" s="15">
        <v>0</v>
      </c>
      <c r="Y75" s="15">
        <f>_xlfn.XLOOKUP(W70,$E$28:$E$35,$K$28:$K$35)</f>
        <v>0.11074752933041057</v>
      </c>
      <c r="Z75" s="15">
        <v>0</v>
      </c>
      <c r="AA75" s="15">
        <f>_xlfn.XLOOKUP(W70,$E$28:$E$35,$N$28:$N$35)</f>
        <v>0.13289703519649268</v>
      </c>
      <c r="AB75" s="15">
        <v>0</v>
      </c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</row>
    <row r="76" spans="5:76" x14ac:dyDescent="0.25">
      <c r="E76" s="49"/>
      <c r="F76" s="14"/>
      <c r="G76" s="27"/>
      <c r="H76" s="27"/>
      <c r="I76" s="27"/>
      <c r="J76" s="27"/>
      <c r="K76" s="27"/>
      <c r="L76" s="27"/>
      <c r="M76" s="14"/>
      <c r="N76" s="14"/>
      <c r="O76" s="14"/>
      <c r="P76" s="14"/>
      <c r="Q76" s="14"/>
      <c r="R76" s="14"/>
      <c r="S76" s="14"/>
      <c r="V76" s="91"/>
      <c r="W76" s="27"/>
      <c r="X76" s="27"/>
      <c r="Y76" s="27"/>
      <c r="Z76" s="27"/>
      <c r="AA76" s="27"/>
      <c r="AB76" s="27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</row>
    <row r="77" spans="5:76" x14ac:dyDescent="0.25">
      <c r="E77" s="49"/>
      <c r="F77" s="14"/>
      <c r="G77" s="27"/>
      <c r="H77" s="27"/>
      <c r="I77" s="27"/>
      <c r="J77" s="27"/>
      <c r="K77" s="27"/>
      <c r="L77" s="27"/>
      <c r="M77" s="14"/>
      <c r="N77" s="14"/>
      <c r="O77" s="14"/>
      <c r="P77" s="14"/>
      <c r="Q77" s="14"/>
      <c r="R77" s="14"/>
      <c r="S77" s="14"/>
      <c r="V77" s="91"/>
      <c r="W77" s="27"/>
      <c r="X77" s="27"/>
      <c r="Y77" s="27"/>
      <c r="Z77" s="27"/>
      <c r="AA77" s="27"/>
      <c r="AB77" s="27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</row>
    <row r="78" spans="5:76" x14ac:dyDescent="0.25">
      <c r="E78" s="49"/>
      <c r="F78" s="49"/>
      <c r="G78" s="27"/>
      <c r="H78" s="27"/>
      <c r="I78" s="27"/>
      <c r="J78" s="27"/>
      <c r="K78" s="27"/>
      <c r="L78" s="27"/>
      <c r="M78" s="49"/>
      <c r="N78" s="49"/>
      <c r="V78" s="91"/>
      <c r="W78" s="27"/>
      <c r="X78" s="27"/>
      <c r="Y78" s="27"/>
      <c r="Z78" s="27"/>
      <c r="AA78" s="27"/>
      <c r="AB78" s="27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</row>
    <row r="79" spans="5:76" x14ac:dyDescent="0.25">
      <c r="E79" s="49"/>
      <c r="F79" s="49"/>
      <c r="G79" s="27"/>
      <c r="H79" s="27"/>
      <c r="I79" s="27"/>
      <c r="J79" s="27"/>
      <c r="K79" s="27"/>
      <c r="L79" s="27"/>
      <c r="M79" s="49"/>
      <c r="N79" s="49"/>
      <c r="V79" s="91"/>
      <c r="W79" s="27"/>
      <c r="X79" s="27"/>
      <c r="Y79" s="27"/>
      <c r="Z79" s="27"/>
      <c r="AA79" s="27"/>
      <c r="AB79" s="27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</row>
    <row r="80" spans="5:76" x14ac:dyDescent="0.25">
      <c r="E80" s="49"/>
      <c r="F80" s="49"/>
      <c r="G80" s="27"/>
      <c r="H80" s="27"/>
      <c r="I80" s="27"/>
      <c r="J80" s="27"/>
      <c r="K80" s="27"/>
      <c r="L80" s="27"/>
      <c r="M80" s="49"/>
      <c r="N80" s="49"/>
      <c r="V80" s="91"/>
      <c r="W80" s="27"/>
      <c r="X80" s="27"/>
      <c r="Y80" s="27"/>
      <c r="Z80" s="27"/>
      <c r="AA80" s="27"/>
      <c r="AB80" s="27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</row>
    <row r="81" spans="5:76" x14ac:dyDescent="0.25">
      <c r="E81" s="49"/>
      <c r="F81" s="49"/>
      <c r="G81" s="27"/>
      <c r="H81" s="27"/>
      <c r="I81" s="27"/>
      <c r="J81" s="27"/>
      <c r="K81" s="27"/>
      <c r="L81" s="27"/>
      <c r="M81" s="49"/>
      <c r="N81" s="49"/>
      <c r="V81" s="91"/>
      <c r="W81" s="27"/>
      <c r="X81" s="27"/>
      <c r="Y81" s="27"/>
      <c r="Z81" s="27"/>
      <c r="AA81" s="27"/>
      <c r="AB81" s="27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</row>
    <row r="82" spans="5:76" x14ac:dyDescent="0.25">
      <c r="E82" s="49"/>
      <c r="F82" s="49"/>
      <c r="G82" s="27"/>
      <c r="H82" s="27"/>
      <c r="I82" s="27"/>
      <c r="J82" s="27"/>
      <c r="K82" s="27"/>
      <c r="L82" s="27"/>
      <c r="M82" s="49"/>
      <c r="N82" s="49"/>
      <c r="V82" s="91"/>
      <c r="W82" s="27"/>
      <c r="X82" s="27"/>
      <c r="Y82" s="27"/>
      <c r="Z82" s="27"/>
      <c r="AA82" s="27"/>
      <c r="AB82" s="27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</row>
    <row r="83" spans="5:76" x14ac:dyDescent="0.25">
      <c r="G83" s="27"/>
      <c r="H83" s="27"/>
      <c r="I83" s="27"/>
      <c r="J83" s="27"/>
      <c r="K83" s="27"/>
      <c r="L83" s="27"/>
      <c r="V83" s="91"/>
      <c r="W83" s="27"/>
      <c r="X83" s="27"/>
      <c r="Y83" s="27"/>
      <c r="Z83" s="27"/>
      <c r="AA83" s="27"/>
      <c r="AB83" s="27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</row>
    <row r="84" spans="5:76" x14ac:dyDescent="0.25">
      <c r="G84" s="27"/>
      <c r="H84" s="27"/>
      <c r="I84" s="27"/>
      <c r="J84" s="27"/>
      <c r="K84" s="27"/>
      <c r="L84" s="27"/>
      <c r="V84" s="91"/>
      <c r="W84" s="27"/>
      <c r="X84" s="27"/>
      <c r="Y84" s="27"/>
      <c r="Z84" s="27"/>
      <c r="AA84" s="27"/>
      <c r="AB84" s="27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</row>
    <row r="85" spans="5:76" x14ac:dyDescent="0.25">
      <c r="G85" s="281" t="str">
        <f>E31</f>
        <v>Disposición de materiales</v>
      </c>
      <c r="H85" s="282"/>
      <c r="I85" s="282"/>
      <c r="J85" s="282"/>
      <c r="K85" s="282"/>
      <c r="L85" s="283"/>
      <c r="V85" s="91"/>
      <c r="W85" s="281" t="str">
        <f>E35</f>
        <v>Percepción Motivacional</v>
      </c>
      <c r="X85" s="282"/>
      <c r="Y85" s="282"/>
      <c r="Z85" s="282"/>
      <c r="AA85" s="282"/>
      <c r="AB85" s="283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</row>
    <row r="86" spans="5:76" x14ac:dyDescent="0.25">
      <c r="G86" s="284" t="s">
        <v>154</v>
      </c>
      <c r="H86" s="284"/>
      <c r="I86" s="285" t="s">
        <v>155</v>
      </c>
      <c r="J86" s="285"/>
      <c r="K86" s="280" t="s">
        <v>156</v>
      </c>
      <c r="L86" s="280"/>
      <c r="V86" s="91"/>
      <c r="W86" s="284" t="s">
        <v>154</v>
      </c>
      <c r="X86" s="284"/>
      <c r="Y86" s="285" t="s">
        <v>155</v>
      </c>
      <c r="Z86" s="285"/>
      <c r="AA86" s="280" t="s">
        <v>156</v>
      </c>
      <c r="AB86" s="280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</row>
    <row r="87" spans="5:76" x14ac:dyDescent="0.25">
      <c r="G87" s="15">
        <f>_xlfn.XLOOKUP(G85,$E$28:$E$35,$F$28:$F$35,"ERROR",0,1)</f>
        <v>0.14079474150260968</v>
      </c>
      <c r="H87" s="15">
        <v>0</v>
      </c>
      <c r="I87" s="15">
        <f>_xlfn.XLOOKUP(G85,$E$28:$E$35,$I$28:$I$35)</f>
        <v>9.3863161001739789E-2</v>
      </c>
      <c r="J87" s="15">
        <v>0</v>
      </c>
      <c r="K87" s="15">
        <f>_xlfn.XLOOKUP(G85,$E$28:$E$35,$L$28:$L$35)</f>
        <v>0.11263579320208775</v>
      </c>
      <c r="L87" s="15">
        <v>0</v>
      </c>
      <c r="V87" s="91"/>
      <c r="W87" s="15">
        <f>_xlfn.XLOOKUP(W85,$E$28:$E$35,$F$28:$F$35,"ERROR",0,1)</f>
        <v>0.14400764708462777</v>
      </c>
      <c r="X87" s="15">
        <v>0</v>
      </c>
      <c r="Y87" s="15">
        <f>_xlfn.XLOOKUP(W85,$E$28:$E$35,$I$28:$I$35)</f>
        <v>9.600509805641852E-2</v>
      </c>
      <c r="Z87" s="15">
        <v>0</v>
      </c>
      <c r="AA87" s="15">
        <f>_xlfn.XLOOKUP(W85,$E$28:$E$35,$L$28:$L$35)</f>
        <v>0.11520611766770221</v>
      </c>
      <c r="AB87" s="15">
        <v>0</v>
      </c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</row>
    <row r="88" spans="5:76" x14ac:dyDescent="0.25">
      <c r="G88" s="15">
        <f>((G90-G87)/4)+G87</f>
        <v>0.14539737075130482</v>
      </c>
      <c r="H88" s="15">
        <v>1</v>
      </c>
      <c r="I88" s="15">
        <f>((I90-I87)/4)+I87</f>
        <v>9.6931580500869891E-2</v>
      </c>
      <c r="J88" s="15">
        <v>1</v>
      </c>
      <c r="K88" s="15">
        <f>((K90-K87)/4)+K87</f>
        <v>0.11631789660104387</v>
      </c>
      <c r="L88" s="15">
        <v>1</v>
      </c>
      <c r="V88" s="91"/>
      <c r="W88" s="15">
        <f>((W90-W87)/4)+W87</f>
        <v>0.14700382354231389</v>
      </c>
      <c r="X88" s="15">
        <v>1</v>
      </c>
      <c r="Y88" s="15">
        <f>((Y90-Y87)/4)+Y87</f>
        <v>9.8002549028209263E-2</v>
      </c>
      <c r="Z88" s="15">
        <v>1</v>
      </c>
      <c r="AA88" s="15">
        <f>((AA90-AA87)/4)+AA87</f>
        <v>0.11760305883385111</v>
      </c>
      <c r="AB88" s="15">
        <v>1</v>
      </c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</row>
    <row r="89" spans="5:76" x14ac:dyDescent="0.25">
      <c r="G89" s="15">
        <f>G90-((G90-G87)/4)</f>
        <v>0.15460262924869517</v>
      </c>
      <c r="H89" s="15">
        <v>1</v>
      </c>
      <c r="I89" s="15">
        <f>I90-((I90-I87)/4)</f>
        <v>0.10306841949913012</v>
      </c>
      <c r="J89" s="15">
        <v>1</v>
      </c>
      <c r="K89" s="15">
        <f>K90-((K90-K87)/4)</f>
        <v>0.12368210339895612</v>
      </c>
      <c r="L89" s="15">
        <v>1</v>
      </c>
      <c r="V89" s="91"/>
      <c r="W89" s="15">
        <f>W90-((W90-W87)/4)</f>
        <v>0.15299617645768609</v>
      </c>
      <c r="X89" s="15">
        <v>1</v>
      </c>
      <c r="Y89" s="15">
        <f>Y90-((Y90-Y87)/4)</f>
        <v>0.10199745097179075</v>
      </c>
      <c r="Z89" s="15">
        <v>1</v>
      </c>
      <c r="AA89" s="15">
        <f>AA90-((AA90-AA87)/4)</f>
        <v>0.12239694116614888</v>
      </c>
      <c r="AB89" s="15">
        <v>1</v>
      </c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</row>
    <row r="90" spans="5:76" x14ac:dyDescent="0.25">
      <c r="G90" s="15">
        <f>_xlfn.XLOOKUP(G85,$E$28:$E$35,$H$28:$H$35,"ERROR",0,1)</f>
        <v>0.15920525849739031</v>
      </c>
      <c r="H90" s="15">
        <v>0</v>
      </c>
      <c r="I90" s="15">
        <f>_xlfn.XLOOKUP(G85,$E$28:$E$35,$K$28:$K$35)</f>
        <v>0.10613683899826022</v>
      </c>
      <c r="J90" s="15">
        <v>0</v>
      </c>
      <c r="K90" s="15">
        <f>_xlfn.XLOOKUP(G85,$E$28:$E$35,$N$28:$N$35)</f>
        <v>0.12736420679791224</v>
      </c>
      <c r="L90" s="15">
        <v>0</v>
      </c>
      <c r="V90" s="91"/>
      <c r="W90" s="15">
        <f>_xlfn.XLOOKUP(W85,$E$28:$E$35,$H$28:$H$35,"ERROR",0,1)</f>
        <v>0.15599235291537222</v>
      </c>
      <c r="X90" s="15">
        <v>0</v>
      </c>
      <c r="Y90" s="15">
        <f>_xlfn.XLOOKUP(W85,$E$28:$E$35,$K$28:$K$35)</f>
        <v>0.10399490194358149</v>
      </c>
      <c r="Z90" s="15">
        <v>0</v>
      </c>
      <c r="AA90" s="15">
        <f>_xlfn.XLOOKUP(W85,$E$28:$E$35,$N$28:$N$35)</f>
        <v>0.12479388233229778</v>
      </c>
      <c r="AB90" s="15">
        <v>0</v>
      </c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</row>
    <row r="91" spans="5:76" x14ac:dyDescent="0.25"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</row>
    <row r="92" spans="5:76" x14ac:dyDescent="0.25"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</row>
    <row r="93" spans="5:76" x14ac:dyDescent="0.25"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</row>
    <row r="94" spans="5:76" x14ac:dyDescent="0.25"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</row>
    <row r="95" spans="5:76" x14ac:dyDescent="0.25"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</row>
    <row r="96" spans="5:76" x14ac:dyDescent="0.25"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</row>
    <row r="97" spans="22:76" x14ac:dyDescent="0.25"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</row>
    <row r="98" spans="22:76" x14ac:dyDescent="0.25"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</row>
    <row r="99" spans="22:76" x14ac:dyDescent="0.25"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</row>
    <row r="100" spans="22:76" x14ac:dyDescent="0.25"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</row>
    <row r="101" spans="22:76" x14ac:dyDescent="0.25"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</row>
    <row r="102" spans="22:76" x14ac:dyDescent="0.25"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</row>
    <row r="103" spans="22:76" x14ac:dyDescent="0.25"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</row>
    <row r="104" spans="22:76" x14ac:dyDescent="0.25"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</row>
    <row r="105" spans="22:76" x14ac:dyDescent="0.25"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</row>
    <row r="106" spans="22:76" x14ac:dyDescent="0.25"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</row>
    <row r="107" spans="22:76" x14ac:dyDescent="0.25"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</row>
    <row r="108" spans="22:76" x14ac:dyDescent="0.25"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</row>
    <row r="109" spans="22:76" x14ac:dyDescent="0.25"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</row>
    <row r="110" spans="22:76" x14ac:dyDescent="0.25"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</row>
    <row r="111" spans="22:76" x14ac:dyDescent="0.25"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  <c r="BI111" s="91"/>
      <c r="BJ111" s="91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</row>
    <row r="112" spans="22:76" x14ac:dyDescent="0.25"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  <c r="BI112" s="91"/>
      <c r="BJ112" s="91"/>
      <c r="BK112" s="91"/>
      <c r="BL112" s="91"/>
      <c r="BM112" s="91"/>
      <c r="BN112" s="91"/>
      <c r="BO112" s="91"/>
      <c r="BP112" s="91"/>
      <c r="BQ112" s="91"/>
      <c r="BR112" s="91"/>
      <c r="BS112" s="91"/>
      <c r="BT112" s="91"/>
      <c r="BU112" s="91"/>
      <c r="BV112" s="91"/>
      <c r="BW112" s="91"/>
      <c r="BX112" s="91"/>
    </row>
    <row r="113" spans="22:76" x14ac:dyDescent="0.25"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</row>
    <row r="114" spans="22:76" x14ac:dyDescent="0.25"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</row>
    <row r="115" spans="22:76" x14ac:dyDescent="0.25"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</row>
    <row r="116" spans="22:76" x14ac:dyDescent="0.25"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</row>
    <row r="117" spans="22:76" x14ac:dyDescent="0.25"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1"/>
      <c r="BI117" s="91"/>
      <c r="BJ117" s="91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</row>
    <row r="118" spans="22:76" x14ac:dyDescent="0.25"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1"/>
      <c r="BI118" s="91"/>
      <c r="BJ118" s="9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</row>
    <row r="119" spans="22:76" x14ac:dyDescent="0.25"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</row>
    <row r="120" spans="22:76" x14ac:dyDescent="0.25"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  <c r="BI120" s="91"/>
      <c r="BJ120" s="91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</row>
    <row r="121" spans="22:76" x14ac:dyDescent="0.25"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</row>
    <row r="122" spans="22:76" x14ac:dyDescent="0.25"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</row>
    <row r="123" spans="22:76" x14ac:dyDescent="0.25"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</row>
    <row r="124" spans="22:76" x14ac:dyDescent="0.25"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  <c r="BI124" s="91"/>
      <c r="BJ124" s="91"/>
      <c r="BK124" s="91"/>
      <c r="BL124" s="91"/>
      <c r="BM124" s="91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  <c r="BX124" s="91"/>
    </row>
    <row r="125" spans="22:76" x14ac:dyDescent="0.25"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</row>
    <row r="126" spans="22:76" x14ac:dyDescent="0.25"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</row>
    <row r="127" spans="22:76" x14ac:dyDescent="0.25"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  <c r="BX127" s="91"/>
    </row>
    <row r="128" spans="22:76" x14ac:dyDescent="0.25"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</row>
    <row r="129" spans="22:76" x14ac:dyDescent="0.25"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</row>
    <row r="130" spans="22:76" x14ac:dyDescent="0.25"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</row>
    <row r="131" spans="22:76" x14ac:dyDescent="0.25"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</row>
    <row r="132" spans="22:76" x14ac:dyDescent="0.25"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</row>
    <row r="133" spans="22:76" x14ac:dyDescent="0.25"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</row>
    <row r="134" spans="22:76" x14ac:dyDescent="0.25"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</row>
    <row r="135" spans="22:76" x14ac:dyDescent="0.25"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</row>
    <row r="136" spans="22:76" x14ac:dyDescent="0.25"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</row>
    <row r="137" spans="22:76" x14ac:dyDescent="0.25"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</row>
    <row r="138" spans="22:76" x14ac:dyDescent="0.25"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</row>
    <row r="139" spans="22:76" x14ac:dyDescent="0.25"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</row>
    <row r="140" spans="22:76" x14ac:dyDescent="0.25"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</row>
    <row r="141" spans="22:76" x14ac:dyDescent="0.25"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</row>
  </sheetData>
  <mergeCells count="51">
    <mergeCell ref="AR13:AT13"/>
    <mergeCell ref="E2:M2"/>
    <mergeCell ref="N3:U3"/>
    <mergeCell ref="AF5:AI5"/>
    <mergeCell ref="AL13:AN13"/>
    <mergeCell ref="AO13:AQ13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G40:L40"/>
    <mergeCell ref="W40:AB40"/>
    <mergeCell ref="G41:H41"/>
    <mergeCell ref="I41:J41"/>
    <mergeCell ref="K41:L41"/>
    <mergeCell ref="W41:X41"/>
    <mergeCell ref="Y41:Z41"/>
    <mergeCell ref="AA41:AB41"/>
    <mergeCell ref="G55:L55"/>
    <mergeCell ref="W55:AB55"/>
    <mergeCell ref="G56:H56"/>
    <mergeCell ref="I56:J56"/>
    <mergeCell ref="K56:L56"/>
    <mergeCell ref="W56:X56"/>
    <mergeCell ref="Y56:Z56"/>
    <mergeCell ref="AA56:AB56"/>
    <mergeCell ref="G70:L70"/>
    <mergeCell ref="W70:AB70"/>
    <mergeCell ref="G71:H71"/>
    <mergeCell ref="I71:J71"/>
    <mergeCell ref="K71:L71"/>
    <mergeCell ref="W71:X71"/>
    <mergeCell ref="Y71:Z71"/>
    <mergeCell ref="AA71:AB71"/>
    <mergeCell ref="G85:L85"/>
    <mergeCell ref="W85:AB85"/>
    <mergeCell ref="G86:H86"/>
    <mergeCell ref="I86:J86"/>
    <mergeCell ref="K86:L86"/>
    <mergeCell ref="W86:X86"/>
    <mergeCell ref="Y86:Z86"/>
    <mergeCell ref="AA86:AB86"/>
  </mergeCells>
  <conditionalFormatting sqref="F13">
    <cfRule type="cellIs" dxfId="23" priority="11" operator="greaterThan">
      <formula>1</formula>
    </cfRule>
    <cfRule type="cellIs" dxfId="22" priority="12" operator="greaterThan">
      <formula>1</formula>
    </cfRule>
  </conditionalFormatting>
  <conditionalFormatting sqref="G24">
    <cfRule type="cellIs" dxfId="21" priority="9" operator="greaterThan">
      <formula>1</formula>
    </cfRule>
    <cfRule type="cellIs" dxfId="20" priority="10" operator="greaterThan">
      <formula>1</formula>
    </cfRule>
  </conditionalFormatting>
  <conditionalFormatting sqref="F15:AK22">
    <cfRule type="cellIs" dxfId="19" priority="6" operator="lessThan">
      <formula>1</formula>
    </cfRule>
    <cfRule type="cellIs" dxfId="18" priority="7" operator="equal">
      <formula>1</formula>
    </cfRule>
    <cfRule type="cellIs" dxfId="17" priority="8" operator="greaterThan">
      <formula>1</formula>
    </cfRule>
  </conditionalFormatting>
  <conditionalFormatting sqref="F4:M11">
    <cfRule type="cellIs" dxfId="16" priority="3" operator="lessThan">
      <formula>1</formula>
    </cfRule>
    <cfRule type="cellIs" dxfId="15" priority="4" operator="greaterThan">
      <formula>1</formula>
    </cfRule>
    <cfRule type="cellIs" dxfId="14" priority="5" operator="equal">
      <formula>1</formula>
    </cfRule>
  </conditionalFormatting>
  <conditionalFormatting sqref="AC7">
    <cfRule type="containsText" dxfId="13" priority="1" operator="containsText" text="NO CUMPLE">
      <formula>NOT(ISERROR(SEARCH("NO CUMPLE",AC7)))</formula>
    </cfRule>
    <cfRule type="containsText" dxfId="12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6A321-9194-4593-A4DF-22812D021B39}">
  <sheetPr>
    <tabColor rgb="FFFFFF00"/>
  </sheetPr>
  <dimension ref="B2:BX141"/>
  <sheetViews>
    <sheetView showGridLines="0" topLeftCell="F31" zoomScale="70" zoomScaleNormal="70" workbookViewId="0">
      <selection activeCell="G41" sqref="G41:L41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92" t="s">
        <v>12</v>
      </c>
      <c r="F2" s="292"/>
      <c r="G2" s="292"/>
      <c r="H2" s="292"/>
      <c r="I2" s="292"/>
      <c r="J2" s="292"/>
      <c r="K2" s="292"/>
      <c r="L2" s="292"/>
      <c r="M2" s="292"/>
    </row>
    <row r="3" spans="2:59" s="1" customFormat="1" ht="75" customHeight="1" x14ac:dyDescent="0.25">
      <c r="B3" s="22" t="s">
        <v>8</v>
      </c>
      <c r="C3" s="4" t="s">
        <v>25</v>
      </c>
      <c r="E3" s="54" t="s">
        <v>9</v>
      </c>
      <c r="F3" s="55" t="s">
        <v>0</v>
      </c>
      <c r="G3" s="55" t="s">
        <v>1</v>
      </c>
      <c r="H3" s="55" t="s">
        <v>2</v>
      </c>
      <c r="I3" s="55" t="s">
        <v>3</v>
      </c>
      <c r="J3" s="55" t="s">
        <v>4</v>
      </c>
      <c r="K3" s="55" t="s">
        <v>5</v>
      </c>
      <c r="L3" s="55" t="s">
        <v>6</v>
      </c>
      <c r="M3" s="55" t="s">
        <v>7</v>
      </c>
      <c r="N3" s="293" t="s">
        <v>11</v>
      </c>
      <c r="O3" s="294"/>
      <c r="P3" s="294"/>
      <c r="Q3" s="294"/>
      <c r="R3" s="294"/>
      <c r="S3" s="294"/>
      <c r="T3" s="294"/>
      <c r="U3" s="295"/>
      <c r="V3" s="2" t="s">
        <v>19</v>
      </c>
      <c r="W3"/>
      <c r="X3" s="2" t="s">
        <v>20</v>
      </c>
      <c r="Y3" s="24" t="s">
        <v>56</v>
      </c>
    </row>
    <row r="4" spans="2:59" x14ac:dyDescent="0.25">
      <c r="B4" s="8" t="s">
        <v>0</v>
      </c>
      <c r="C4" s="18">
        <v>9</v>
      </c>
      <c r="E4" s="10" t="s">
        <v>0</v>
      </c>
      <c r="F4" s="56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56">
        <f t="shared" si="0"/>
        <v>3</v>
      </c>
      <c r="H4" s="56">
        <f t="shared" si="0"/>
        <v>5</v>
      </c>
      <c r="I4" s="56">
        <f t="shared" si="0"/>
        <v>5</v>
      </c>
      <c r="J4" s="56">
        <f t="shared" si="0"/>
        <v>3</v>
      </c>
      <c r="K4" s="56">
        <f t="shared" si="0"/>
        <v>5</v>
      </c>
      <c r="L4" s="56">
        <f t="shared" si="0"/>
        <v>4</v>
      </c>
      <c r="M4" s="56">
        <f>IF(VLOOKUP(M$3,$B$4:$C$11,2,FALSE)&lt;VLOOKUP($E4,$B$4:$C$11,2,FALSE),VLOOKUP($E4,$B$4:$C$11,2,FALSE)-VLOOKUP(M$3,$B$4:$C$11,2,FALSE)+1,1/(ABS(VLOOKUP(M$3,$B$4:$C$11,2,FALSE)-VLOOKUP($E4,$B$4:$C$11,2,FALSE)+1)))</f>
        <v>6</v>
      </c>
      <c r="N4" s="9">
        <f t="shared" ref="N4:U11" si="1">F4/F$12</f>
        <v>0.37267080745341619</v>
      </c>
      <c r="O4" s="5">
        <f t="shared" si="1"/>
        <v>0.44444444444444448</v>
      </c>
      <c r="P4" s="5">
        <f t="shared" si="1"/>
        <v>0.30303030303030304</v>
      </c>
      <c r="Q4" s="5">
        <f t="shared" si="1"/>
        <v>0.30303030303030304</v>
      </c>
      <c r="R4" s="5">
        <f t="shared" si="1"/>
        <v>0.44444444444444448</v>
      </c>
      <c r="S4" s="5">
        <f t="shared" si="1"/>
        <v>0.30303030303030304</v>
      </c>
      <c r="T4" s="5">
        <f t="shared" si="1"/>
        <v>0.3692307692307692</v>
      </c>
      <c r="U4" s="5">
        <f t="shared" si="1"/>
        <v>0.25</v>
      </c>
      <c r="V4" s="5">
        <f t="shared" ref="V4:V11" si="2">AVERAGE(N4:U4)</f>
        <v>0.3487351718329979</v>
      </c>
      <c r="X4" s="5" cm="1">
        <f t="array" ref="X4:X11">MMULT(F4:M11,V4:V11)</f>
        <v>2.8810899346225436</v>
      </c>
      <c r="Y4" s="6">
        <f>X4/V4</f>
        <v>8.2615410412409975</v>
      </c>
      <c r="AA4" s="18" t="s">
        <v>21</v>
      </c>
      <c r="AB4" s="5">
        <f>((SUM(Y4:Y11)/8)-8)/(8-1)</f>
        <v>1.657433752945587E-2</v>
      </c>
    </row>
    <row r="5" spans="2:59" x14ac:dyDescent="0.25">
      <c r="B5" s="8" t="s">
        <v>1</v>
      </c>
      <c r="C5" s="18">
        <v>7</v>
      </c>
      <c r="E5" s="10" t="s">
        <v>1</v>
      </c>
      <c r="F5" s="56">
        <f t="shared" si="0"/>
        <v>0.33333333333333331</v>
      </c>
      <c r="G5" s="56">
        <f t="shared" si="0"/>
        <v>1</v>
      </c>
      <c r="H5" s="56">
        <f t="shared" si="0"/>
        <v>3</v>
      </c>
      <c r="I5" s="56">
        <f t="shared" si="0"/>
        <v>3</v>
      </c>
      <c r="J5" s="56">
        <f t="shared" si="0"/>
        <v>1</v>
      </c>
      <c r="K5" s="56">
        <f t="shared" si="0"/>
        <v>3</v>
      </c>
      <c r="L5" s="56">
        <f t="shared" si="0"/>
        <v>2</v>
      </c>
      <c r="M5" s="56">
        <f t="shared" si="0"/>
        <v>4</v>
      </c>
      <c r="N5" s="9">
        <f t="shared" si="1"/>
        <v>0.12422360248447205</v>
      </c>
      <c r="O5" s="5">
        <f t="shared" si="1"/>
        <v>0.14814814814814817</v>
      </c>
      <c r="P5" s="5">
        <f t="shared" si="1"/>
        <v>0.18181818181818182</v>
      </c>
      <c r="Q5" s="5">
        <f t="shared" si="1"/>
        <v>0.18181818181818182</v>
      </c>
      <c r="R5" s="5">
        <f t="shared" si="1"/>
        <v>0.14814814814814817</v>
      </c>
      <c r="S5" s="5">
        <f t="shared" si="1"/>
        <v>0.18181818181818182</v>
      </c>
      <c r="T5" s="5">
        <f t="shared" si="1"/>
        <v>0.1846153846153846</v>
      </c>
      <c r="U5" s="5">
        <f t="shared" si="1"/>
        <v>0.16666666666666666</v>
      </c>
      <c r="V5" s="5">
        <f t="shared" si="2"/>
        <v>0.16465706193967064</v>
      </c>
      <c r="X5" s="5">
        <v>1.3460701637332073</v>
      </c>
      <c r="Y5" s="6">
        <f>X5/V5</f>
        <v>8.1749919977704888</v>
      </c>
      <c r="AA5" s="18" t="s">
        <v>23</v>
      </c>
      <c r="AB5" s="5">
        <v>1.41</v>
      </c>
      <c r="AE5" t="s">
        <v>44</v>
      </c>
      <c r="AF5" s="296" t="s">
        <v>45</v>
      </c>
      <c r="AG5" s="296"/>
      <c r="AH5" s="296"/>
      <c r="AI5" s="296"/>
    </row>
    <row r="6" spans="2:59" x14ac:dyDescent="0.25">
      <c r="B6" s="8" t="s">
        <v>2</v>
      </c>
      <c r="C6" s="18">
        <v>5</v>
      </c>
      <c r="E6" s="10" t="s">
        <v>2</v>
      </c>
      <c r="F6" s="56">
        <f t="shared" si="0"/>
        <v>0.2</v>
      </c>
      <c r="G6" s="56">
        <f t="shared" si="0"/>
        <v>0.33333333333333331</v>
      </c>
      <c r="H6" s="56">
        <f t="shared" si="0"/>
        <v>1</v>
      </c>
      <c r="I6" s="56">
        <f t="shared" si="0"/>
        <v>1</v>
      </c>
      <c r="J6" s="56">
        <f t="shared" si="0"/>
        <v>0.33333333333333331</v>
      </c>
      <c r="K6" s="56">
        <f t="shared" si="0"/>
        <v>1</v>
      </c>
      <c r="L6" s="56">
        <f t="shared" si="0"/>
        <v>0.5</v>
      </c>
      <c r="M6" s="56">
        <f t="shared" si="0"/>
        <v>2</v>
      </c>
      <c r="N6" s="9">
        <f t="shared" si="1"/>
        <v>7.4534161490683246E-2</v>
      </c>
      <c r="O6" s="5">
        <f t="shared" si="1"/>
        <v>4.938271604938272E-2</v>
      </c>
      <c r="P6" s="5">
        <f t="shared" si="1"/>
        <v>6.0606060606060608E-2</v>
      </c>
      <c r="Q6" s="5">
        <f t="shared" si="1"/>
        <v>6.0606060606060608E-2</v>
      </c>
      <c r="R6" s="5">
        <f t="shared" si="1"/>
        <v>4.938271604938272E-2</v>
      </c>
      <c r="S6" s="5">
        <f t="shared" si="1"/>
        <v>6.0606060606060608E-2</v>
      </c>
      <c r="T6" s="5">
        <f t="shared" si="1"/>
        <v>4.6153846153846149E-2</v>
      </c>
      <c r="U6" s="5">
        <f t="shared" si="1"/>
        <v>8.3333333333333329E-2</v>
      </c>
      <c r="V6" s="5">
        <f t="shared" si="2"/>
        <v>6.0575619361851248E-2</v>
      </c>
      <c r="X6" s="5">
        <v>0.48751922711614748</v>
      </c>
      <c r="Y6" s="6">
        <f>X6/V6</f>
        <v>8.0481096561956544</v>
      </c>
      <c r="AA6" s="18" t="s">
        <v>22</v>
      </c>
      <c r="AB6" s="5">
        <f>AB4/AB5</f>
        <v>1.1754849311670829E-2</v>
      </c>
      <c r="AC6" s="1" t="s">
        <v>24</v>
      </c>
      <c r="AE6" s="29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v>5</v>
      </c>
      <c r="E7" s="10" t="s">
        <v>3</v>
      </c>
      <c r="F7" s="56">
        <f t="shared" si="0"/>
        <v>0.2</v>
      </c>
      <c r="G7" s="56">
        <f t="shared" si="0"/>
        <v>0.33333333333333331</v>
      </c>
      <c r="H7" s="56">
        <f t="shared" si="0"/>
        <v>1</v>
      </c>
      <c r="I7" s="56">
        <f t="shared" si="0"/>
        <v>1</v>
      </c>
      <c r="J7" s="56">
        <f t="shared" si="0"/>
        <v>0.33333333333333331</v>
      </c>
      <c r="K7" s="56">
        <f t="shared" si="0"/>
        <v>1</v>
      </c>
      <c r="L7" s="56">
        <f t="shared" si="0"/>
        <v>0.5</v>
      </c>
      <c r="M7" s="56">
        <f t="shared" si="0"/>
        <v>2</v>
      </c>
      <c r="N7" s="9">
        <f t="shared" si="1"/>
        <v>7.4534161490683246E-2</v>
      </c>
      <c r="O7" s="5">
        <f t="shared" si="1"/>
        <v>4.938271604938272E-2</v>
      </c>
      <c r="P7" s="5">
        <f t="shared" si="1"/>
        <v>6.0606060606060608E-2</v>
      </c>
      <c r="Q7" s="5">
        <f t="shared" si="1"/>
        <v>6.0606060606060608E-2</v>
      </c>
      <c r="R7" s="5">
        <f t="shared" si="1"/>
        <v>4.938271604938272E-2</v>
      </c>
      <c r="S7" s="5">
        <f t="shared" si="1"/>
        <v>6.0606060606060608E-2</v>
      </c>
      <c r="T7" s="5">
        <f t="shared" si="1"/>
        <v>4.6153846153846149E-2</v>
      </c>
      <c r="U7" s="5">
        <f t="shared" si="1"/>
        <v>8.3333333333333329E-2</v>
      </c>
      <c r="V7" s="5">
        <f t="shared" si="2"/>
        <v>6.0575619361851248E-2</v>
      </c>
      <c r="X7" s="5">
        <v>0.48751922711614748</v>
      </c>
      <c r="Y7" s="6">
        <f>X7/V7</f>
        <v>8.0481096561956544</v>
      </c>
      <c r="AC7" s="50" t="str">
        <f>IF(AB6&lt;0.1,"CUMPLE","NO CUMPLE")</f>
        <v>CUMPLE</v>
      </c>
      <c r="AE7" s="29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v>7</v>
      </c>
      <c r="E8" s="10" t="s">
        <v>4</v>
      </c>
      <c r="F8" s="56">
        <f t="shared" si="0"/>
        <v>0.33333333333333331</v>
      </c>
      <c r="G8" s="56">
        <f t="shared" si="0"/>
        <v>1</v>
      </c>
      <c r="H8" s="56">
        <f t="shared" si="0"/>
        <v>3</v>
      </c>
      <c r="I8" s="56">
        <f t="shared" si="0"/>
        <v>3</v>
      </c>
      <c r="J8" s="56">
        <f t="shared" si="0"/>
        <v>1</v>
      </c>
      <c r="K8" s="56">
        <f t="shared" si="0"/>
        <v>3</v>
      </c>
      <c r="L8" s="56">
        <f t="shared" si="0"/>
        <v>2</v>
      </c>
      <c r="M8" s="56">
        <f t="shared" si="0"/>
        <v>4</v>
      </c>
      <c r="N8" s="9">
        <f t="shared" si="1"/>
        <v>0.12422360248447205</v>
      </c>
      <c r="O8" s="5">
        <f t="shared" si="1"/>
        <v>0.14814814814814817</v>
      </c>
      <c r="P8" s="5">
        <f t="shared" si="1"/>
        <v>0.18181818181818182</v>
      </c>
      <c r="Q8" s="5">
        <f t="shared" si="1"/>
        <v>0.18181818181818182</v>
      </c>
      <c r="R8" s="5">
        <f t="shared" si="1"/>
        <v>0.14814814814814817</v>
      </c>
      <c r="S8" s="5">
        <f t="shared" si="1"/>
        <v>0.18181818181818182</v>
      </c>
      <c r="T8" s="5">
        <f t="shared" si="1"/>
        <v>0.1846153846153846</v>
      </c>
      <c r="U8" s="5">
        <f t="shared" si="1"/>
        <v>0.16666666666666666</v>
      </c>
      <c r="V8" s="5">
        <f t="shared" si="2"/>
        <v>0.16465706193967064</v>
      </c>
      <c r="X8" s="5">
        <v>1.3460701637332073</v>
      </c>
      <c r="Y8" s="6">
        <f t="shared" ref="Y8:Y11" si="3">X8/V8</f>
        <v>8.1749919977704888</v>
      </c>
      <c r="AE8" s="29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v>5</v>
      </c>
      <c r="E9" s="10" t="s">
        <v>5</v>
      </c>
      <c r="F9" s="56">
        <f t="shared" si="0"/>
        <v>0.2</v>
      </c>
      <c r="G9" s="56">
        <f t="shared" si="0"/>
        <v>0.33333333333333331</v>
      </c>
      <c r="H9" s="56">
        <f t="shared" si="0"/>
        <v>1</v>
      </c>
      <c r="I9" s="56">
        <f t="shared" si="0"/>
        <v>1</v>
      </c>
      <c r="J9" s="56">
        <f t="shared" si="0"/>
        <v>0.33333333333333331</v>
      </c>
      <c r="K9" s="56">
        <f t="shared" si="0"/>
        <v>1</v>
      </c>
      <c r="L9" s="56">
        <f t="shared" si="0"/>
        <v>0.5</v>
      </c>
      <c r="M9" s="56">
        <f t="shared" si="0"/>
        <v>2</v>
      </c>
      <c r="N9" s="9">
        <f t="shared" si="1"/>
        <v>7.4534161490683246E-2</v>
      </c>
      <c r="O9" s="5">
        <f t="shared" si="1"/>
        <v>4.938271604938272E-2</v>
      </c>
      <c r="P9" s="5">
        <f t="shared" si="1"/>
        <v>6.0606060606060608E-2</v>
      </c>
      <c r="Q9" s="5">
        <f t="shared" si="1"/>
        <v>6.0606060606060608E-2</v>
      </c>
      <c r="R9" s="5">
        <f t="shared" si="1"/>
        <v>4.938271604938272E-2</v>
      </c>
      <c r="S9" s="5">
        <f t="shared" si="1"/>
        <v>6.0606060606060608E-2</v>
      </c>
      <c r="T9" s="5">
        <f t="shared" si="1"/>
        <v>4.6153846153846149E-2</v>
      </c>
      <c r="U9" s="5">
        <f t="shared" si="1"/>
        <v>8.3333333333333329E-2</v>
      </c>
      <c r="V9" s="5">
        <f t="shared" si="2"/>
        <v>6.0575619361851248E-2</v>
      </c>
      <c r="X9" s="5">
        <v>0.48751922711614748</v>
      </c>
      <c r="Y9" s="6">
        <f t="shared" si="3"/>
        <v>8.0481096561956544</v>
      </c>
      <c r="AE9" s="29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v>6</v>
      </c>
      <c r="E10" s="10" t="s">
        <v>6</v>
      </c>
      <c r="F10" s="56">
        <f t="shared" si="0"/>
        <v>0.25</v>
      </c>
      <c r="G10" s="56">
        <f t="shared" si="0"/>
        <v>0.5</v>
      </c>
      <c r="H10" s="56">
        <f t="shared" si="0"/>
        <v>2</v>
      </c>
      <c r="I10" s="56">
        <f t="shared" si="0"/>
        <v>2</v>
      </c>
      <c r="J10" s="56">
        <f t="shared" si="0"/>
        <v>0.5</v>
      </c>
      <c r="K10" s="56">
        <f t="shared" si="0"/>
        <v>2</v>
      </c>
      <c r="L10" s="56">
        <f t="shared" si="0"/>
        <v>1</v>
      </c>
      <c r="M10" s="56">
        <f t="shared" si="0"/>
        <v>3</v>
      </c>
      <c r="N10" s="9">
        <f t="shared" si="1"/>
        <v>9.3167701863354047E-2</v>
      </c>
      <c r="O10" s="5">
        <f t="shared" si="1"/>
        <v>7.4074074074074084E-2</v>
      </c>
      <c r="P10" s="5">
        <f t="shared" si="1"/>
        <v>0.12121212121212122</v>
      </c>
      <c r="Q10" s="5">
        <f t="shared" si="1"/>
        <v>0.12121212121212122</v>
      </c>
      <c r="R10" s="5">
        <f t="shared" si="1"/>
        <v>7.4074074074074084E-2</v>
      </c>
      <c r="S10" s="5">
        <f t="shared" si="1"/>
        <v>0.12121212121212122</v>
      </c>
      <c r="T10" s="5">
        <f t="shared" si="1"/>
        <v>9.2307692307692299E-2</v>
      </c>
      <c r="U10" s="5">
        <f t="shared" si="1"/>
        <v>0.125</v>
      </c>
      <c r="V10" s="5">
        <f t="shared" si="2"/>
        <v>0.10278248824444476</v>
      </c>
      <c r="X10" s="5">
        <v>0.83040113318645936</v>
      </c>
      <c r="Y10" s="6">
        <f t="shared" si="3"/>
        <v>8.0792083103839563</v>
      </c>
      <c r="AE10" s="29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v>4</v>
      </c>
      <c r="E11" s="10" t="s">
        <v>7</v>
      </c>
      <c r="F11" s="56">
        <f t="shared" si="0"/>
        <v>0.16666666666666666</v>
      </c>
      <c r="G11" s="56">
        <f t="shared" si="0"/>
        <v>0.25</v>
      </c>
      <c r="H11" s="56">
        <f t="shared" si="0"/>
        <v>0.5</v>
      </c>
      <c r="I11" s="56">
        <f t="shared" si="0"/>
        <v>0.5</v>
      </c>
      <c r="J11" s="56">
        <f t="shared" si="0"/>
        <v>0.25</v>
      </c>
      <c r="K11" s="56">
        <f t="shared" si="0"/>
        <v>0.5</v>
      </c>
      <c r="L11" s="56">
        <f t="shared" si="0"/>
        <v>0.33333333333333331</v>
      </c>
      <c r="M11" s="56">
        <f t="shared" si="0"/>
        <v>1</v>
      </c>
      <c r="N11" s="9">
        <f t="shared" si="1"/>
        <v>6.2111801242236024E-2</v>
      </c>
      <c r="O11" s="5">
        <f t="shared" si="1"/>
        <v>3.7037037037037042E-2</v>
      </c>
      <c r="P11" s="5">
        <f t="shared" si="1"/>
        <v>3.0303030303030304E-2</v>
      </c>
      <c r="Q11" s="5">
        <f t="shared" si="1"/>
        <v>3.0303030303030304E-2</v>
      </c>
      <c r="R11" s="5">
        <f t="shared" si="1"/>
        <v>3.7037037037037042E-2</v>
      </c>
      <c r="S11" s="5">
        <f t="shared" si="1"/>
        <v>3.0303030303030304E-2</v>
      </c>
      <c r="T11" s="5">
        <f t="shared" si="1"/>
        <v>3.0769230769230767E-2</v>
      </c>
      <c r="U11" s="5">
        <f t="shared" si="1"/>
        <v>4.1666666666666664E-2</v>
      </c>
      <c r="V11" s="5">
        <f t="shared" si="2"/>
        <v>3.7441357957662305E-2</v>
      </c>
      <c r="X11" s="5">
        <v>0.30301667602392235</v>
      </c>
      <c r="Y11" s="6">
        <f t="shared" si="3"/>
        <v>8.0931005858966323</v>
      </c>
      <c r="AD11" s="26"/>
      <c r="AE11" s="29" t="s">
        <v>46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</row>
    <row r="12" spans="2:59" x14ac:dyDescent="0.25">
      <c r="E12" s="10" t="s">
        <v>18</v>
      </c>
      <c r="F12" s="56">
        <f t="shared" ref="F12:M12" si="4">SUM(F4:F11)</f>
        <v>2.6833333333333331</v>
      </c>
      <c r="G12" s="56">
        <f t="shared" si="4"/>
        <v>6.7499999999999991</v>
      </c>
      <c r="H12" s="56">
        <f t="shared" si="4"/>
        <v>16.5</v>
      </c>
      <c r="I12" s="56">
        <f t="shared" si="4"/>
        <v>16.5</v>
      </c>
      <c r="J12" s="56">
        <f t="shared" si="4"/>
        <v>6.7499999999999991</v>
      </c>
      <c r="K12" s="56">
        <f t="shared" si="4"/>
        <v>16.5</v>
      </c>
      <c r="L12" s="56">
        <f t="shared" si="4"/>
        <v>10.833333333333334</v>
      </c>
      <c r="M12" s="56">
        <f t="shared" si="4"/>
        <v>24</v>
      </c>
      <c r="N12" s="7"/>
      <c r="O12" s="7"/>
      <c r="P12" s="7"/>
      <c r="Q12" s="7"/>
      <c r="R12" s="7"/>
      <c r="S12" s="7"/>
      <c r="T12" s="7"/>
      <c r="U12" s="7"/>
      <c r="V12" s="13">
        <f>SUM(V4:V11)</f>
        <v>1.0000000000000002</v>
      </c>
      <c r="AD12" s="26"/>
      <c r="AE12" s="29" t="s">
        <v>46</v>
      </c>
      <c r="AF12" s="18" t="s">
        <v>47</v>
      </c>
      <c r="AG12" s="18" t="s">
        <v>48</v>
      </c>
      <c r="AH12" s="18" t="s">
        <v>49</v>
      </c>
      <c r="AI12" s="18" t="s">
        <v>50</v>
      </c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</row>
    <row r="13" spans="2:59" ht="15.75" thickBot="1" x14ac:dyDescent="0.3">
      <c r="F13" s="30"/>
      <c r="H13" s="7"/>
      <c r="AD13" s="26"/>
      <c r="AE13" s="26"/>
      <c r="AF13" s="26"/>
      <c r="AG13" s="26"/>
      <c r="AH13" s="26"/>
      <c r="AI13" s="26"/>
      <c r="AJ13" s="26"/>
      <c r="AK13" s="26"/>
      <c r="AL13" s="286"/>
      <c r="AM13" s="286"/>
      <c r="AN13" s="286"/>
      <c r="AO13" s="286"/>
      <c r="AP13" s="286"/>
      <c r="AQ13" s="286"/>
      <c r="AR13" s="286"/>
      <c r="AS13" s="286"/>
      <c r="AT13" s="286"/>
      <c r="AU13" s="26"/>
    </row>
    <row r="14" spans="2:59" s="11" customFormat="1" ht="30" customHeight="1" thickBot="1" x14ac:dyDescent="0.3">
      <c r="E14" s="35" t="s">
        <v>9</v>
      </c>
      <c r="F14" s="297" t="str">
        <f>F3</f>
        <v>Caracterización de cuadrillas</v>
      </c>
      <c r="G14" s="298"/>
      <c r="H14" s="298"/>
      <c r="I14" s="299"/>
      <c r="J14" s="297" t="str">
        <f>G3</f>
        <v>Complejidad del proyecto</v>
      </c>
      <c r="K14" s="298"/>
      <c r="L14" s="298"/>
      <c r="M14" s="299"/>
      <c r="N14" s="301" t="str">
        <f>H3</f>
        <v>Condiciones ambientales</v>
      </c>
      <c r="O14" s="302"/>
      <c r="P14" s="302"/>
      <c r="Q14" s="303"/>
      <c r="R14" s="301" t="str">
        <f>I3</f>
        <v>Disposición de materiales</v>
      </c>
      <c r="S14" s="302"/>
      <c r="T14" s="302"/>
      <c r="U14" s="303"/>
      <c r="V14" s="301" t="str">
        <f>J3</f>
        <v>Experiencia del trabajador</v>
      </c>
      <c r="W14" s="302"/>
      <c r="X14" s="302"/>
      <c r="Y14" s="303"/>
      <c r="Z14" s="301" t="str">
        <f>K3</f>
        <v>Herramientas y equipos</v>
      </c>
      <c r="AA14" s="302"/>
      <c r="AB14" s="302"/>
      <c r="AC14" s="303"/>
      <c r="AD14" s="304" t="str">
        <f>L3</f>
        <v>Monitoreo y control</v>
      </c>
      <c r="AE14" s="305"/>
      <c r="AF14" s="305"/>
      <c r="AG14" s="306"/>
      <c r="AH14" s="287" t="str">
        <f>M3</f>
        <v>Percepción Motivacional</v>
      </c>
      <c r="AI14" s="288"/>
      <c r="AJ14" s="288"/>
      <c r="AK14" s="288"/>
      <c r="AL14" s="287" t="s">
        <v>51</v>
      </c>
      <c r="AM14" s="288"/>
      <c r="AN14" s="288"/>
      <c r="AO14" s="300"/>
      <c r="AP14" s="289" t="s">
        <v>52</v>
      </c>
      <c r="AQ14" s="290"/>
      <c r="AR14" s="290"/>
      <c r="AS14" s="291"/>
      <c r="AT14" s="68" t="s">
        <v>26</v>
      </c>
      <c r="AU14" s="72" t="s">
        <v>27</v>
      </c>
    </row>
    <row r="15" spans="2:59" x14ac:dyDescent="0.25">
      <c r="E15" s="37" t="str">
        <f>E4</f>
        <v>Caracterización de cuadrillas</v>
      </c>
      <c r="F15" s="41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2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3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4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45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2</v>
      </c>
      <c r="K15" s="46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2.5</v>
      </c>
      <c r="L15" s="47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3.5</v>
      </c>
      <c r="M15" s="48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4</v>
      </c>
      <c r="N15" s="45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4</v>
      </c>
      <c r="O15" s="46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4.5</v>
      </c>
      <c r="P15" s="47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5.5</v>
      </c>
      <c r="Q15" s="48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6</v>
      </c>
      <c r="R15" s="45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4</v>
      </c>
      <c r="S15" s="46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4.5</v>
      </c>
      <c r="T15" s="47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5.5</v>
      </c>
      <c r="U15" s="48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6</v>
      </c>
      <c r="V15" s="45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2</v>
      </c>
      <c r="W15" s="46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2.5</v>
      </c>
      <c r="X15" s="47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3.5</v>
      </c>
      <c r="Y15" s="48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4</v>
      </c>
      <c r="Z15" s="45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4</v>
      </c>
      <c r="AA15" s="46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4.5</v>
      </c>
      <c r="AB15" s="47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5.5</v>
      </c>
      <c r="AC15" s="48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6</v>
      </c>
      <c r="AD15" s="45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3</v>
      </c>
      <c r="AE15" s="46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3.5</v>
      </c>
      <c r="AF15" s="47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4.5</v>
      </c>
      <c r="AG15" s="48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5</v>
      </c>
      <c r="AH15" s="45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5</v>
      </c>
      <c r="AI15" s="46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5.5</v>
      </c>
      <c r="AJ15" s="47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6.5</v>
      </c>
      <c r="AK15" s="76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7</v>
      </c>
      <c r="AL15" s="78">
        <f>(F15*J15*N15*R15*V15*Z15*AD15*AH15)^(1/8)</f>
        <v>2.8057011040133482</v>
      </c>
      <c r="AM15" s="58">
        <f t="shared" ref="AM15:AO22" si="5">(G15*K15*O15*S15*W15*AA15*AE15*AI15)^(1/8)</f>
        <v>3.198847502135306</v>
      </c>
      <c r="AN15" s="58">
        <f t="shared" si="5"/>
        <v>3.9529266294765617</v>
      </c>
      <c r="AO15" s="79">
        <f t="shared" si="5"/>
        <v>4.3184731355089534</v>
      </c>
      <c r="AP15" s="60">
        <f>AL15*$AO$24</f>
        <v>0.21232918519282198</v>
      </c>
      <c r="AQ15" s="61">
        <f>AM15*$AN$24</f>
        <v>0.2746289831282871</v>
      </c>
      <c r="AR15" s="61">
        <f>AN15*$AM$24</f>
        <v>0.43833532743759462</v>
      </c>
      <c r="AS15" s="62">
        <f>AO15*$AL$24</f>
        <v>0.55682780147588318</v>
      </c>
      <c r="AT15" s="69">
        <f>AVERAGE(AP15:AS15)</f>
        <v>0.37053032430864674</v>
      </c>
      <c r="AU15" s="73">
        <f>AT15/$AT$23</f>
        <v>0.3402033436054806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38" t="str">
        <f t="shared" ref="E16:E22" si="6">E5</f>
        <v>Complejidad del proyecto</v>
      </c>
      <c r="F16" s="45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0.25</v>
      </c>
      <c r="G16" s="46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0.2857142857142857</v>
      </c>
      <c r="H16" s="47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0.4</v>
      </c>
      <c r="I16" s="48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0.5</v>
      </c>
      <c r="J16" s="41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2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3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4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45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2</v>
      </c>
      <c r="O16" s="46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2.5</v>
      </c>
      <c r="P16" s="47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3.5</v>
      </c>
      <c r="Q16" s="48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4</v>
      </c>
      <c r="R16" s="45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2</v>
      </c>
      <c r="S16" s="46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2.5</v>
      </c>
      <c r="T16" s="47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3.5</v>
      </c>
      <c r="U16" s="48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4</v>
      </c>
      <c r="V16" s="45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1</v>
      </c>
      <c r="W16" s="46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1</v>
      </c>
      <c r="X16" s="47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1</v>
      </c>
      <c r="Y16" s="48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1</v>
      </c>
      <c r="Z16" s="45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2</v>
      </c>
      <c r="AA16" s="46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2.5</v>
      </c>
      <c r="AB16" s="47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3.5</v>
      </c>
      <c r="AC16" s="48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4</v>
      </c>
      <c r="AD16" s="45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1</v>
      </c>
      <c r="AE16" s="46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1.5</v>
      </c>
      <c r="AF16" s="47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2.5</v>
      </c>
      <c r="AG16" s="48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3</v>
      </c>
      <c r="AH16" s="45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3</v>
      </c>
      <c r="AI16" s="46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3.5</v>
      </c>
      <c r="AJ16" s="47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4.5</v>
      </c>
      <c r="AK16" s="76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5</v>
      </c>
      <c r="AL16" s="80">
        <f t="shared" ref="AL16:AL22" si="7">(F16*J16*N16*R16*V16*Z16*AD16*AH16)^(1/8)</f>
        <v>1.2510334048590739</v>
      </c>
      <c r="AM16" s="40">
        <f t="shared" si="5"/>
        <v>1.4833338605935897</v>
      </c>
      <c r="AN16" s="40">
        <f t="shared" si="5"/>
        <v>1.9305323381934205</v>
      </c>
      <c r="AO16" s="81">
        <f t="shared" si="5"/>
        <v>2.1634913077341982</v>
      </c>
      <c r="AP16" s="60">
        <f t="shared" ref="AP16:AP22" si="8">AL16*$AO$24</f>
        <v>9.4675410407318E-2</v>
      </c>
      <c r="AQ16" s="61">
        <f t="shared" ref="AQ16:AQ22" si="9">AM16*$AN$24</f>
        <v>0.12734788685695306</v>
      </c>
      <c r="AR16" s="61">
        <f t="shared" ref="AR16:AR22" si="10">AN16*$AM$24</f>
        <v>0.21407443241690849</v>
      </c>
      <c r="AS16" s="62">
        <f t="shared" ref="AS16:AS22" si="11">AO16*$AL$24</f>
        <v>0.27896251072911626</v>
      </c>
      <c r="AT16" s="70">
        <f t="shared" ref="AT16:AT21" si="12">AVERAGE(AP16:AS16)</f>
        <v>0.17876506010257395</v>
      </c>
      <c r="AU16" s="74">
        <f t="shared" ref="AU16:AU22" si="13">AT16/$AT$23</f>
        <v>0.16413358685339627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38" t="str">
        <f t="shared" si="6"/>
        <v>Condiciones ambientales</v>
      </c>
      <c r="F17" s="45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0.16666666666666666</v>
      </c>
      <c r="G17" s="46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0.18181818181818182</v>
      </c>
      <c r="H17" s="47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0.22222222222222221</v>
      </c>
      <c r="I17" s="48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0.25</v>
      </c>
      <c r="J17" s="45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0.25</v>
      </c>
      <c r="K17" s="46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0.2857142857142857</v>
      </c>
      <c r="L17" s="47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0.4</v>
      </c>
      <c r="M17" s="48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0.5</v>
      </c>
      <c r="N17" s="41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2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3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4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45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1</v>
      </c>
      <c r="S17" s="46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1</v>
      </c>
      <c r="T17" s="47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1</v>
      </c>
      <c r="U17" s="48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1</v>
      </c>
      <c r="V17" s="45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0.25</v>
      </c>
      <c r="W17" s="46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0.2857142857142857</v>
      </c>
      <c r="X17" s="47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0.4</v>
      </c>
      <c r="Y17" s="48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0.5</v>
      </c>
      <c r="Z17" s="45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1</v>
      </c>
      <c r="AA17" s="46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1</v>
      </c>
      <c r="AB17" s="47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1</v>
      </c>
      <c r="AC17" s="48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45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0.33333333333333331</v>
      </c>
      <c r="AE17" s="46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0.4</v>
      </c>
      <c r="AF17" s="47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0.66666666666666663</v>
      </c>
      <c r="AG17" s="48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1</v>
      </c>
      <c r="AH17" s="45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1</v>
      </c>
      <c r="AI17" s="46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1.5</v>
      </c>
      <c r="AJ17" s="47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2.5</v>
      </c>
      <c r="AK17" s="76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3</v>
      </c>
      <c r="AL17" s="80">
        <f t="shared" si="7"/>
        <v>0.49269248609417793</v>
      </c>
      <c r="AM17" s="40">
        <f t="shared" si="5"/>
        <v>0.55425109401371753</v>
      </c>
      <c r="AN17" s="40">
        <f t="shared" si="5"/>
        <v>0.70241621303055801</v>
      </c>
      <c r="AO17" s="81">
        <f t="shared" si="5"/>
        <v>0.81119480180548875</v>
      </c>
      <c r="AP17" s="60">
        <f t="shared" si="8"/>
        <v>3.7285865544751516E-2</v>
      </c>
      <c r="AQ17" s="61">
        <f t="shared" si="9"/>
        <v>4.7583829565217423E-2</v>
      </c>
      <c r="AR17" s="61">
        <f t="shared" si="10"/>
        <v>7.7890097539451558E-2</v>
      </c>
      <c r="AS17" s="62">
        <f t="shared" si="11"/>
        <v>0.1045961857083037</v>
      </c>
      <c r="AT17" s="70">
        <f t="shared" si="12"/>
        <v>6.6838994589431044E-2</v>
      </c>
      <c r="AU17" s="74">
        <f t="shared" si="13"/>
        <v>6.1368389982602113E-2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38" t="str">
        <f t="shared" si="6"/>
        <v>Disposición de materiales</v>
      </c>
      <c r="F18" s="45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0.16666666666666666</v>
      </c>
      <c r="G18" s="46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0.18181818181818182</v>
      </c>
      <c r="H18" s="47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0.22222222222222221</v>
      </c>
      <c r="I18" s="48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0.25</v>
      </c>
      <c r="J18" s="45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0.25</v>
      </c>
      <c r="K18" s="46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0.2857142857142857</v>
      </c>
      <c r="L18" s="47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0.4</v>
      </c>
      <c r="M18" s="48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0.5</v>
      </c>
      <c r="N18" s="45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1</v>
      </c>
      <c r="O18" s="46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1</v>
      </c>
      <c r="P18" s="47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1</v>
      </c>
      <c r="Q18" s="48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1</v>
      </c>
      <c r="R18" s="41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2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3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4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45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0.25</v>
      </c>
      <c r="W18" s="46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0.2857142857142857</v>
      </c>
      <c r="X18" s="47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0.4</v>
      </c>
      <c r="Y18" s="48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0.5</v>
      </c>
      <c r="Z18" s="45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1</v>
      </c>
      <c r="AA18" s="46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1</v>
      </c>
      <c r="AB18" s="47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1</v>
      </c>
      <c r="AC18" s="48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1</v>
      </c>
      <c r="AD18" s="45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0.33333333333333331</v>
      </c>
      <c r="AE18" s="46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0.4</v>
      </c>
      <c r="AF18" s="47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0.66666666666666663</v>
      </c>
      <c r="AG18" s="48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1</v>
      </c>
      <c r="AH18" s="45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1</v>
      </c>
      <c r="AI18" s="46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1.5</v>
      </c>
      <c r="AJ18" s="47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2.5</v>
      </c>
      <c r="AK18" s="76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3</v>
      </c>
      <c r="AL18" s="80">
        <f t="shared" si="7"/>
        <v>0.49269248609417793</v>
      </c>
      <c r="AM18" s="40">
        <f t="shared" si="5"/>
        <v>0.55425109401371753</v>
      </c>
      <c r="AN18" s="40">
        <f t="shared" si="5"/>
        <v>0.70241621303055801</v>
      </c>
      <c r="AO18" s="81">
        <f t="shared" si="5"/>
        <v>0.81119480180548875</v>
      </c>
      <c r="AP18" s="60">
        <f t="shared" si="8"/>
        <v>3.7285865544751516E-2</v>
      </c>
      <c r="AQ18" s="61">
        <f t="shared" si="9"/>
        <v>4.7583829565217423E-2</v>
      </c>
      <c r="AR18" s="61">
        <f t="shared" si="10"/>
        <v>7.7890097539451558E-2</v>
      </c>
      <c r="AS18" s="62">
        <f t="shared" si="11"/>
        <v>0.1045961857083037</v>
      </c>
      <c r="AT18" s="70">
        <f t="shared" si="12"/>
        <v>6.6838994589431044E-2</v>
      </c>
      <c r="AU18" s="74">
        <f t="shared" si="13"/>
        <v>6.1368389982602113E-2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38" t="str">
        <f t="shared" si="6"/>
        <v>Experiencia del trabajador</v>
      </c>
      <c r="F19" s="45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0.25</v>
      </c>
      <c r="G19" s="46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0.2857142857142857</v>
      </c>
      <c r="H19" s="47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0.4</v>
      </c>
      <c r="I19" s="48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0.5</v>
      </c>
      <c r="J19" s="45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1</v>
      </c>
      <c r="K19" s="46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1</v>
      </c>
      <c r="L19" s="47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1</v>
      </c>
      <c r="M19" s="48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1</v>
      </c>
      <c r="N19" s="45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2</v>
      </c>
      <c r="O19" s="46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2.5</v>
      </c>
      <c r="P19" s="47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3.5</v>
      </c>
      <c r="Q19" s="48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4</v>
      </c>
      <c r="R19" s="45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2</v>
      </c>
      <c r="S19" s="46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2.5</v>
      </c>
      <c r="T19" s="47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3.5</v>
      </c>
      <c r="U19" s="48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4</v>
      </c>
      <c r="V19" s="41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2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3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4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45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2</v>
      </c>
      <c r="AA19" s="46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2.5</v>
      </c>
      <c r="AB19" s="47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3.5</v>
      </c>
      <c r="AC19" s="48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4</v>
      </c>
      <c r="AD19" s="45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1</v>
      </c>
      <c r="AE19" s="46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1.5</v>
      </c>
      <c r="AF19" s="47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2.5</v>
      </c>
      <c r="AG19" s="48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3</v>
      </c>
      <c r="AH19" s="45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3</v>
      </c>
      <c r="AI19" s="46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3.5</v>
      </c>
      <c r="AJ19" s="47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4.5</v>
      </c>
      <c r="AK19" s="76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5</v>
      </c>
      <c r="AL19" s="80">
        <f t="shared" si="7"/>
        <v>1.2510334048590739</v>
      </c>
      <c r="AM19" s="40">
        <f t="shared" si="5"/>
        <v>1.4833338605935897</v>
      </c>
      <c r="AN19" s="40">
        <f t="shared" si="5"/>
        <v>1.9305323381934205</v>
      </c>
      <c r="AO19" s="81">
        <f t="shared" si="5"/>
        <v>2.1634913077341982</v>
      </c>
      <c r="AP19" s="60">
        <f t="shared" si="8"/>
        <v>9.4675410407318E-2</v>
      </c>
      <c r="AQ19" s="61">
        <f t="shared" si="9"/>
        <v>0.12734788685695306</v>
      </c>
      <c r="AR19" s="61">
        <f t="shared" si="10"/>
        <v>0.21407443241690849</v>
      </c>
      <c r="AS19" s="62">
        <f t="shared" si="11"/>
        <v>0.27896251072911626</v>
      </c>
      <c r="AT19" s="70">
        <f t="shared" si="12"/>
        <v>0.17876506010257395</v>
      </c>
      <c r="AU19" s="74">
        <f t="shared" si="13"/>
        <v>0.16413358685339627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38" t="str">
        <f t="shared" si="6"/>
        <v>Herramientas y equipos</v>
      </c>
      <c r="F20" s="45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0.16666666666666666</v>
      </c>
      <c r="G20" s="46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0.18181818181818182</v>
      </c>
      <c r="H20" s="47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0.22222222222222221</v>
      </c>
      <c r="I20" s="48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0.25</v>
      </c>
      <c r="J20" s="45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0.25</v>
      </c>
      <c r="K20" s="46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0.2857142857142857</v>
      </c>
      <c r="L20" s="47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0.4</v>
      </c>
      <c r="M20" s="48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0.5</v>
      </c>
      <c r="N20" s="45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46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</v>
      </c>
      <c r="P20" s="47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1</v>
      </c>
      <c r="Q20" s="48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1</v>
      </c>
      <c r="R20" s="45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1</v>
      </c>
      <c r="S20" s="46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1</v>
      </c>
      <c r="T20" s="47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1</v>
      </c>
      <c r="U20" s="48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1</v>
      </c>
      <c r="V20" s="45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0.25</v>
      </c>
      <c r="W20" s="46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0.2857142857142857</v>
      </c>
      <c r="X20" s="47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0.4</v>
      </c>
      <c r="Y20" s="48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0.5</v>
      </c>
      <c r="Z20" s="41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2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3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4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45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0.33333333333333331</v>
      </c>
      <c r="AE20" s="46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0.4</v>
      </c>
      <c r="AF20" s="47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0.66666666666666663</v>
      </c>
      <c r="AG20" s="48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1</v>
      </c>
      <c r="AH20" s="45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1</v>
      </c>
      <c r="AI20" s="46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1.5</v>
      </c>
      <c r="AJ20" s="47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2.5</v>
      </c>
      <c r="AK20" s="76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3</v>
      </c>
      <c r="AL20" s="80">
        <f t="shared" si="7"/>
        <v>0.49269248609417793</v>
      </c>
      <c r="AM20" s="40">
        <f t="shared" si="5"/>
        <v>0.55425109401371753</v>
      </c>
      <c r="AN20" s="40">
        <f t="shared" si="5"/>
        <v>0.70241621303055801</v>
      </c>
      <c r="AO20" s="81">
        <f t="shared" si="5"/>
        <v>0.81119480180548875</v>
      </c>
      <c r="AP20" s="60">
        <f t="shared" si="8"/>
        <v>3.7285865544751516E-2</v>
      </c>
      <c r="AQ20" s="61">
        <f t="shared" si="9"/>
        <v>4.7583829565217423E-2</v>
      </c>
      <c r="AR20" s="61">
        <f t="shared" si="10"/>
        <v>7.7890097539451558E-2</v>
      </c>
      <c r="AS20" s="62">
        <f t="shared" si="11"/>
        <v>0.1045961857083037</v>
      </c>
      <c r="AT20" s="70">
        <f t="shared" si="12"/>
        <v>6.6838994589431044E-2</v>
      </c>
      <c r="AU20" s="74">
        <f t="shared" si="13"/>
        <v>6.1368389982602113E-2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38" t="str">
        <f t="shared" si="6"/>
        <v>Monitoreo y control</v>
      </c>
      <c r="F21" s="45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0.2</v>
      </c>
      <c r="G21" s="46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0.22222222222222221</v>
      </c>
      <c r="H21" s="47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0.2857142857142857</v>
      </c>
      <c r="I21" s="48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0.33333333333333331</v>
      </c>
      <c r="J21" s="45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0.33333333333333331</v>
      </c>
      <c r="K21" s="46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0.4</v>
      </c>
      <c r="L21" s="47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0.66666666666666663</v>
      </c>
      <c r="M21" s="48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1</v>
      </c>
      <c r="N21" s="45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1</v>
      </c>
      <c r="O21" s="46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1.5</v>
      </c>
      <c r="P21" s="47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2.5</v>
      </c>
      <c r="Q21" s="48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3</v>
      </c>
      <c r="R21" s="45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1</v>
      </c>
      <c r="S21" s="46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1.5</v>
      </c>
      <c r="T21" s="47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2.5</v>
      </c>
      <c r="U21" s="48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3</v>
      </c>
      <c r="V21" s="45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0.33333333333333331</v>
      </c>
      <c r="W21" s="46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0.4</v>
      </c>
      <c r="X21" s="47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0.66666666666666663</v>
      </c>
      <c r="Y21" s="48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1</v>
      </c>
      <c r="Z21" s="45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1</v>
      </c>
      <c r="AA21" s="46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1.5</v>
      </c>
      <c r="AB21" s="47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2.5</v>
      </c>
      <c r="AC21" s="48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3</v>
      </c>
      <c r="AD21" s="41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2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3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4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45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46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47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76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0">
        <f t="shared" si="7"/>
        <v>0.67760591004822746</v>
      </c>
      <c r="AM21" s="40">
        <f t="shared" si="5"/>
        <v>0.86028065449147773</v>
      </c>
      <c r="AN21" s="40">
        <f t="shared" si="5"/>
        <v>1.2741034406104925</v>
      </c>
      <c r="AO21" s="81">
        <f t="shared" si="5"/>
        <v>1.5650845800732873</v>
      </c>
      <c r="AP21" s="60">
        <f t="shared" si="8"/>
        <v>5.1279699949712203E-2</v>
      </c>
      <c r="AQ21" s="61">
        <f t="shared" si="9"/>
        <v>7.3857225513321287E-2</v>
      </c>
      <c r="AR21" s="61">
        <f t="shared" si="10"/>
        <v>0.14128381353319464</v>
      </c>
      <c r="AS21" s="62">
        <f t="shared" si="11"/>
        <v>0.20180341025632104</v>
      </c>
      <c r="AT21" s="70">
        <f t="shared" si="12"/>
        <v>0.11705603731313728</v>
      </c>
      <c r="AU21" s="74">
        <f t="shared" si="13"/>
        <v>0.10747529330410566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39" t="str">
        <f t="shared" si="6"/>
        <v>Percepción Motivacional</v>
      </c>
      <c r="F22" s="45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0.14285714285714285</v>
      </c>
      <c r="G22" s="46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0.15384615384615385</v>
      </c>
      <c r="H22" s="47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0.18181818181818182</v>
      </c>
      <c r="I22" s="48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0.2</v>
      </c>
      <c r="J22" s="45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0.2</v>
      </c>
      <c r="K22" s="46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0.22222222222222221</v>
      </c>
      <c r="L22" s="47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0.2857142857142857</v>
      </c>
      <c r="M22" s="48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0.33333333333333331</v>
      </c>
      <c r="N22" s="45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0.33333333333333331</v>
      </c>
      <c r="O22" s="46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0.4</v>
      </c>
      <c r="P22" s="47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0.66666666666666663</v>
      </c>
      <c r="Q22" s="48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1</v>
      </c>
      <c r="R22" s="45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0.33333333333333331</v>
      </c>
      <c r="S22" s="46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0.4</v>
      </c>
      <c r="T22" s="47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0.66666666666666663</v>
      </c>
      <c r="U22" s="48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1</v>
      </c>
      <c r="V22" s="45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0.2</v>
      </c>
      <c r="W22" s="46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0.22222222222222221</v>
      </c>
      <c r="X22" s="47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0.2857142857142857</v>
      </c>
      <c r="Y22" s="48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0.33333333333333331</v>
      </c>
      <c r="Z22" s="45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0.33333333333333331</v>
      </c>
      <c r="AA22" s="46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0.4</v>
      </c>
      <c r="AB22" s="47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0.66666666666666663</v>
      </c>
      <c r="AC22" s="48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1</v>
      </c>
      <c r="AD22" s="45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46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47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48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1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2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3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77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2">
        <f t="shared" si="7"/>
        <v>0.29203995609566913</v>
      </c>
      <c r="AM22" s="57">
        <f t="shared" si="5"/>
        <v>0.32949337982436266</v>
      </c>
      <c r="AN22" s="57">
        <f t="shared" si="5"/>
        <v>0.45254412323765203</v>
      </c>
      <c r="AO22" s="83">
        <f t="shared" si="5"/>
        <v>0.5697963807142854</v>
      </c>
      <c r="AP22" s="65">
        <f t="shared" si="8"/>
        <v>2.2100930791538059E-2</v>
      </c>
      <c r="AQ22" s="66">
        <f t="shared" si="9"/>
        <v>2.8287822970074074E-2</v>
      </c>
      <c r="AR22" s="66">
        <f t="shared" si="10"/>
        <v>5.0182079009547055E-2</v>
      </c>
      <c r="AS22" s="67">
        <f t="shared" si="11"/>
        <v>7.3470056662667649E-2</v>
      </c>
      <c r="AT22" s="71">
        <f>AVERAGE(AP22:AS22)</f>
        <v>4.351022235845671E-2</v>
      </c>
      <c r="AU22" s="75">
        <f t="shared" si="13"/>
        <v>3.9949019435814859E-2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36" t="s">
        <v>18</v>
      </c>
      <c r="F23" s="31">
        <f>SUM(F15:F22)</f>
        <v>2.342857142857143</v>
      </c>
      <c r="G23" s="31">
        <f t="shared" ref="G23:AO23" si="14">SUM(G15:G22)</f>
        <v>2.4929514929514927</v>
      </c>
      <c r="H23" s="31">
        <f t="shared" si="14"/>
        <v>2.934199134199134</v>
      </c>
      <c r="I23" s="34">
        <f t="shared" si="14"/>
        <v>3.2833333333333337</v>
      </c>
      <c r="J23" s="31">
        <f t="shared" si="14"/>
        <v>5.2833333333333332</v>
      </c>
      <c r="K23" s="31">
        <f t="shared" si="14"/>
        <v>5.9793650793650794</v>
      </c>
      <c r="L23" s="31">
        <f t="shared" si="14"/>
        <v>7.6523809523809536</v>
      </c>
      <c r="M23" s="34">
        <f t="shared" si="14"/>
        <v>8.8333333333333339</v>
      </c>
      <c r="N23" s="31">
        <f t="shared" si="14"/>
        <v>12.333333333333334</v>
      </c>
      <c r="O23" s="31">
        <f t="shared" si="14"/>
        <v>14.4</v>
      </c>
      <c r="P23" s="31">
        <f t="shared" si="14"/>
        <v>18.666666666666668</v>
      </c>
      <c r="Q23" s="34">
        <f t="shared" si="14"/>
        <v>21</v>
      </c>
      <c r="R23" s="31">
        <f t="shared" si="14"/>
        <v>12.333333333333334</v>
      </c>
      <c r="S23" s="31">
        <f t="shared" si="14"/>
        <v>14.4</v>
      </c>
      <c r="T23" s="31">
        <f t="shared" si="14"/>
        <v>18.666666666666668</v>
      </c>
      <c r="U23" s="31">
        <f t="shared" si="14"/>
        <v>21</v>
      </c>
      <c r="V23" s="31">
        <f t="shared" si="14"/>
        <v>5.2833333333333332</v>
      </c>
      <c r="W23" s="31">
        <f t="shared" si="14"/>
        <v>5.9793650793650794</v>
      </c>
      <c r="X23" s="31">
        <f t="shared" si="14"/>
        <v>7.6523809523809536</v>
      </c>
      <c r="Y23" s="31">
        <f t="shared" si="14"/>
        <v>8.8333333333333339</v>
      </c>
      <c r="Z23" s="31">
        <f t="shared" si="14"/>
        <v>12.333333333333334</v>
      </c>
      <c r="AA23" s="31">
        <f t="shared" si="14"/>
        <v>14.4</v>
      </c>
      <c r="AB23" s="31">
        <f t="shared" si="14"/>
        <v>18.666666666666668</v>
      </c>
      <c r="AC23" s="31">
        <f t="shared" si="14"/>
        <v>21</v>
      </c>
      <c r="AD23" s="31">
        <f t="shared" si="14"/>
        <v>7.2499999999999991</v>
      </c>
      <c r="AE23" s="31">
        <f t="shared" si="14"/>
        <v>8.9857142857142875</v>
      </c>
      <c r="AF23" s="31">
        <f t="shared" si="14"/>
        <v>12.9</v>
      </c>
      <c r="AG23" s="31">
        <f t="shared" si="14"/>
        <v>15.5</v>
      </c>
      <c r="AH23" s="31">
        <f t="shared" si="14"/>
        <v>17</v>
      </c>
      <c r="AI23" s="31">
        <f t="shared" si="14"/>
        <v>20.5</v>
      </c>
      <c r="AJ23" s="31">
        <f t="shared" si="14"/>
        <v>27.5</v>
      </c>
      <c r="AK23" s="59">
        <f t="shared" si="14"/>
        <v>31</v>
      </c>
      <c r="AL23" s="34">
        <f>SUM(AL15:AL22)</f>
        <v>7.7554912381579273</v>
      </c>
      <c r="AM23" s="34">
        <f t="shared" si="14"/>
        <v>9.0180425396794792</v>
      </c>
      <c r="AN23" s="34">
        <f t="shared" si="14"/>
        <v>11.647887508803223</v>
      </c>
      <c r="AO23" s="34">
        <f t="shared" si="14"/>
        <v>13.213921117181389</v>
      </c>
      <c r="AP23" s="26"/>
      <c r="AQ23" s="26"/>
      <c r="AR23" s="26"/>
      <c r="AS23" s="26"/>
      <c r="AT23" s="64">
        <f>SUM(AT15:AT22)</f>
        <v>1.0891436879536818</v>
      </c>
      <c r="AU23" s="64">
        <f>SUM(AU15:AU22)</f>
        <v>0.99999999999999989</v>
      </c>
    </row>
    <row r="24" spans="5:59" ht="15.75" thickBot="1" x14ac:dyDescent="0.3">
      <c r="E24" s="21"/>
      <c r="F24" s="21"/>
      <c r="G24" s="32"/>
      <c r="H24" s="33"/>
      <c r="I24" s="33"/>
      <c r="J24" s="21"/>
      <c r="K24" s="21"/>
      <c r="L24" s="21"/>
      <c r="M24" s="21"/>
      <c r="N24" s="21"/>
      <c r="O24" s="21"/>
      <c r="P24" s="21"/>
      <c r="Q24" s="21"/>
      <c r="AD24" s="28"/>
      <c r="AE24" s="28"/>
      <c r="AF24" s="28"/>
      <c r="AG24" s="26"/>
      <c r="AH24" s="26"/>
      <c r="AI24" s="26"/>
      <c r="AJ24" s="26"/>
      <c r="AK24" s="26"/>
      <c r="AL24" s="84">
        <f>1/AL23</f>
        <v>0.12894089739665782</v>
      </c>
      <c r="AM24" s="63">
        <f t="shared" ref="AM24:AO24" si="15">1/AM23</f>
        <v>0.11088880936189753</v>
      </c>
      <c r="AN24" s="63">
        <f t="shared" si="15"/>
        <v>8.5852477476642999E-2</v>
      </c>
      <c r="AO24" s="63">
        <f t="shared" si="15"/>
        <v>7.5677763710860282E-2</v>
      </c>
      <c r="AP24" s="26"/>
      <c r="AQ24" s="26"/>
      <c r="AR24" s="26"/>
      <c r="AS24" s="26"/>
      <c r="AT24" s="26"/>
      <c r="AU24" s="26"/>
    </row>
    <row r="25" spans="5:59" x14ac:dyDescent="0.25">
      <c r="E25" s="25"/>
      <c r="F25" s="49"/>
      <c r="G25" s="49"/>
      <c r="H25" s="87"/>
      <c r="I25" s="26"/>
      <c r="J25" s="26"/>
      <c r="K25" s="26"/>
      <c r="L25" s="26"/>
      <c r="M25" s="49"/>
      <c r="N25" s="49"/>
      <c r="O25" s="49"/>
      <c r="P25" s="49"/>
      <c r="Q25" s="49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</row>
    <row r="26" spans="5:59" x14ac:dyDescent="0.25">
      <c r="E26" s="51"/>
      <c r="F26" s="284" t="s">
        <v>57</v>
      </c>
      <c r="G26" s="284"/>
      <c r="H26" s="284"/>
      <c r="I26" s="285" t="s">
        <v>58</v>
      </c>
      <c r="J26" s="285"/>
      <c r="K26" s="285"/>
      <c r="L26" s="280" t="s">
        <v>59</v>
      </c>
      <c r="M26" s="280"/>
      <c r="N26" s="280"/>
      <c r="O26" s="49"/>
      <c r="P26" s="49"/>
      <c r="Q26" s="49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49"/>
      <c r="AE26" s="49"/>
      <c r="AF26" s="49"/>
      <c r="AG26" s="49"/>
      <c r="AH26" s="49"/>
      <c r="AI26" s="49"/>
      <c r="AJ26" s="49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</row>
    <row r="27" spans="5:59" ht="30.75" thickBot="1" x14ac:dyDescent="0.3">
      <c r="E27" s="89"/>
      <c r="F27" s="24" t="s">
        <v>60</v>
      </c>
      <c r="G27" s="24" t="s">
        <v>64</v>
      </c>
      <c r="H27" s="24" t="s">
        <v>61</v>
      </c>
      <c r="I27" s="24" t="s">
        <v>60</v>
      </c>
      <c r="J27" s="24" t="s">
        <v>64</v>
      </c>
      <c r="K27" s="24" t="s">
        <v>61</v>
      </c>
      <c r="L27" s="24" t="s">
        <v>60</v>
      </c>
      <c r="M27" s="24" t="s">
        <v>64</v>
      </c>
      <c r="N27" s="24" t="s">
        <v>61</v>
      </c>
      <c r="O27" s="49"/>
      <c r="P27" s="49"/>
      <c r="Q27" s="49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49"/>
      <c r="AE27" s="49"/>
      <c r="AF27" s="49"/>
      <c r="AG27" s="49"/>
      <c r="AH27" s="49"/>
      <c r="AI27" s="49"/>
      <c r="AJ27" s="49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</row>
    <row r="28" spans="5:59" ht="15.75" thickBot="1" x14ac:dyDescent="0.3">
      <c r="E28" s="37" t="str">
        <f>E15</f>
        <v>Caracterización de cuadrillas</v>
      </c>
      <c r="F28" s="6">
        <f t="shared" ref="F28:F35" si="16">G28-(G28*$AU15)</f>
        <v>3.2989832819725971E-2</v>
      </c>
      <c r="G28" s="92">
        <f>Rendimientos!D4</f>
        <v>0.05</v>
      </c>
      <c r="H28" s="6">
        <f t="shared" ref="H28:H35" si="17">G28+(G28*$AU15)</f>
        <v>6.7010167180274027E-2</v>
      </c>
      <c r="I28" s="6">
        <f t="shared" ref="I28:I35" si="18">J28-(J28*$AU15)</f>
        <v>2.6391866255780778E-2</v>
      </c>
      <c r="J28" s="94">
        <f>Rendimientos!E4</f>
        <v>0.04</v>
      </c>
      <c r="K28" s="6">
        <f t="shared" ref="K28:K35" si="19">J28+(J28*$AU15)</f>
        <v>5.3608133744219223E-2</v>
      </c>
      <c r="L28" s="6">
        <f>M28-(M28*$AU15)</f>
        <v>5.2783732511561557E-2</v>
      </c>
      <c r="M28" s="93">
        <f>Rendimientos!F4</f>
        <v>0.08</v>
      </c>
      <c r="N28" s="6">
        <f t="shared" ref="N28:N35" si="20">M28+(M28*$AU15)</f>
        <v>0.10721626748843845</v>
      </c>
      <c r="O28" s="49"/>
      <c r="P28" s="49"/>
      <c r="Q28" s="49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</row>
    <row r="29" spans="5:59" ht="15.75" thickBot="1" x14ac:dyDescent="0.3">
      <c r="E29" s="37" t="str">
        <f t="shared" ref="E29:E35" si="21">E16</f>
        <v>Complejidad del proyecto</v>
      </c>
      <c r="F29" s="6">
        <f t="shared" si="16"/>
        <v>4.1793320657330185E-2</v>
      </c>
      <c r="G29" s="86">
        <f>G28</f>
        <v>0.05</v>
      </c>
      <c r="H29" s="6">
        <f t="shared" si="17"/>
        <v>5.820667934266982E-2</v>
      </c>
      <c r="I29" s="6">
        <f t="shared" si="18"/>
        <v>3.3434656525864151E-2</v>
      </c>
      <c r="J29" s="96">
        <f>J28</f>
        <v>0.04</v>
      </c>
      <c r="K29" s="6">
        <f t="shared" si="19"/>
        <v>4.6565343474135851E-2</v>
      </c>
      <c r="L29" s="6">
        <f>M29-(M29*$AU16)</f>
        <v>6.6869313051728302E-2</v>
      </c>
      <c r="M29" s="95">
        <f>M28</f>
        <v>0.08</v>
      </c>
      <c r="N29" s="6">
        <f t="shared" si="20"/>
        <v>9.3130686948271701E-2</v>
      </c>
      <c r="O29" s="49"/>
      <c r="P29" s="49"/>
      <c r="Q29" s="49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</row>
    <row r="30" spans="5:59" ht="15.75" thickBot="1" x14ac:dyDescent="0.3">
      <c r="E30" s="37" t="str">
        <f t="shared" si="21"/>
        <v>Condiciones ambientales</v>
      </c>
      <c r="F30" s="6">
        <f t="shared" si="16"/>
        <v>4.6931580500869895E-2</v>
      </c>
      <c r="G30" s="86">
        <f t="shared" ref="G30:G35" si="22">G29</f>
        <v>0.05</v>
      </c>
      <c r="H30" s="6">
        <f t="shared" si="17"/>
        <v>5.3068419499130111E-2</v>
      </c>
      <c r="I30" s="6">
        <f t="shared" si="18"/>
        <v>3.7545264400695916E-2</v>
      </c>
      <c r="J30" s="96">
        <f t="shared" ref="J30:J35" si="23">J29</f>
        <v>0.04</v>
      </c>
      <c r="K30" s="6">
        <f t="shared" si="19"/>
        <v>4.2454735599304086E-2</v>
      </c>
      <c r="L30" s="6">
        <f>(M30-(M30*$AU17))</f>
        <v>7.5090528801391832E-2</v>
      </c>
      <c r="M30" s="95">
        <f t="shared" ref="M30:M35" si="24">M29</f>
        <v>0.08</v>
      </c>
      <c r="N30" s="6">
        <f t="shared" si="20"/>
        <v>8.4909471198608172E-2</v>
      </c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</row>
    <row r="31" spans="5:59" ht="15.75" thickBot="1" x14ac:dyDescent="0.3">
      <c r="E31" s="37" t="str">
        <f t="shared" si="21"/>
        <v>Disposición de materiales</v>
      </c>
      <c r="F31" s="6">
        <f t="shared" si="16"/>
        <v>4.6931580500869895E-2</v>
      </c>
      <c r="G31" s="86">
        <f t="shared" si="22"/>
        <v>0.05</v>
      </c>
      <c r="H31" s="6">
        <f t="shared" si="17"/>
        <v>5.3068419499130111E-2</v>
      </c>
      <c r="I31" s="6">
        <f t="shared" si="18"/>
        <v>3.7545264400695916E-2</v>
      </c>
      <c r="J31" s="96">
        <f t="shared" si="23"/>
        <v>0.04</v>
      </c>
      <c r="K31" s="6">
        <f t="shared" si="19"/>
        <v>4.2454735599304086E-2</v>
      </c>
      <c r="L31" s="6">
        <f>M31-(M31*$AU18)</f>
        <v>7.5090528801391832E-2</v>
      </c>
      <c r="M31" s="95">
        <f t="shared" si="24"/>
        <v>0.08</v>
      </c>
      <c r="N31" s="6">
        <f t="shared" si="20"/>
        <v>8.4909471198608172E-2</v>
      </c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</row>
    <row r="32" spans="5:59" ht="15.75" thickBot="1" x14ac:dyDescent="0.3">
      <c r="E32" s="37" t="str">
        <f t="shared" si="21"/>
        <v>Experiencia del trabajador</v>
      </c>
      <c r="F32" s="6">
        <f t="shared" si="16"/>
        <v>4.1793320657330185E-2</v>
      </c>
      <c r="G32" s="86">
        <f t="shared" si="22"/>
        <v>0.05</v>
      </c>
      <c r="H32" s="6">
        <f t="shared" si="17"/>
        <v>5.820667934266982E-2</v>
      </c>
      <c r="I32" s="6">
        <f t="shared" si="18"/>
        <v>3.3434656525864151E-2</v>
      </c>
      <c r="J32" s="96">
        <f t="shared" si="23"/>
        <v>0.04</v>
      </c>
      <c r="K32" s="6">
        <f t="shared" si="19"/>
        <v>4.6565343474135851E-2</v>
      </c>
      <c r="L32" s="6">
        <f>M32-(M32*$AU19)</f>
        <v>6.6869313051728302E-2</v>
      </c>
      <c r="M32" s="95">
        <f t="shared" si="24"/>
        <v>0.08</v>
      </c>
      <c r="N32" s="6">
        <f t="shared" si="20"/>
        <v>9.3130686948271701E-2</v>
      </c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</row>
    <row r="33" spans="4:76" ht="15.75" thickBot="1" x14ac:dyDescent="0.3">
      <c r="E33" s="37" t="str">
        <f t="shared" si="21"/>
        <v>Herramientas y equipos</v>
      </c>
      <c r="F33" s="6">
        <f t="shared" si="16"/>
        <v>4.6931580500869895E-2</v>
      </c>
      <c r="G33" s="86">
        <f t="shared" si="22"/>
        <v>0.05</v>
      </c>
      <c r="H33" s="6">
        <f t="shared" si="17"/>
        <v>5.3068419499130111E-2</v>
      </c>
      <c r="I33" s="6">
        <f t="shared" si="18"/>
        <v>3.7545264400695916E-2</v>
      </c>
      <c r="J33" s="96">
        <f t="shared" si="23"/>
        <v>0.04</v>
      </c>
      <c r="K33" s="6">
        <f t="shared" si="19"/>
        <v>4.2454735599304086E-2</v>
      </c>
      <c r="L33" s="6">
        <f>M33-(M33*$AU20)</f>
        <v>7.5090528801391832E-2</v>
      </c>
      <c r="M33" s="95">
        <f t="shared" si="24"/>
        <v>0.08</v>
      </c>
      <c r="N33" s="6">
        <f t="shared" si="20"/>
        <v>8.4909471198608172E-2</v>
      </c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</row>
    <row r="34" spans="4:76" ht="15.75" thickBot="1" x14ac:dyDescent="0.3">
      <c r="E34" s="37" t="str">
        <f t="shared" si="21"/>
        <v>Monitoreo y control</v>
      </c>
      <c r="F34" s="6">
        <f t="shared" si="16"/>
        <v>4.462623533479472E-2</v>
      </c>
      <c r="G34" s="86">
        <f t="shared" si="22"/>
        <v>0.05</v>
      </c>
      <c r="H34" s="6">
        <f t="shared" si="17"/>
        <v>5.5373764665205286E-2</v>
      </c>
      <c r="I34" s="6">
        <f t="shared" si="18"/>
        <v>3.5700988267835777E-2</v>
      </c>
      <c r="J34" s="96">
        <f t="shared" si="23"/>
        <v>0.04</v>
      </c>
      <c r="K34" s="6">
        <f t="shared" si="19"/>
        <v>4.4299011732164224E-2</v>
      </c>
      <c r="L34" s="6">
        <f>M34-(M34*$AU21)</f>
        <v>7.1401976535671555E-2</v>
      </c>
      <c r="M34" s="95">
        <f t="shared" si="24"/>
        <v>0.08</v>
      </c>
      <c r="N34" s="6">
        <f t="shared" si="20"/>
        <v>8.8598023464328449E-2</v>
      </c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</row>
    <row r="35" spans="4:76" x14ac:dyDescent="0.25">
      <c r="E35" s="37" t="str">
        <f t="shared" si="21"/>
        <v>Percepción Motivacional</v>
      </c>
      <c r="F35" s="6">
        <f t="shared" si="16"/>
        <v>4.800254902820926E-2</v>
      </c>
      <c r="G35" s="86">
        <f t="shared" si="22"/>
        <v>0.05</v>
      </c>
      <c r="H35" s="6">
        <f t="shared" si="17"/>
        <v>5.1997450971790746E-2</v>
      </c>
      <c r="I35" s="6">
        <f t="shared" si="18"/>
        <v>3.8402039222567408E-2</v>
      </c>
      <c r="J35" s="96">
        <f t="shared" si="23"/>
        <v>0.04</v>
      </c>
      <c r="K35" s="6">
        <f t="shared" si="19"/>
        <v>4.1597960777432594E-2</v>
      </c>
      <c r="L35" s="6">
        <f>M35-(M35*$AU22)</f>
        <v>7.6804078445134816E-2</v>
      </c>
      <c r="M35" s="95">
        <f t="shared" si="24"/>
        <v>0.08</v>
      </c>
      <c r="N35" s="6">
        <f t="shared" si="20"/>
        <v>8.3195921554865188E-2</v>
      </c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</row>
    <row r="36" spans="4:76" ht="30" customHeight="1" x14ac:dyDescent="0.25">
      <c r="E36" s="52"/>
      <c r="F36" s="85"/>
      <c r="G36" s="85"/>
      <c r="H36" s="52"/>
      <c r="I36" s="52"/>
      <c r="J36" s="52"/>
      <c r="K36" s="52"/>
      <c r="L36" s="52"/>
      <c r="M36" s="53"/>
      <c r="N36" s="23"/>
    </row>
    <row r="37" spans="4:76" ht="15" customHeight="1" x14ac:dyDescent="0.25">
      <c r="E37" s="52"/>
      <c r="F37" s="52"/>
      <c r="G37" s="52"/>
      <c r="H37" s="52"/>
      <c r="I37" s="52"/>
      <c r="J37" s="52"/>
      <c r="K37" s="52"/>
      <c r="L37" s="52"/>
      <c r="M37" s="52"/>
    </row>
    <row r="38" spans="4:76" x14ac:dyDescent="0.25">
      <c r="E38" s="14"/>
      <c r="F38" s="14"/>
      <c r="U38" s="11"/>
      <c r="V38" s="49"/>
      <c r="W38" s="49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</row>
    <row r="39" spans="4:76" x14ac:dyDescent="0.25">
      <c r="E39" s="14"/>
      <c r="F39" s="14"/>
      <c r="G39" s="90"/>
      <c r="H39" s="52"/>
      <c r="I39" s="52"/>
      <c r="J39" s="52"/>
      <c r="K39" s="52"/>
      <c r="L39" s="52"/>
      <c r="V39" s="49"/>
      <c r="W39" s="49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</row>
    <row r="40" spans="4:76" ht="15" customHeight="1" x14ac:dyDescent="0.25">
      <c r="E40" s="14"/>
      <c r="F40" s="14"/>
      <c r="G40" s="281" t="str">
        <f>E28</f>
        <v>Caracterización de cuadrillas</v>
      </c>
      <c r="H40" s="282"/>
      <c r="I40" s="282"/>
      <c r="J40" s="282"/>
      <c r="K40" s="282"/>
      <c r="L40" s="283"/>
      <c r="V40" s="91"/>
      <c r="W40" s="281" t="str">
        <f>E32</f>
        <v>Experiencia del trabajador</v>
      </c>
      <c r="X40" s="282"/>
      <c r="Y40" s="282"/>
      <c r="Z40" s="282"/>
      <c r="AA40" s="282"/>
      <c r="AB40" s="283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</row>
    <row r="41" spans="4:76" x14ac:dyDescent="0.25">
      <c r="E41" s="14"/>
      <c r="F41" s="14"/>
      <c r="G41" s="284" t="s">
        <v>154</v>
      </c>
      <c r="H41" s="284"/>
      <c r="I41" s="285" t="s">
        <v>155</v>
      </c>
      <c r="J41" s="285"/>
      <c r="K41" s="280" t="s">
        <v>156</v>
      </c>
      <c r="L41" s="280"/>
      <c r="V41" s="91"/>
      <c r="W41" s="284" t="s">
        <v>154</v>
      </c>
      <c r="X41" s="284"/>
      <c r="Y41" s="285" t="s">
        <v>155</v>
      </c>
      <c r="Z41" s="285"/>
      <c r="AA41" s="280" t="s">
        <v>156</v>
      </c>
      <c r="AB41" s="280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</row>
    <row r="42" spans="4:76" x14ac:dyDescent="0.25">
      <c r="E42" s="14"/>
      <c r="F42" s="14"/>
      <c r="G42" s="15">
        <f>_xlfn.XLOOKUP(G40,$E$28:$E$35,$F$28:$F$35,"ERROR",0,1)</f>
        <v>3.2989832819725971E-2</v>
      </c>
      <c r="H42" s="15">
        <v>0</v>
      </c>
      <c r="I42" s="15">
        <f>_xlfn.XLOOKUP(G40,$E$28:$E$35,$I$28:$I$35)</f>
        <v>2.6391866255780778E-2</v>
      </c>
      <c r="J42" s="15">
        <v>0</v>
      </c>
      <c r="K42" s="15">
        <f>_xlfn.XLOOKUP(G40,$E$28:$E$35,$L$28:$L$35)</f>
        <v>5.2783732511561557E-2</v>
      </c>
      <c r="L42" s="15">
        <v>0</v>
      </c>
      <c r="V42" s="91"/>
      <c r="W42" s="15">
        <f>_xlfn.XLOOKUP(W40,$E$28:$E$35,$F$28:$F$35,"ERROR",0,1)</f>
        <v>4.1793320657330185E-2</v>
      </c>
      <c r="X42" s="15">
        <v>0</v>
      </c>
      <c r="Y42" s="15">
        <f>_xlfn.XLOOKUP(W40,$E$28:$E$35,$I$28:$I$35)</f>
        <v>3.3434656525864151E-2</v>
      </c>
      <c r="Z42" s="15">
        <v>0</v>
      </c>
      <c r="AA42" s="15">
        <f>_xlfn.XLOOKUP(W40,$E$28:$E$35,$L$28:$L$35)</f>
        <v>6.6869313051728302E-2</v>
      </c>
      <c r="AB42" s="15">
        <v>0</v>
      </c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</row>
    <row r="43" spans="4:76" ht="15" customHeight="1" x14ac:dyDescent="0.25">
      <c r="D43" s="88"/>
      <c r="E43" s="14"/>
      <c r="F43" s="14"/>
      <c r="G43" s="15">
        <f>((G45-G42)/4)+G42</f>
        <v>4.1494916409862984E-2</v>
      </c>
      <c r="H43" s="15">
        <v>1</v>
      </c>
      <c r="I43" s="15">
        <f>((I45-I42)/4)+I42</f>
        <v>3.319593312789039E-2</v>
      </c>
      <c r="J43" s="15">
        <v>1</v>
      </c>
      <c r="K43" s="15">
        <f>((K45-K42)/4)+K42</f>
        <v>6.6391866255780779E-2</v>
      </c>
      <c r="L43" s="15">
        <v>1</v>
      </c>
      <c r="V43" s="91"/>
      <c r="W43" s="15">
        <f>((W45-W42)/4)+W42</f>
        <v>4.5896660328665094E-2</v>
      </c>
      <c r="X43" s="15">
        <v>1</v>
      </c>
      <c r="Y43" s="15">
        <f>((Y45-Y42)/4)+Y42</f>
        <v>3.6717328262932072E-2</v>
      </c>
      <c r="Z43" s="15">
        <v>1</v>
      </c>
      <c r="AA43" s="15">
        <f>((AA45-AA42)/4)+AA42</f>
        <v>7.3434656525864145E-2</v>
      </c>
      <c r="AB43" s="15">
        <v>1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</row>
    <row r="44" spans="4:76" x14ac:dyDescent="0.25">
      <c r="E44" s="14"/>
      <c r="F44" s="14"/>
      <c r="G44" s="15">
        <f>G45-((G45-G42)/4)</f>
        <v>5.8505083590137015E-2</v>
      </c>
      <c r="H44" s="15">
        <v>1</v>
      </c>
      <c r="I44" s="15">
        <f>I45-((I45-I42)/4)</f>
        <v>4.6804066872109612E-2</v>
      </c>
      <c r="J44" s="15">
        <v>1</v>
      </c>
      <c r="K44" s="15">
        <f>K45-((K45-K42)/4)</f>
        <v>9.3608133744219224E-2</v>
      </c>
      <c r="L44" s="15">
        <v>1</v>
      </c>
      <c r="V44" s="91"/>
      <c r="W44" s="15">
        <f>W45-((W45-W42)/4)</f>
        <v>5.4103339671334912E-2</v>
      </c>
      <c r="X44" s="15">
        <v>1</v>
      </c>
      <c r="Y44" s="15">
        <f>Y45-((Y45-Y42)/4)</f>
        <v>4.3282671737067929E-2</v>
      </c>
      <c r="Z44" s="15">
        <v>1</v>
      </c>
      <c r="AA44" s="15">
        <f>AA45-((AA45-AA42)/4)</f>
        <v>8.6565343474135859E-2</v>
      </c>
      <c r="AB44" s="15">
        <v>1</v>
      </c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</row>
    <row r="45" spans="4:76" x14ac:dyDescent="0.25">
      <c r="E45" s="14"/>
      <c r="F45" s="14"/>
      <c r="G45" s="15">
        <f>_xlfn.XLOOKUP(G40,$E$28:$E$35,$H$28:$H$35,"ERROR",0,1)</f>
        <v>6.7010167180274027E-2</v>
      </c>
      <c r="H45" s="15">
        <v>0</v>
      </c>
      <c r="I45" s="15">
        <f>_xlfn.XLOOKUP(G40,$E$28:$E$35,$K$28:$K$35)</f>
        <v>5.3608133744219223E-2</v>
      </c>
      <c r="J45" s="15">
        <v>0</v>
      </c>
      <c r="K45" s="15">
        <f>_xlfn.XLOOKUP(G40,$E$28:$E$35,$N$28:$N$35)</f>
        <v>0.10721626748843845</v>
      </c>
      <c r="L45" s="15">
        <v>0</v>
      </c>
      <c r="V45" s="91"/>
      <c r="W45" s="15">
        <f>_xlfn.XLOOKUP(W40,$E$28:$E$35,$H$28:$H$35,"ERROR",0,1)</f>
        <v>5.820667934266982E-2</v>
      </c>
      <c r="X45" s="15">
        <v>0</v>
      </c>
      <c r="Y45" s="15">
        <f>_xlfn.XLOOKUP(W40,$E$28:$E$35,$K$28:$K$35)</f>
        <v>4.6565343474135851E-2</v>
      </c>
      <c r="Z45" s="15">
        <v>0</v>
      </c>
      <c r="AA45" s="15">
        <f>_xlfn.XLOOKUP(W40,$E$28:$E$35,$N$28:$N$35)</f>
        <v>9.3130686948271701E-2</v>
      </c>
      <c r="AB45" s="15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</row>
    <row r="46" spans="4:76" x14ac:dyDescent="0.25">
      <c r="E46" s="14"/>
      <c r="F46" s="14"/>
      <c r="G46" s="27"/>
      <c r="H46" s="27"/>
      <c r="I46" s="27"/>
      <c r="J46" s="27"/>
      <c r="K46" s="27"/>
      <c r="L46" s="27"/>
      <c r="V46" s="91"/>
      <c r="W46" s="27"/>
      <c r="X46" s="27"/>
      <c r="Y46" s="27"/>
      <c r="Z46" s="27"/>
      <c r="AA46" s="27"/>
      <c r="AB46" s="27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</row>
    <row r="47" spans="4:76" s="16" customFormat="1" ht="30" customHeight="1" x14ac:dyDescent="0.25">
      <c r="E47" s="14"/>
      <c r="F47" s="14"/>
      <c r="G47" s="27"/>
      <c r="H47" s="27"/>
      <c r="I47" s="27"/>
      <c r="J47" s="27"/>
      <c r="K47" s="27"/>
      <c r="L47" s="27"/>
      <c r="V47" s="91"/>
      <c r="W47" s="27"/>
      <c r="X47" s="27"/>
      <c r="Y47" s="27"/>
      <c r="Z47" s="27"/>
      <c r="AA47" s="27"/>
      <c r="AB47" s="27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</row>
    <row r="48" spans="4:76" x14ac:dyDescent="0.25">
      <c r="E48" s="14"/>
      <c r="F48" s="14"/>
      <c r="G48" s="27"/>
      <c r="H48" s="27"/>
      <c r="I48" s="27"/>
      <c r="J48" s="27"/>
      <c r="K48" s="27"/>
      <c r="L48" s="27"/>
      <c r="V48" s="91"/>
      <c r="W48" s="27"/>
      <c r="X48" s="27"/>
      <c r="Y48" s="27"/>
      <c r="Z48" s="27"/>
      <c r="AA48" s="27"/>
      <c r="AB48" s="27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</row>
    <row r="49" spans="5:76" x14ac:dyDescent="0.25">
      <c r="E49" s="14"/>
      <c r="F49" s="14"/>
      <c r="G49" s="27"/>
      <c r="H49" s="27"/>
      <c r="I49" s="27"/>
      <c r="J49" s="27"/>
      <c r="K49" s="27"/>
      <c r="L49" s="27"/>
      <c r="U49" s="11"/>
      <c r="V49" s="91"/>
      <c r="W49" s="27"/>
      <c r="X49" s="27"/>
      <c r="Y49" s="27"/>
      <c r="Z49" s="27"/>
      <c r="AA49" s="27"/>
      <c r="AB49" s="27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</row>
    <row r="50" spans="5:76" ht="15" customHeight="1" x14ac:dyDescent="0.25">
      <c r="E50" s="14"/>
      <c r="F50" s="14"/>
      <c r="G50" s="27"/>
      <c r="H50" s="27"/>
      <c r="I50" s="27"/>
      <c r="J50" s="27"/>
      <c r="K50" s="27"/>
      <c r="L50" s="27"/>
      <c r="V50" s="91"/>
      <c r="W50" s="27"/>
      <c r="X50" s="27"/>
      <c r="Y50" s="27"/>
      <c r="Z50" s="27"/>
      <c r="AA50" s="27"/>
      <c r="AB50" s="27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</row>
    <row r="51" spans="5:76" ht="15" customHeight="1" x14ac:dyDescent="0.25">
      <c r="E51" s="14"/>
      <c r="F51" s="14"/>
      <c r="G51" s="27"/>
      <c r="H51" s="27"/>
      <c r="I51" s="27"/>
      <c r="J51" s="27"/>
      <c r="K51" s="27"/>
      <c r="L51" s="27"/>
      <c r="M51" s="49"/>
      <c r="N51" s="49"/>
      <c r="V51" s="91"/>
      <c r="W51" s="27"/>
      <c r="X51" s="27"/>
      <c r="Y51" s="27"/>
      <c r="Z51" s="27"/>
      <c r="AA51" s="27"/>
      <c r="AB51" s="27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</row>
    <row r="52" spans="5:76" x14ac:dyDescent="0.25">
      <c r="E52" s="14"/>
      <c r="F52" s="14"/>
      <c r="G52" s="27"/>
      <c r="H52" s="27"/>
      <c r="I52" s="27"/>
      <c r="J52" s="27"/>
      <c r="K52" s="27"/>
      <c r="L52" s="27"/>
      <c r="M52" s="49"/>
      <c r="N52" s="49"/>
      <c r="V52" s="91"/>
      <c r="W52" s="27"/>
      <c r="X52" s="27"/>
      <c r="Y52" s="27"/>
      <c r="Z52" s="27"/>
      <c r="AA52" s="27"/>
      <c r="AB52" s="27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</row>
    <row r="53" spans="5:76" x14ac:dyDescent="0.25">
      <c r="E53" s="14"/>
      <c r="F53" s="14"/>
      <c r="G53" s="27"/>
      <c r="H53" s="27"/>
      <c r="I53" s="27"/>
      <c r="J53" s="27"/>
      <c r="K53" s="27"/>
      <c r="L53" s="27"/>
      <c r="M53" s="49"/>
      <c r="N53" s="49"/>
      <c r="V53" s="91"/>
      <c r="W53" s="27"/>
      <c r="X53" s="27"/>
      <c r="Y53" s="27"/>
      <c r="Z53" s="27"/>
      <c r="AA53" s="27"/>
      <c r="AB53" s="27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</row>
    <row r="54" spans="5:76" ht="15" customHeight="1" x14ac:dyDescent="0.25">
      <c r="E54" s="14"/>
      <c r="F54" s="14"/>
      <c r="G54" s="27"/>
      <c r="H54" s="27"/>
      <c r="I54" s="27"/>
      <c r="J54" s="27"/>
      <c r="K54" s="27"/>
      <c r="L54" s="27"/>
      <c r="M54" s="49"/>
      <c r="N54" s="49"/>
      <c r="V54" s="91"/>
      <c r="W54" s="27"/>
      <c r="X54" s="27"/>
      <c r="Y54" s="27"/>
      <c r="Z54" s="27"/>
      <c r="AA54" s="27"/>
      <c r="AB54" s="27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</row>
    <row r="55" spans="5:76" ht="15" customHeight="1" x14ac:dyDescent="0.25">
      <c r="E55" s="14"/>
      <c r="F55" s="14"/>
      <c r="G55" s="281" t="str">
        <f>E29</f>
        <v>Complejidad del proyecto</v>
      </c>
      <c r="H55" s="282"/>
      <c r="I55" s="282"/>
      <c r="J55" s="282"/>
      <c r="K55" s="282"/>
      <c r="L55" s="283"/>
      <c r="M55" s="49"/>
      <c r="N55" s="49"/>
      <c r="V55" s="91"/>
      <c r="W55" s="281" t="str">
        <f>E33</f>
        <v>Herramientas y equipos</v>
      </c>
      <c r="X55" s="282"/>
      <c r="Y55" s="282"/>
      <c r="Z55" s="282"/>
      <c r="AA55" s="282"/>
      <c r="AB55" s="283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</row>
    <row r="56" spans="5:76" x14ac:dyDescent="0.25">
      <c r="E56" s="14"/>
      <c r="F56" s="14"/>
      <c r="G56" s="284" t="s">
        <v>154</v>
      </c>
      <c r="H56" s="284"/>
      <c r="I56" s="285" t="s">
        <v>155</v>
      </c>
      <c r="J56" s="285"/>
      <c r="K56" s="280" t="s">
        <v>156</v>
      </c>
      <c r="L56" s="280"/>
      <c r="M56" s="49"/>
      <c r="N56" s="49"/>
      <c r="V56" s="91"/>
      <c r="W56" s="284" t="s">
        <v>154</v>
      </c>
      <c r="X56" s="284"/>
      <c r="Y56" s="285" t="s">
        <v>155</v>
      </c>
      <c r="Z56" s="285"/>
      <c r="AA56" s="280" t="s">
        <v>156</v>
      </c>
      <c r="AB56" s="280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</row>
    <row r="57" spans="5:76" ht="15" customHeight="1" x14ac:dyDescent="0.25">
      <c r="E57" s="14"/>
      <c r="F57" s="14"/>
      <c r="G57" s="15">
        <f>_xlfn.XLOOKUP(G55,$E$28:$E$35,$F$28:$F$35,"ERROR",0,1)</f>
        <v>4.1793320657330185E-2</v>
      </c>
      <c r="H57" s="15">
        <v>0</v>
      </c>
      <c r="I57" s="15">
        <f>_xlfn.XLOOKUP(G55,$E$28:$E$35,$I$28:$I$35)</f>
        <v>3.3434656525864151E-2</v>
      </c>
      <c r="J57" s="15">
        <v>0</v>
      </c>
      <c r="K57" s="15">
        <f>_xlfn.XLOOKUP(G55,$E$28:$E$35,$L$28:$L$35)</f>
        <v>6.6869313051728302E-2</v>
      </c>
      <c r="L57" s="15">
        <v>0</v>
      </c>
      <c r="M57" s="49"/>
      <c r="N57" s="49"/>
      <c r="V57" s="91"/>
      <c r="W57" s="15">
        <f>_xlfn.XLOOKUP(W55,$E$28:$E$35,$F$28:$F$35,"ERROR",0,1)</f>
        <v>4.6931580500869895E-2</v>
      </c>
      <c r="X57" s="15">
        <v>0</v>
      </c>
      <c r="Y57" s="15">
        <f>_xlfn.XLOOKUP(W55,$E$28:$E$35,$I$28:$I$35)</f>
        <v>3.7545264400695916E-2</v>
      </c>
      <c r="Z57" s="15">
        <v>0</v>
      </c>
      <c r="AA57" s="15">
        <f>_xlfn.XLOOKUP(W55,$E$28:$E$35,$L$28:$L$35)</f>
        <v>7.5090528801391832E-2</v>
      </c>
      <c r="AB57" s="15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</row>
    <row r="58" spans="5:76" ht="30" customHeight="1" x14ac:dyDescent="0.25">
      <c r="E58" s="14"/>
      <c r="F58" s="14"/>
      <c r="G58" s="15">
        <f>((G60-G57)/4)+G57</f>
        <v>4.5896660328665094E-2</v>
      </c>
      <c r="H58" s="15">
        <v>1</v>
      </c>
      <c r="I58" s="15">
        <f>((I60-I57)/4)+I57</f>
        <v>3.6717328262932072E-2</v>
      </c>
      <c r="J58" s="15">
        <v>1</v>
      </c>
      <c r="K58" s="15">
        <f>((K60-K57)/4)+K57</f>
        <v>7.3434656525864145E-2</v>
      </c>
      <c r="L58" s="15">
        <v>1</v>
      </c>
      <c r="M58" s="49"/>
      <c r="N58" s="49"/>
      <c r="V58" s="91"/>
      <c r="W58" s="15">
        <f>((W60-W57)/4)+W57</f>
        <v>4.8465790250434945E-2</v>
      </c>
      <c r="X58" s="15">
        <v>1</v>
      </c>
      <c r="Y58" s="15">
        <f>((Y60-Y57)/4)+Y57</f>
        <v>3.8772632200347962E-2</v>
      </c>
      <c r="Z58" s="15">
        <v>1</v>
      </c>
      <c r="AA58" s="15">
        <f>((AA60-AA57)/4)+AA57</f>
        <v>7.7545264400695924E-2</v>
      </c>
      <c r="AB58" s="15">
        <v>1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</row>
    <row r="59" spans="5:76" x14ac:dyDescent="0.25">
      <c r="E59" s="14"/>
      <c r="F59" s="14"/>
      <c r="G59" s="15">
        <f>G60-((G60-G57)/4)</f>
        <v>5.4103339671334912E-2</v>
      </c>
      <c r="H59" s="15">
        <v>1</v>
      </c>
      <c r="I59" s="15">
        <f>I60-((I60-I57)/4)</f>
        <v>4.3282671737067929E-2</v>
      </c>
      <c r="J59" s="15">
        <v>1</v>
      </c>
      <c r="K59" s="15">
        <f>K60-((K60-K57)/4)</f>
        <v>8.6565343474135859E-2</v>
      </c>
      <c r="L59" s="15">
        <v>1</v>
      </c>
      <c r="M59" s="49"/>
      <c r="N59" s="49"/>
      <c r="V59" s="91"/>
      <c r="W59" s="15">
        <f>W60-((W60-W57)/4)</f>
        <v>5.153420974956506E-2</v>
      </c>
      <c r="X59" s="15">
        <v>1</v>
      </c>
      <c r="Y59" s="15">
        <f>Y60-((Y60-Y57)/4)</f>
        <v>4.122736779965204E-2</v>
      </c>
      <c r="Z59" s="15">
        <v>1</v>
      </c>
      <c r="AA59" s="15">
        <f>AA60-((AA60-AA57)/4)</f>
        <v>8.245473559930408E-2</v>
      </c>
      <c r="AB59" s="15">
        <v>1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</row>
    <row r="60" spans="5:76" x14ac:dyDescent="0.25">
      <c r="E60" s="14"/>
      <c r="F60" s="14"/>
      <c r="G60" s="15">
        <f>_xlfn.XLOOKUP(G55,$E$28:$E$35,$H$28:$H$35,"ERROR",0,1)</f>
        <v>5.820667934266982E-2</v>
      </c>
      <c r="H60" s="15">
        <v>0</v>
      </c>
      <c r="I60" s="15">
        <f>_xlfn.XLOOKUP(G55,$E$28:$E$35,$K$28:$K$35)</f>
        <v>4.6565343474135851E-2</v>
      </c>
      <c r="J60" s="15">
        <v>0</v>
      </c>
      <c r="K60" s="15">
        <f>_xlfn.XLOOKUP(G55,$E$28:$E$35,$N$28:$N$35)</f>
        <v>9.3130686948271701E-2</v>
      </c>
      <c r="L60" s="15">
        <v>0</v>
      </c>
      <c r="M60" s="49"/>
      <c r="N60" s="49"/>
      <c r="V60" s="91"/>
      <c r="W60" s="15">
        <f>_xlfn.XLOOKUP(W55,$E$28:$E$35,$H$28:$H$35,"ERROR",0,1)</f>
        <v>5.3068419499130111E-2</v>
      </c>
      <c r="X60" s="15">
        <v>0</v>
      </c>
      <c r="Y60" s="15">
        <f>_xlfn.XLOOKUP(W55,$E$28:$E$35,$K$28:$K$35)</f>
        <v>4.2454735599304086E-2</v>
      </c>
      <c r="Z60" s="15">
        <v>0</v>
      </c>
      <c r="AA60" s="15">
        <f>_xlfn.XLOOKUP(W55,$E$28:$E$35,$N$28:$N$35)</f>
        <v>8.4909471198608172E-2</v>
      </c>
      <c r="AB60" s="15">
        <v>0</v>
      </c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</row>
    <row r="61" spans="5:76" x14ac:dyDescent="0.25">
      <c r="E61" s="14"/>
      <c r="F61" s="14"/>
      <c r="G61" s="27"/>
      <c r="H61" s="27"/>
      <c r="I61" s="27"/>
      <c r="J61" s="27"/>
      <c r="K61" s="27"/>
      <c r="L61" s="27"/>
      <c r="M61" s="14"/>
      <c r="N61" s="14"/>
      <c r="O61" s="14"/>
      <c r="P61" s="14"/>
      <c r="Q61" s="14"/>
      <c r="R61" s="14"/>
      <c r="S61" s="14"/>
      <c r="V61" s="91"/>
      <c r="W61" s="27"/>
      <c r="X61" s="27"/>
      <c r="Y61" s="27"/>
      <c r="Z61" s="27"/>
      <c r="AA61" s="27"/>
      <c r="AB61" s="27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</row>
    <row r="62" spans="5:76" x14ac:dyDescent="0.25">
      <c r="E62" s="49"/>
      <c r="F62" s="14"/>
      <c r="G62" s="27"/>
      <c r="H62" s="27"/>
      <c r="I62" s="27"/>
      <c r="J62" s="27"/>
      <c r="K62" s="27"/>
      <c r="L62" s="27"/>
      <c r="M62" s="14"/>
      <c r="N62" s="14"/>
      <c r="O62" s="14"/>
      <c r="P62" s="14"/>
      <c r="Q62" s="14"/>
      <c r="R62" s="14"/>
      <c r="S62" s="14"/>
      <c r="V62" s="91"/>
      <c r="W62" s="27"/>
      <c r="X62" s="27"/>
      <c r="Y62" s="27"/>
      <c r="Z62" s="27"/>
      <c r="AA62" s="27"/>
      <c r="AB62" s="27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</row>
    <row r="63" spans="5:76" ht="15" customHeight="1" x14ac:dyDescent="0.25">
      <c r="E63" s="49"/>
      <c r="F63" s="14"/>
      <c r="G63" s="27"/>
      <c r="H63" s="27"/>
      <c r="I63" s="27"/>
      <c r="J63" s="27"/>
      <c r="K63" s="27"/>
      <c r="L63" s="27"/>
      <c r="M63" s="14"/>
      <c r="N63" s="14"/>
      <c r="O63" s="14"/>
      <c r="P63" s="14"/>
      <c r="Q63" s="14"/>
      <c r="R63" s="14"/>
      <c r="S63" s="14"/>
      <c r="U63" s="11"/>
      <c r="V63" s="91"/>
      <c r="W63" s="27"/>
      <c r="X63" s="27"/>
      <c r="Y63" s="27"/>
      <c r="Z63" s="27"/>
      <c r="AA63" s="27"/>
      <c r="AB63" s="27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</row>
    <row r="64" spans="5:76" ht="15" customHeight="1" x14ac:dyDescent="0.25">
      <c r="E64" s="49"/>
      <c r="F64" s="14"/>
      <c r="G64" s="27"/>
      <c r="H64" s="27"/>
      <c r="I64" s="27"/>
      <c r="J64" s="27"/>
      <c r="K64" s="27"/>
      <c r="L64" s="27"/>
      <c r="M64" s="14"/>
      <c r="N64" s="14"/>
      <c r="O64" s="14"/>
      <c r="P64" s="14"/>
      <c r="Q64" s="14"/>
      <c r="R64" s="14"/>
      <c r="S64" s="14"/>
      <c r="V64" s="91"/>
      <c r="W64" s="27"/>
      <c r="X64" s="27"/>
      <c r="Y64" s="27"/>
      <c r="Z64" s="27"/>
      <c r="AA64" s="27"/>
      <c r="AB64" s="27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</row>
    <row r="65" spans="5:76" x14ac:dyDescent="0.25">
      <c r="E65" s="49"/>
      <c r="F65" s="14"/>
      <c r="G65" s="27"/>
      <c r="H65" s="27"/>
      <c r="I65" s="27"/>
      <c r="J65" s="27"/>
      <c r="K65" s="27"/>
      <c r="L65" s="27"/>
      <c r="M65" s="14"/>
      <c r="N65" s="14"/>
      <c r="O65" s="14"/>
      <c r="P65" s="14"/>
      <c r="Q65" s="14"/>
      <c r="R65" s="14"/>
      <c r="S65" s="14"/>
      <c r="V65" s="91"/>
      <c r="W65" s="27"/>
      <c r="X65" s="27"/>
      <c r="Y65" s="27"/>
      <c r="Z65" s="27"/>
      <c r="AA65" s="27"/>
      <c r="AB65" s="27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</row>
    <row r="66" spans="5:76" x14ac:dyDescent="0.25">
      <c r="E66" s="49"/>
      <c r="F66" s="14"/>
      <c r="G66" s="27"/>
      <c r="H66" s="27"/>
      <c r="I66" s="27"/>
      <c r="J66" s="27"/>
      <c r="K66" s="27"/>
      <c r="L66" s="27"/>
      <c r="M66" s="14"/>
      <c r="N66" s="14"/>
      <c r="O66" s="14"/>
      <c r="P66" s="14"/>
      <c r="Q66" s="14"/>
      <c r="R66" s="14"/>
      <c r="S66" s="14"/>
      <c r="V66" s="91"/>
      <c r="W66" s="27"/>
      <c r="X66" s="27"/>
      <c r="Y66" s="27"/>
      <c r="Z66" s="27"/>
      <c r="AA66" s="27"/>
      <c r="AB66" s="27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</row>
    <row r="67" spans="5:76" ht="15" customHeight="1" x14ac:dyDescent="0.25">
      <c r="E67" s="49"/>
      <c r="F67" s="14"/>
      <c r="G67" s="27"/>
      <c r="H67" s="27"/>
      <c r="I67" s="27"/>
      <c r="J67" s="27"/>
      <c r="K67" s="27"/>
      <c r="L67" s="27"/>
      <c r="M67" s="14"/>
      <c r="N67" s="14"/>
      <c r="O67" s="14"/>
      <c r="P67" s="14"/>
      <c r="Q67" s="14"/>
      <c r="R67" s="14"/>
      <c r="S67" s="14"/>
      <c r="V67" s="91"/>
      <c r="W67" s="27"/>
      <c r="X67" s="27"/>
      <c r="Y67" s="27"/>
      <c r="Z67" s="27"/>
      <c r="AA67" s="27"/>
      <c r="AB67" s="27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</row>
    <row r="68" spans="5:76" x14ac:dyDescent="0.25">
      <c r="E68" s="49"/>
      <c r="F68" s="14"/>
      <c r="G68" s="27"/>
      <c r="H68" s="27"/>
      <c r="I68" s="27"/>
      <c r="J68" s="27"/>
      <c r="K68" s="27"/>
      <c r="L68" s="27"/>
      <c r="M68" s="14"/>
      <c r="N68" s="14"/>
      <c r="O68" s="14"/>
      <c r="P68" s="14"/>
      <c r="Q68" s="14"/>
      <c r="R68" s="14"/>
      <c r="S68" s="14"/>
      <c r="V68" s="91"/>
      <c r="W68" s="27"/>
      <c r="X68" s="27"/>
      <c r="Y68" s="27"/>
      <c r="Z68" s="27"/>
      <c r="AA68" s="27"/>
      <c r="AB68" s="27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</row>
    <row r="69" spans="5:76" x14ac:dyDescent="0.25">
      <c r="E69" s="49"/>
      <c r="F69" s="14"/>
      <c r="G69" s="27"/>
      <c r="H69" s="27"/>
      <c r="I69" s="27"/>
      <c r="J69" s="27"/>
      <c r="K69" s="27"/>
      <c r="L69" s="27"/>
      <c r="M69" s="14"/>
      <c r="N69" s="14"/>
      <c r="O69" s="14"/>
      <c r="P69" s="14"/>
      <c r="Q69" s="14"/>
      <c r="R69" s="14"/>
      <c r="S69" s="14"/>
      <c r="V69" s="91"/>
      <c r="W69" s="27"/>
      <c r="X69" s="27"/>
      <c r="Y69" s="27"/>
      <c r="Z69" s="27"/>
      <c r="AA69" s="27"/>
      <c r="AB69" s="27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</row>
    <row r="70" spans="5:76" ht="15" customHeight="1" x14ac:dyDescent="0.25">
      <c r="E70" s="49"/>
      <c r="F70" s="14"/>
      <c r="G70" s="281" t="str">
        <f>E30</f>
        <v>Condiciones ambientales</v>
      </c>
      <c r="H70" s="282"/>
      <c r="I70" s="282"/>
      <c r="J70" s="282"/>
      <c r="K70" s="282"/>
      <c r="L70" s="283"/>
      <c r="M70" s="14"/>
      <c r="N70" s="14"/>
      <c r="O70" s="14"/>
      <c r="P70" s="14"/>
      <c r="Q70" s="14"/>
      <c r="R70" s="14"/>
      <c r="S70" s="14"/>
      <c r="V70" s="91"/>
      <c r="W70" s="281" t="str">
        <f>E34</f>
        <v>Monitoreo y control</v>
      </c>
      <c r="X70" s="282"/>
      <c r="Y70" s="282"/>
      <c r="Z70" s="282"/>
      <c r="AA70" s="282"/>
      <c r="AB70" s="283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</row>
    <row r="71" spans="5:76" x14ac:dyDescent="0.25">
      <c r="E71" s="49"/>
      <c r="F71" s="14"/>
      <c r="G71" s="284" t="s">
        <v>154</v>
      </c>
      <c r="H71" s="284"/>
      <c r="I71" s="285" t="s">
        <v>155</v>
      </c>
      <c r="J71" s="285"/>
      <c r="K71" s="280" t="s">
        <v>63</v>
      </c>
      <c r="L71" s="280"/>
      <c r="M71" s="14"/>
      <c r="N71" s="14"/>
      <c r="O71" s="14"/>
      <c r="P71" s="14"/>
      <c r="Q71" s="14"/>
      <c r="R71" s="14"/>
      <c r="S71" s="14"/>
      <c r="V71" s="91"/>
      <c r="W71" s="284" t="s">
        <v>154</v>
      </c>
      <c r="X71" s="284"/>
      <c r="Y71" s="285" t="s">
        <v>155</v>
      </c>
      <c r="Z71" s="285"/>
      <c r="AA71" s="280" t="s">
        <v>156</v>
      </c>
      <c r="AB71" s="280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</row>
    <row r="72" spans="5:76" x14ac:dyDescent="0.25">
      <c r="E72" s="49"/>
      <c r="F72" s="14"/>
      <c r="G72" s="15">
        <f>_xlfn.XLOOKUP(G70,$E$28:$E$35,$F$28:$F$35,"ERROR",0,1)</f>
        <v>4.6931580500869895E-2</v>
      </c>
      <c r="H72" s="15">
        <v>0</v>
      </c>
      <c r="I72" s="15">
        <f>_xlfn.XLOOKUP(G70,$E$28:$E$35,$I$28:$I$35)</f>
        <v>3.7545264400695916E-2</v>
      </c>
      <c r="J72" s="15">
        <v>0</v>
      </c>
      <c r="K72" s="15">
        <f>_xlfn.XLOOKUP(G70,$E$28:$E$35,$L$28:$L$35)</f>
        <v>7.5090528801391832E-2</v>
      </c>
      <c r="L72" s="15">
        <v>0</v>
      </c>
      <c r="M72" s="14"/>
      <c r="N72" s="14"/>
      <c r="O72" s="14"/>
      <c r="P72" s="14"/>
      <c r="Q72" s="14"/>
      <c r="R72" s="14"/>
      <c r="S72" s="14"/>
      <c r="V72" s="91"/>
      <c r="W72" s="15">
        <f>_xlfn.XLOOKUP(W70,$E$28:$E$35,$F$28:$F$35,"ERROR",0,1)</f>
        <v>4.462623533479472E-2</v>
      </c>
      <c r="X72" s="15">
        <v>0</v>
      </c>
      <c r="Y72" s="15">
        <f>_xlfn.XLOOKUP(W70,$E$28:$E$35,$I$28:$I$35)</f>
        <v>3.5700988267835777E-2</v>
      </c>
      <c r="Z72" s="15">
        <v>0</v>
      </c>
      <c r="AA72" s="15">
        <f>_xlfn.XLOOKUP(W70,$E$28:$E$35,$L$28:$L$35)</f>
        <v>7.1401976535671555E-2</v>
      </c>
      <c r="AB72" s="15">
        <v>0</v>
      </c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</row>
    <row r="73" spans="5:76" x14ac:dyDescent="0.25">
      <c r="E73" s="49"/>
      <c r="F73" s="14"/>
      <c r="G73" s="15">
        <f>((G75-G72)/4)+G72</f>
        <v>4.8465790250434945E-2</v>
      </c>
      <c r="H73" s="15">
        <v>1</v>
      </c>
      <c r="I73" s="15">
        <f>((I75-I72)/4)+I72</f>
        <v>3.8772632200347962E-2</v>
      </c>
      <c r="J73" s="15">
        <v>1</v>
      </c>
      <c r="K73" s="15">
        <f>((K75-K72)/4)+K72</f>
        <v>7.7545264400695924E-2</v>
      </c>
      <c r="L73" s="15">
        <v>1</v>
      </c>
      <c r="M73" s="14"/>
      <c r="N73" s="14"/>
      <c r="O73" s="14"/>
      <c r="P73" s="14"/>
      <c r="Q73" s="14"/>
      <c r="R73" s="14"/>
      <c r="S73" s="14"/>
      <c r="V73" s="91"/>
      <c r="W73" s="15">
        <f>((W75-W72)/4)+W72</f>
        <v>4.7313117667397361E-2</v>
      </c>
      <c r="X73" s="15">
        <v>1</v>
      </c>
      <c r="Y73" s="15">
        <f>((Y75-Y72)/4)+Y72</f>
        <v>3.7850494133917889E-2</v>
      </c>
      <c r="Z73" s="15">
        <v>1</v>
      </c>
      <c r="AA73" s="15">
        <f>((AA75-AA72)/4)+AA72</f>
        <v>7.5700988267835778E-2</v>
      </c>
      <c r="AB73" s="15">
        <v>1</v>
      </c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</row>
    <row r="74" spans="5:76" x14ac:dyDescent="0.25">
      <c r="E74" s="49"/>
      <c r="F74" s="14"/>
      <c r="G74" s="15">
        <f>G75-((G75-G72)/4)</f>
        <v>5.153420974956506E-2</v>
      </c>
      <c r="H74" s="15">
        <v>1</v>
      </c>
      <c r="I74" s="15">
        <f>I75-((I75-I72)/4)</f>
        <v>4.122736779965204E-2</v>
      </c>
      <c r="J74" s="15">
        <v>1</v>
      </c>
      <c r="K74" s="15">
        <f>K75-((K75-K72)/4)</f>
        <v>8.245473559930408E-2</v>
      </c>
      <c r="L74" s="15">
        <v>1</v>
      </c>
      <c r="M74" s="14"/>
      <c r="N74" s="14"/>
      <c r="O74" s="14"/>
      <c r="P74" s="14"/>
      <c r="Q74" s="14"/>
      <c r="R74" s="14"/>
      <c r="S74" s="14"/>
      <c r="V74" s="91"/>
      <c r="W74" s="15">
        <f>W75-((W75-W72)/4)</f>
        <v>5.2686882332602644E-2</v>
      </c>
      <c r="X74" s="15">
        <v>1</v>
      </c>
      <c r="Y74" s="15">
        <f>Y75-((Y75-Y72)/4)</f>
        <v>4.2149505866082113E-2</v>
      </c>
      <c r="Z74" s="15">
        <v>1</v>
      </c>
      <c r="AA74" s="15">
        <f>AA75-((AA75-AA72)/4)</f>
        <v>8.4299011732164225E-2</v>
      </c>
      <c r="AB74" s="15">
        <v>1</v>
      </c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</row>
    <row r="75" spans="5:76" x14ac:dyDescent="0.25">
      <c r="E75" s="49"/>
      <c r="F75" s="14"/>
      <c r="G75" s="15">
        <f>_xlfn.XLOOKUP(G70,$E$28:$E$35,$H$28:$H$35,"ERROR",0,1)</f>
        <v>5.3068419499130111E-2</v>
      </c>
      <c r="H75" s="15">
        <v>0</v>
      </c>
      <c r="I75" s="15">
        <f>_xlfn.XLOOKUP(G70,$E$28:$E$35,$K$28:$K$35)</f>
        <v>4.2454735599304086E-2</v>
      </c>
      <c r="J75" s="15">
        <v>0</v>
      </c>
      <c r="K75" s="15">
        <f>_xlfn.XLOOKUP(G70,$E$28:$E$35,$N$28:$N$35)</f>
        <v>8.4909471198608172E-2</v>
      </c>
      <c r="L75" s="15">
        <v>0</v>
      </c>
      <c r="M75" s="14"/>
      <c r="N75" s="14"/>
      <c r="O75" s="14"/>
      <c r="P75" s="14"/>
      <c r="Q75" s="14"/>
      <c r="R75" s="14"/>
      <c r="S75" s="14"/>
      <c r="V75" s="91"/>
      <c r="W75" s="15">
        <f>_xlfn.XLOOKUP(W70,$E$28:$E$35,$H$28:$H$35,"ERROR",0,1)</f>
        <v>5.5373764665205286E-2</v>
      </c>
      <c r="X75" s="15">
        <v>0</v>
      </c>
      <c r="Y75" s="15">
        <f>_xlfn.XLOOKUP(W70,$E$28:$E$35,$K$28:$K$35)</f>
        <v>4.4299011732164224E-2</v>
      </c>
      <c r="Z75" s="15">
        <v>0</v>
      </c>
      <c r="AA75" s="15">
        <f>_xlfn.XLOOKUP(W70,$E$28:$E$35,$N$28:$N$35)</f>
        <v>8.8598023464328449E-2</v>
      </c>
      <c r="AB75" s="15">
        <v>0</v>
      </c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</row>
    <row r="76" spans="5:76" x14ac:dyDescent="0.25">
      <c r="E76" s="49"/>
      <c r="F76" s="14"/>
      <c r="G76" s="27"/>
      <c r="H76" s="27"/>
      <c r="I76" s="27"/>
      <c r="J76" s="27"/>
      <c r="K76" s="27"/>
      <c r="L76" s="27"/>
      <c r="M76" s="14"/>
      <c r="N76" s="14"/>
      <c r="O76" s="14"/>
      <c r="P76" s="14"/>
      <c r="Q76" s="14"/>
      <c r="R76" s="14"/>
      <c r="S76" s="14"/>
      <c r="V76" s="91"/>
      <c r="W76" s="27"/>
      <c r="X76" s="27"/>
      <c r="Y76" s="27"/>
      <c r="Z76" s="27"/>
      <c r="AA76" s="27"/>
      <c r="AB76" s="27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</row>
    <row r="77" spans="5:76" x14ac:dyDescent="0.25">
      <c r="E77" s="49"/>
      <c r="F77" s="14"/>
      <c r="G77" s="27"/>
      <c r="H77" s="27"/>
      <c r="I77" s="27"/>
      <c r="J77" s="27"/>
      <c r="K77" s="27"/>
      <c r="L77" s="27"/>
      <c r="M77" s="14"/>
      <c r="N77" s="14"/>
      <c r="O77" s="14"/>
      <c r="P77" s="14"/>
      <c r="Q77" s="14"/>
      <c r="R77" s="14"/>
      <c r="S77" s="14"/>
      <c r="V77" s="91"/>
      <c r="W77" s="27"/>
      <c r="X77" s="27"/>
      <c r="Y77" s="27"/>
      <c r="Z77" s="27"/>
      <c r="AA77" s="27"/>
      <c r="AB77" s="27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</row>
    <row r="78" spans="5:76" x14ac:dyDescent="0.25">
      <c r="E78" s="49"/>
      <c r="F78" s="49"/>
      <c r="G78" s="27"/>
      <c r="H78" s="27"/>
      <c r="I78" s="27"/>
      <c r="J78" s="27"/>
      <c r="K78" s="27"/>
      <c r="L78" s="27"/>
      <c r="M78" s="49"/>
      <c r="N78" s="49"/>
      <c r="V78" s="91"/>
      <c r="W78" s="27"/>
      <c r="X78" s="27"/>
      <c r="Y78" s="27"/>
      <c r="Z78" s="27"/>
      <c r="AA78" s="27"/>
      <c r="AB78" s="27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</row>
    <row r="79" spans="5:76" x14ac:dyDescent="0.25">
      <c r="E79" s="49"/>
      <c r="F79" s="49"/>
      <c r="G79" s="27"/>
      <c r="H79" s="27"/>
      <c r="I79" s="27"/>
      <c r="J79" s="27"/>
      <c r="K79" s="27"/>
      <c r="L79" s="27"/>
      <c r="M79" s="49"/>
      <c r="N79" s="49"/>
      <c r="V79" s="91"/>
      <c r="W79" s="27"/>
      <c r="X79" s="27"/>
      <c r="Y79" s="27"/>
      <c r="Z79" s="27"/>
      <c r="AA79" s="27"/>
      <c r="AB79" s="27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</row>
    <row r="80" spans="5:76" x14ac:dyDescent="0.25">
      <c r="E80" s="49"/>
      <c r="F80" s="49"/>
      <c r="G80" s="27"/>
      <c r="H80" s="27"/>
      <c r="I80" s="27"/>
      <c r="J80" s="27"/>
      <c r="K80" s="27"/>
      <c r="L80" s="27"/>
      <c r="M80" s="49"/>
      <c r="N80" s="49"/>
      <c r="V80" s="91"/>
      <c r="W80" s="27"/>
      <c r="X80" s="27"/>
      <c r="Y80" s="27"/>
      <c r="Z80" s="27"/>
      <c r="AA80" s="27"/>
      <c r="AB80" s="27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</row>
    <row r="81" spans="5:76" x14ac:dyDescent="0.25">
      <c r="E81" s="49"/>
      <c r="F81" s="49"/>
      <c r="G81" s="27"/>
      <c r="H81" s="27"/>
      <c r="I81" s="27"/>
      <c r="J81" s="27"/>
      <c r="K81" s="27"/>
      <c r="L81" s="27"/>
      <c r="M81" s="49"/>
      <c r="N81" s="49"/>
      <c r="V81" s="91"/>
      <c r="W81" s="27"/>
      <c r="X81" s="27"/>
      <c r="Y81" s="27"/>
      <c r="Z81" s="27"/>
      <c r="AA81" s="27"/>
      <c r="AB81" s="27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</row>
    <row r="82" spans="5:76" x14ac:dyDescent="0.25">
      <c r="E82" s="49"/>
      <c r="F82" s="49"/>
      <c r="G82" s="27"/>
      <c r="H82" s="27"/>
      <c r="I82" s="27"/>
      <c r="J82" s="27"/>
      <c r="K82" s="27"/>
      <c r="L82" s="27"/>
      <c r="M82" s="49"/>
      <c r="N82" s="49"/>
      <c r="V82" s="91"/>
      <c r="W82" s="27"/>
      <c r="X82" s="27"/>
      <c r="Y82" s="27"/>
      <c r="Z82" s="27"/>
      <c r="AA82" s="27"/>
      <c r="AB82" s="27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</row>
    <row r="83" spans="5:76" x14ac:dyDescent="0.25">
      <c r="G83" s="27"/>
      <c r="H83" s="27"/>
      <c r="I83" s="27"/>
      <c r="J83" s="27"/>
      <c r="K83" s="27"/>
      <c r="L83" s="27"/>
      <c r="V83" s="91"/>
      <c r="W83" s="27"/>
      <c r="X83" s="27"/>
      <c r="Y83" s="27"/>
      <c r="Z83" s="27"/>
      <c r="AA83" s="27"/>
      <c r="AB83" s="27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</row>
    <row r="84" spans="5:76" x14ac:dyDescent="0.25">
      <c r="G84" s="27"/>
      <c r="H84" s="27"/>
      <c r="I84" s="27"/>
      <c r="J84" s="27"/>
      <c r="K84" s="27"/>
      <c r="L84" s="27"/>
      <c r="V84" s="91"/>
      <c r="W84" s="27"/>
      <c r="X84" s="27"/>
      <c r="Y84" s="27"/>
      <c r="Z84" s="27"/>
      <c r="AA84" s="27"/>
      <c r="AB84" s="27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</row>
    <row r="85" spans="5:76" x14ac:dyDescent="0.25">
      <c r="G85" s="281" t="str">
        <f>E31</f>
        <v>Disposición de materiales</v>
      </c>
      <c r="H85" s="282"/>
      <c r="I85" s="282"/>
      <c r="J85" s="282"/>
      <c r="K85" s="282"/>
      <c r="L85" s="283"/>
      <c r="V85" s="91"/>
      <c r="W85" s="281" t="str">
        <f>E35</f>
        <v>Percepción Motivacional</v>
      </c>
      <c r="X85" s="282"/>
      <c r="Y85" s="282"/>
      <c r="Z85" s="282"/>
      <c r="AA85" s="282"/>
      <c r="AB85" s="283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</row>
    <row r="86" spans="5:76" x14ac:dyDescent="0.25">
      <c r="G86" s="284" t="s">
        <v>154</v>
      </c>
      <c r="H86" s="284"/>
      <c r="I86" s="285" t="s">
        <v>155</v>
      </c>
      <c r="J86" s="285"/>
      <c r="K86" s="280" t="s">
        <v>156</v>
      </c>
      <c r="L86" s="280"/>
      <c r="V86" s="91"/>
      <c r="W86" s="284" t="s">
        <v>154</v>
      </c>
      <c r="X86" s="284"/>
      <c r="Y86" s="285" t="s">
        <v>155</v>
      </c>
      <c r="Z86" s="285"/>
      <c r="AA86" s="280" t="s">
        <v>156</v>
      </c>
      <c r="AB86" s="280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</row>
    <row r="87" spans="5:76" x14ac:dyDescent="0.25">
      <c r="G87" s="15">
        <f>_xlfn.XLOOKUP(G85,$E$28:$E$35,$F$28:$F$35,"ERROR",0,1)</f>
        <v>4.6931580500869895E-2</v>
      </c>
      <c r="H87" s="15">
        <v>0</v>
      </c>
      <c r="I87" s="15">
        <f>_xlfn.XLOOKUP(G85,$E$28:$E$35,$I$28:$I$35)</f>
        <v>3.7545264400695916E-2</v>
      </c>
      <c r="J87" s="15">
        <v>0</v>
      </c>
      <c r="K87" s="15">
        <f>_xlfn.XLOOKUP(G85,$E$28:$E$35,$L$28:$L$35)</f>
        <v>7.5090528801391832E-2</v>
      </c>
      <c r="L87" s="15">
        <v>0</v>
      </c>
      <c r="V87" s="91"/>
      <c r="W87" s="15">
        <f>_xlfn.XLOOKUP(W85,$E$28:$E$35,$F$28:$F$35,"ERROR",0,1)</f>
        <v>4.800254902820926E-2</v>
      </c>
      <c r="X87" s="15">
        <v>0</v>
      </c>
      <c r="Y87" s="15">
        <f>_xlfn.XLOOKUP(W85,$E$28:$E$35,$I$28:$I$35)</f>
        <v>3.8402039222567408E-2</v>
      </c>
      <c r="Z87" s="15">
        <v>0</v>
      </c>
      <c r="AA87" s="15">
        <f>_xlfn.XLOOKUP(W85,$E$28:$E$35,$L$28:$L$35)</f>
        <v>7.6804078445134816E-2</v>
      </c>
      <c r="AB87" s="15">
        <v>0</v>
      </c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</row>
    <row r="88" spans="5:76" x14ac:dyDescent="0.25">
      <c r="G88" s="15">
        <f>((G90-G87)/4)+G87</f>
        <v>4.8465790250434945E-2</v>
      </c>
      <c r="H88" s="15">
        <v>1</v>
      </c>
      <c r="I88" s="15">
        <f>((I90-I87)/4)+I87</f>
        <v>3.8772632200347962E-2</v>
      </c>
      <c r="J88" s="15">
        <v>1</v>
      </c>
      <c r="K88" s="15">
        <f>((K90-K87)/4)+K87</f>
        <v>7.7545264400695924E-2</v>
      </c>
      <c r="L88" s="15">
        <v>1</v>
      </c>
      <c r="V88" s="91"/>
      <c r="W88" s="15">
        <f>((W90-W87)/4)+W87</f>
        <v>4.9001274514104631E-2</v>
      </c>
      <c r="X88" s="15">
        <v>1</v>
      </c>
      <c r="Y88" s="15">
        <f>((Y90-Y87)/4)+Y87</f>
        <v>3.9201019611283708E-2</v>
      </c>
      <c r="Z88" s="15">
        <v>1</v>
      </c>
      <c r="AA88" s="15">
        <f>((AA90-AA87)/4)+AA87</f>
        <v>7.8402039222567416E-2</v>
      </c>
      <c r="AB88" s="15">
        <v>1</v>
      </c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</row>
    <row r="89" spans="5:76" x14ac:dyDescent="0.25">
      <c r="G89" s="15">
        <f>G90-((G90-G87)/4)</f>
        <v>5.153420974956506E-2</v>
      </c>
      <c r="H89" s="15">
        <v>1</v>
      </c>
      <c r="I89" s="15">
        <f>I90-((I90-I87)/4)</f>
        <v>4.122736779965204E-2</v>
      </c>
      <c r="J89" s="15">
        <v>1</v>
      </c>
      <c r="K89" s="15">
        <f>K90-((K90-K87)/4)</f>
        <v>8.245473559930408E-2</v>
      </c>
      <c r="L89" s="15">
        <v>1</v>
      </c>
      <c r="V89" s="91"/>
      <c r="W89" s="15">
        <f>W90-((W90-W87)/4)</f>
        <v>5.0998725485895374E-2</v>
      </c>
      <c r="X89" s="15">
        <v>1</v>
      </c>
      <c r="Y89" s="15">
        <f>Y90-((Y90-Y87)/4)</f>
        <v>4.0798980388716294E-2</v>
      </c>
      <c r="Z89" s="15">
        <v>1</v>
      </c>
      <c r="AA89" s="15">
        <f>AA90-((AA90-AA87)/4)</f>
        <v>8.1597960777432588E-2</v>
      </c>
      <c r="AB89" s="15">
        <v>1</v>
      </c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</row>
    <row r="90" spans="5:76" x14ac:dyDescent="0.25">
      <c r="G90" s="15">
        <f>_xlfn.XLOOKUP(G85,$E$28:$E$35,$H$28:$H$35,"ERROR",0,1)</f>
        <v>5.3068419499130111E-2</v>
      </c>
      <c r="H90" s="15">
        <v>0</v>
      </c>
      <c r="I90" s="15">
        <f>_xlfn.XLOOKUP(G85,$E$28:$E$35,$K$28:$K$35)</f>
        <v>4.2454735599304086E-2</v>
      </c>
      <c r="J90" s="15">
        <v>0</v>
      </c>
      <c r="K90" s="15">
        <f>_xlfn.XLOOKUP(G85,$E$28:$E$35,$N$28:$N$35)</f>
        <v>8.4909471198608172E-2</v>
      </c>
      <c r="L90" s="15">
        <v>0</v>
      </c>
      <c r="V90" s="91"/>
      <c r="W90" s="15">
        <f>_xlfn.XLOOKUP(W85,$E$28:$E$35,$H$28:$H$35,"ERROR",0,1)</f>
        <v>5.1997450971790746E-2</v>
      </c>
      <c r="X90" s="15">
        <v>0</v>
      </c>
      <c r="Y90" s="15">
        <f>_xlfn.XLOOKUP(W85,$E$28:$E$35,$K$28:$K$35)</f>
        <v>4.1597960777432594E-2</v>
      </c>
      <c r="Z90" s="15">
        <v>0</v>
      </c>
      <c r="AA90" s="15">
        <f>_xlfn.XLOOKUP(W85,$E$28:$E$35,$N$28:$N$35)</f>
        <v>8.3195921554865188E-2</v>
      </c>
      <c r="AB90" s="15">
        <v>0</v>
      </c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</row>
    <row r="91" spans="5:76" x14ac:dyDescent="0.25"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</row>
    <row r="92" spans="5:76" x14ac:dyDescent="0.25"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</row>
    <row r="93" spans="5:76" x14ac:dyDescent="0.25"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</row>
    <row r="94" spans="5:76" x14ac:dyDescent="0.25"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</row>
    <row r="95" spans="5:76" x14ac:dyDescent="0.25"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</row>
    <row r="96" spans="5:76" x14ac:dyDescent="0.25"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</row>
    <row r="97" spans="22:76" x14ac:dyDescent="0.25"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</row>
    <row r="98" spans="22:76" x14ac:dyDescent="0.25"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</row>
    <row r="99" spans="22:76" x14ac:dyDescent="0.25"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</row>
    <row r="100" spans="22:76" x14ac:dyDescent="0.25"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</row>
    <row r="101" spans="22:76" x14ac:dyDescent="0.25"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</row>
    <row r="102" spans="22:76" x14ac:dyDescent="0.25"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</row>
    <row r="103" spans="22:76" x14ac:dyDescent="0.25"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</row>
    <row r="104" spans="22:76" x14ac:dyDescent="0.25"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</row>
    <row r="105" spans="22:76" x14ac:dyDescent="0.25"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</row>
    <row r="106" spans="22:76" x14ac:dyDescent="0.25"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</row>
    <row r="107" spans="22:76" x14ac:dyDescent="0.25"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</row>
    <row r="108" spans="22:76" x14ac:dyDescent="0.25"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</row>
    <row r="109" spans="22:76" x14ac:dyDescent="0.25"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</row>
    <row r="110" spans="22:76" x14ac:dyDescent="0.25"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</row>
    <row r="111" spans="22:76" x14ac:dyDescent="0.25"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  <c r="BI111" s="91"/>
      <c r="BJ111" s="91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</row>
    <row r="112" spans="22:76" x14ac:dyDescent="0.25"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  <c r="BI112" s="91"/>
      <c r="BJ112" s="91"/>
      <c r="BK112" s="91"/>
      <c r="BL112" s="91"/>
      <c r="BM112" s="91"/>
      <c r="BN112" s="91"/>
      <c r="BO112" s="91"/>
      <c r="BP112" s="91"/>
      <c r="BQ112" s="91"/>
      <c r="BR112" s="91"/>
      <c r="BS112" s="91"/>
      <c r="BT112" s="91"/>
      <c r="BU112" s="91"/>
      <c r="BV112" s="91"/>
      <c r="BW112" s="91"/>
      <c r="BX112" s="91"/>
    </row>
    <row r="113" spans="22:76" x14ac:dyDescent="0.25"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</row>
    <row r="114" spans="22:76" x14ac:dyDescent="0.25"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</row>
    <row r="115" spans="22:76" x14ac:dyDescent="0.25"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</row>
    <row r="116" spans="22:76" x14ac:dyDescent="0.25"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</row>
    <row r="117" spans="22:76" x14ac:dyDescent="0.25"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1"/>
      <c r="BI117" s="91"/>
      <c r="BJ117" s="91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</row>
    <row r="118" spans="22:76" x14ac:dyDescent="0.25"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1"/>
      <c r="BI118" s="91"/>
      <c r="BJ118" s="9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</row>
    <row r="119" spans="22:76" x14ac:dyDescent="0.25"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</row>
    <row r="120" spans="22:76" x14ac:dyDescent="0.25"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  <c r="BI120" s="91"/>
      <c r="BJ120" s="91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</row>
    <row r="121" spans="22:76" x14ac:dyDescent="0.25"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</row>
    <row r="122" spans="22:76" x14ac:dyDescent="0.25"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</row>
    <row r="123" spans="22:76" x14ac:dyDescent="0.25"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</row>
    <row r="124" spans="22:76" x14ac:dyDescent="0.25"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  <c r="BI124" s="91"/>
      <c r="BJ124" s="91"/>
      <c r="BK124" s="91"/>
      <c r="BL124" s="91"/>
      <c r="BM124" s="91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  <c r="BX124" s="91"/>
    </row>
    <row r="125" spans="22:76" x14ac:dyDescent="0.25"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</row>
    <row r="126" spans="22:76" x14ac:dyDescent="0.25"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</row>
    <row r="127" spans="22:76" x14ac:dyDescent="0.25"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  <c r="BX127" s="91"/>
    </row>
    <row r="128" spans="22:76" x14ac:dyDescent="0.25"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</row>
    <row r="129" spans="22:76" x14ac:dyDescent="0.25"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</row>
    <row r="130" spans="22:76" x14ac:dyDescent="0.25"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</row>
    <row r="131" spans="22:76" x14ac:dyDescent="0.25"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</row>
    <row r="132" spans="22:76" x14ac:dyDescent="0.25"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</row>
    <row r="133" spans="22:76" x14ac:dyDescent="0.25"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</row>
    <row r="134" spans="22:76" x14ac:dyDescent="0.25"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</row>
    <row r="135" spans="22:76" x14ac:dyDescent="0.25"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</row>
    <row r="136" spans="22:76" x14ac:dyDescent="0.25"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</row>
    <row r="137" spans="22:76" x14ac:dyDescent="0.25"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</row>
    <row r="138" spans="22:76" x14ac:dyDescent="0.25"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</row>
    <row r="139" spans="22:76" x14ac:dyDescent="0.25"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</row>
    <row r="140" spans="22:76" x14ac:dyDescent="0.25"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</row>
    <row r="141" spans="22:76" x14ac:dyDescent="0.25"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</row>
  </sheetData>
  <mergeCells count="51">
    <mergeCell ref="AR13:AT13"/>
    <mergeCell ref="E2:M2"/>
    <mergeCell ref="N3:U3"/>
    <mergeCell ref="AF5:AI5"/>
    <mergeCell ref="AL13:AN13"/>
    <mergeCell ref="AO13:AQ13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G40:L40"/>
    <mergeCell ref="W40:AB40"/>
    <mergeCell ref="G41:H41"/>
    <mergeCell ref="I41:J41"/>
    <mergeCell ref="K41:L41"/>
    <mergeCell ref="W41:X41"/>
    <mergeCell ref="Y41:Z41"/>
    <mergeCell ref="AA41:AB41"/>
    <mergeCell ref="G55:L55"/>
    <mergeCell ref="W55:AB55"/>
    <mergeCell ref="G56:H56"/>
    <mergeCell ref="I56:J56"/>
    <mergeCell ref="K56:L56"/>
    <mergeCell ref="W56:X56"/>
    <mergeCell ref="Y56:Z56"/>
    <mergeCell ref="AA56:AB56"/>
    <mergeCell ref="G70:L70"/>
    <mergeCell ref="W70:AB70"/>
    <mergeCell ref="G71:H71"/>
    <mergeCell ref="I71:J71"/>
    <mergeCell ref="K71:L71"/>
    <mergeCell ref="W71:X71"/>
    <mergeCell ref="Y71:Z71"/>
    <mergeCell ref="AA71:AB71"/>
    <mergeCell ref="G85:L85"/>
    <mergeCell ref="W85:AB85"/>
    <mergeCell ref="G86:H86"/>
    <mergeCell ref="I86:J86"/>
    <mergeCell ref="K86:L86"/>
    <mergeCell ref="W86:X86"/>
    <mergeCell ref="Y86:Z86"/>
    <mergeCell ref="AA86:AB86"/>
  </mergeCells>
  <conditionalFormatting sqref="F13">
    <cfRule type="cellIs" dxfId="11" priority="11" operator="greaterThan">
      <formula>1</formula>
    </cfRule>
    <cfRule type="cellIs" dxfId="10" priority="12" operator="greaterThan">
      <formula>1</formula>
    </cfRule>
  </conditionalFormatting>
  <conditionalFormatting sqref="G24">
    <cfRule type="cellIs" dxfId="9" priority="9" operator="greaterThan">
      <formula>1</formula>
    </cfRule>
    <cfRule type="cellIs" dxfId="8" priority="10" operator="greaterThan">
      <formula>1</formula>
    </cfRule>
  </conditionalFormatting>
  <conditionalFormatting sqref="F15:AK22">
    <cfRule type="cellIs" dxfId="7" priority="6" operator="lessThan">
      <formula>1</formula>
    </cfRule>
    <cfRule type="cellIs" dxfId="6" priority="7" operator="equal">
      <formula>1</formula>
    </cfRule>
    <cfRule type="cellIs" dxfId="5" priority="8" operator="greaterThan">
      <formula>1</formula>
    </cfRule>
  </conditionalFormatting>
  <conditionalFormatting sqref="F4:M11">
    <cfRule type="cellIs" dxfId="4" priority="3" operator="lessThan">
      <formula>1</formula>
    </cfRule>
    <cfRule type="cellIs" dxfId="3" priority="4" operator="greaterThan">
      <formula>1</formula>
    </cfRule>
    <cfRule type="cellIs" dxfId="2" priority="5" operator="equal">
      <formula>1</formula>
    </cfRule>
  </conditionalFormatting>
  <conditionalFormatting sqref="AC7">
    <cfRule type="containsText" dxfId="1" priority="1" operator="containsText" text="NO CUMPLE">
      <formula>NOT(ISERROR(SEARCH("NO CUMPLE",AC7)))</formula>
    </cfRule>
    <cfRule type="containsText" dxfId="0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7808-681D-40D0-B2C6-38B5D0A8D986}">
  <sheetPr>
    <tabColor theme="4"/>
  </sheetPr>
  <dimension ref="B2:M36"/>
  <sheetViews>
    <sheetView showGridLines="0" workbookViewId="0">
      <selection activeCell="H23" sqref="H23:I24"/>
    </sheetView>
  </sheetViews>
  <sheetFormatPr baseColWidth="10" defaultColWidth="11.42578125" defaultRowHeight="15" x14ac:dyDescent="0.25"/>
  <cols>
    <col min="1" max="1" width="5.7109375" style="1" customWidth="1"/>
    <col min="2" max="2" width="11.42578125" style="1"/>
    <col min="3" max="3" width="64.85546875" style="1" bestFit="1" customWidth="1"/>
    <col min="4" max="4" width="19.42578125" style="1" bestFit="1" customWidth="1"/>
    <col min="5" max="5" width="19.7109375" style="1" bestFit="1" customWidth="1"/>
    <col min="6" max="6" width="19.85546875" style="1" bestFit="1" customWidth="1"/>
    <col min="7" max="7" width="12.7109375" style="1" bestFit="1" customWidth="1"/>
    <col min="8" max="8" width="33.28515625" style="1" bestFit="1" customWidth="1"/>
    <col min="9" max="16384" width="11.42578125" style="1"/>
  </cols>
  <sheetData>
    <row r="2" spans="2:9" x14ac:dyDescent="0.25">
      <c r="D2" s="255" t="s">
        <v>157</v>
      </c>
      <c r="E2" s="255"/>
      <c r="F2" s="255"/>
    </row>
    <row r="3" spans="2:9" x14ac:dyDescent="0.25">
      <c r="B3" s="19" t="s">
        <v>16</v>
      </c>
      <c r="C3" s="19" t="s">
        <v>17</v>
      </c>
      <c r="D3" s="19" t="s">
        <v>132</v>
      </c>
      <c r="E3" s="19" t="s">
        <v>158</v>
      </c>
      <c r="F3" s="19" t="s">
        <v>133</v>
      </c>
    </row>
    <row r="4" spans="2:9" x14ac:dyDescent="0.25">
      <c r="B4" s="17" t="s">
        <v>29</v>
      </c>
      <c r="C4" s="3" t="s">
        <v>169</v>
      </c>
      <c r="D4" s="29">
        <v>0.05</v>
      </c>
      <c r="E4" s="171">
        <f>(200/8)^-1</f>
        <v>0.04</v>
      </c>
      <c r="F4" s="174">
        <v>0.08</v>
      </c>
      <c r="G4" s="20" t="s">
        <v>34</v>
      </c>
    </row>
    <row r="5" spans="2:9" x14ac:dyDescent="0.25">
      <c r="B5" s="17" t="s">
        <v>30</v>
      </c>
      <c r="C5" s="3" t="s">
        <v>170</v>
      </c>
      <c r="D5" s="29">
        <v>10.29</v>
      </c>
      <c r="E5" s="171">
        <v>9.5</v>
      </c>
      <c r="F5" s="174">
        <v>9.2200000000000006</v>
      </c>
      <c r="G5" s="20" t="s">
        <v>35</v>
      </c>
    </row>
    <row r="6" spans="2:9" x14ac:dyDescent="0.25">
      <c r="B6" s="17" t="s">
        <v>31</v>
      </c>
      <c r="C6" s="3" t="s">
        <v>171</v>
      </c>
      <c r="D6" s="29">
        <v>11</v>
      </c>
      <c r="E6" s="171">
        <v>8.33</v>
      </c>
      <c r="F6" s="174">
        <v>9.7100000000000009</v>
      </c>
      <c r="G6" s="20" t="s">
        <v>35</v>
      </c>
    </row>
    <row r="7" spans="2:9" x14ac:dyDescent="0.25">
      <c r="B7" s="17" t="s">
        <v>32</v>
      </c>
      <c r="C7" s="3" t="s">
        <v>172</v>
      </c>
      <c r="D7" s="29">
        <v>3</v>
      </c>
      <c r="E7" s="171">
        <v>3.2</v>
      </c>
      <c r="F7" s="174">
        <v>2.5</v>
      </c>
      <c r="G7" s="20" t="s">
        <v>35</v>
      </c>
    </row>
    <row r="8" spans="2:9" x14ac:dyDescent="0.25">
      <c r="B8" s="17" t="s">
        <v>33</v>
      </c>
      <c r="C8" s="3" t="s">
        <v>173</v>
      </c>
      <c r="D8" s="29">
        <v>0.15</v>
      </c>
      <c r="E8" s="173">
        <v>0.1</v>
      </c>
      <c r="F8" s="169">
        <v>0.12</v>
      </c>
      <c r="G8" s="20" t="s">
        <v>35</v>
      </c>
    </row>
    <row r="10" spans="2:9" x14ac:dyDescent="0.25">
      <c r="B10" s="19" t="s">
        <v>16</v>
      </c>
      <c r="C10" s="19" t="s">
        <v>17</v>
      </c>
      <c r="D10" s="19" t="s">
        <v>137</v>
      </c>
      <c r="E10" s="19" t="s">
        <v>135</v>
      </c>
      <c r="F10" s="19" t="s">
        <v>136</v>
      </c>
    </row>
    <row r="11" spans="2:9" x14ac:dyDescent="0.25">
      <c r="B11" s="17" t="s">
        <v>29</v>
      </c>
      <c r="C11" s="18" t="s">
        <v>10</v>
      </c>
      <c r="D11" s="29">
        <f>8/D4</f>
        <v>160</v>
      </c>
      <c r="E11" s="171">
        <f>8/E4</f>
        <v>200</v>
      </c>
      <c r="F11" s="174">
        <f>8/F4</f>
        <v>100</v>
      </c>
      <c r="G11" s="20" t="s">
        <v>34</v>
      </c>
      <c r="I11" s="1" t="s">
        <v>134</v>
      </c>
    </row>
    <row r="12" spans="2:9" x14ac:dyDescent="0.25">
      <c r="B12" s="17" t="s">
        <v>30</v>
      </c>
      <c r="C12" s="18" t="s">
        <v>12</v>
      </c>
      <c r="D12" s="168">
        <f>8/D5</f>
        <v>0.77745383867832851</v>
      </c>
      <c r="E12" s="172">
        <f t="shared" ref="E12:F12" si="0">8/E5</f>
        <v>0.84210526315789469</v>
      </c>
      <c r="F12" s="170">
        <f t="shared" si="0"/>
        <v>0.86767895878524937</v>
      </c>
      <c r="G12" s="20" t="s">
        <v>35</v>
      </c>
    </row>
    <row r="13" spans="2:9" x14ac:dyDescent="0.25">
      <c r="B13" s="17" t="s">
        <v>31</v>
      </c>
      <c r="C13" s="18" t="s">
        <v>13</v>
      </c>
      <c r="D13" s="168">
        <f>8/D6</f>
        <v>0.72727272727272729</v>
      </c>
      <c r="E13" s="172">
        <f>8/E6</f>
        <v>0.96038415366146457</v>
      </c>
      <c r="F13" s="170">
        <f t="shared" ref="D13:F15" si="1">8/F6</f>
        <v>0.82389289392378984</v>
      </c>
      <c r="G13" s="20" t="s">
        <v>35</v>
      </c>
    </row>
    <row r="14" spans="2:9" x14ac:dyDescent="0.25">
      <c r="B14" s="17" t="s">
        <v>32</v>
      </c>
      <c r="C14" s="18" t="s">
        <v>14</v>
      </c>
      <c r="D14" s="168">
        <f t="shared" si="1"/>
        <v>2.6666666666666665</v>
      </c>
      <c r="E14" s="172">
        <f>8/E7</f>
        <v>2.5</v>
      </c>
      <c r="F14" s="170">
        <f t="shared" si="1"/>
        <v>3.2</v>
      </c>
      <c r="G14" s="20" t="s">
        <v>35</v>
      </c>
    </row>
    <row r="15" spans="2:9" x14ac:dyDescent="0.25">
      <c r="B15" s="17" t="s">
        <v>33</v>
      </c>
      <c r="C15" s="18" t="s">
        <v>28</v>
      </c>
      <c r="D15" s="168">
        <f t="shared" si="1"/>
        <v>53.333333333333336</v>
      </c>
      <c r="E15" s="172">
        <f t="shared" si="1"/>
        <v>80</v>
      </c>
      <c r="F15" s="170">
        <f t="shared" si="1"/>
        <v>66.666666666666671</v>
      </c>
      <c r="G15" s="20" t="s">
        <v>35</v>
      </c>
    </row>
    <row r="17" spans="4:13" x14ac:dyDescent="0.25">
      <c r="D17" s="29" t="s">
        <v>128</v>
      </c>
      <c r="E17" s="18" t="s">
        <v>131</v>
      </c>
    </row>
    <row r="18" spans="4:13" x14ac:dyDescent="0.25">
      <c r="D18" s="171" t="s">
        <v>129</v>
      </c>
      <c r="E18" s="18" t="s">
        <v>176</v>
      </c>
    </row>
    <row r="19" spans="4:13" x14ac:dyDescent="0.25">
      <c r="D19" s="174" t="s">
        <v>130</v>
      </c>
      <c r="E19" s="18" t="s">
        <v>177</v>
      </c>
    </row>
    <row r="31" spans="4:13" x14ac:dyDescent="0.25">
      <c r="J31" s="213"/>
      <c r="K31" s="213"/>
      <c r="L31" s="213"/>
      <c r="M31" s="213"/>
    </row>
    <row r="32" spans="4:13" x14ac:dyDescent="0.25">
      <c r="J32" s="213"/>
      <c r="K32" s="213"/>
      <c r="L32" s="213"/>
      <c r="M32" s="213"/>
    </row>
    <row r="33" spans="10:13" x14ac:dyDescent="0.25">
      <c r="J33" s="213"/>
      <c r="K33" s="213"/>
      <c r="L33" s="213"/>
      <c r="M33" s="213"/>
    </row>
    <row r="34" spans="10:13" x14ac:dyDescent="0.25">
      <c r="J34" s="213"/>
      <c r="K34" s="213"/>
      <c r="L34" s="213"/>
      <c r="M34" s="213"/>
    </row>
    <row r="35" spans="10:13" x14ac:dyDescent="0.25">
      <c r="J35" s="213"/>
      <c r="K35" s="213"/>
      <c r="L35" s="213"/>
      <c r="M35" s="213"/>
    </row>
    <row r="36" spans="10:13" x14ac:dyDescent="0.25">
      <c r="J36" s="213"/>
      <c r="K36" s="213"/>
      <c r="L36" s="213"/>
      <c r="M36" s="213"/>
    </row>
  </sheetData>
  <mergeCells count="1">
    <mergeCell ref="D2:F2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5D68D-31FD-43C2-95B0-C5547B0F73CD}">
  <sheetPr>
    <tabColor theme="9"/>
  </sheetPr>
  <dimension ref="A2:U28"/>
  <sheetViews>
    <sheetView zoomScale="112" zoomScaleNormal="112" workbookViewId="0">
      <selection activeCell="A15" sqref="A15"/>
    </sheetView>
  </sheetViews>
  <sheetFormatPr baseColWidth="10" defaultColWidth="11.42578125" defaultRowHeight="15" x14ac:dyDescent="0.25"/>
  <cols>
    <col min="1" max="3" width="11.42578125" style="52"/>
    <col min="4" max="4" width="5.7109375" style="52" customWidth="1"/>
    <col min="5" max="5" width="12.28515625" style="52" customWidth="1"/>
    <col min="6" max="6" width="11.7109375" style="52" customWidth="1"/>
    <col min="7" max="7" width="12.5703125" style="52" customWidth="1"/>
    <col min="8" max="8" width="10.140625" style="52" customWidth="1"/>
    <col min="9" max="9" width="9.5703125" style="52" customWidth="1"/>
    <col min="10" max="10" width="10.42578125" style="52" customWidth="1"/>
    <col min="11" max="11" width="11.5703125" style="52" customWidth="1"/>
    <col min="12" max="12" width="9.85546875" style="52" customWidth="1"/>
    <col min="13" max="13" width="9.5703125" style="52" customWidth="1"/>
    <col min="14" max="16" width="8.5703125" style="52" customWidth="1"/>
    <col min="17" max="17" width="12.7109375" style="52" customWidth="1"/>
    <col min="18" max="16384" width="11.42578125" style="52"/>
  </cols>
  <sheetData>
    <row r="2" spans="3:18" ht="15.75" thickBot="1" x14ac:dyDescent="0.3"/>
    <row r="3" spans="3:18" x14ac:dyDescent="0.25">
      <c r="D3" s="263" t="s">
        <v>174</v>
      </c>
      <c r="E3" s="264"/>
      <c r="F3" s="264"/>
      <c r="G3" s="264"/>
      <c r="H3" s="264"/>
      <c r="I3" s="265"/>
      <c r="J3" s="263" t="s">
        <v>175</v>
      </c>
      <c r="K3" s="264"/>
      <c r="L3" s="264"/>
      <c r="M3" s="264"/>
      <c r="N3" s="264"/>
      <c r="O3" s="265"/>
      <c r="Q3" s="257" t="s">
        <v>138</v>
      </c>
      <c r="R3" s="258"/>
    </row>
    <row r="4" spans="3:18" x14ac:dyDescent="0.25">
      <c r="D4" s="266"/>
      <c r="E4" s="267"/>
      <c r="F4" s="267"/>
      <c r="G4" s="267"/>
      <c r="H4" s="267"/>
      <c r="I4" s="268"/>
      <c r="J4" s="266"/>
      <c r="K4" s="267"/>
      <c r="L4" s="267"/>
      <c r="M4" s="267"/>
      <c r="N4" s="267"/>
      <c r="O4" s="268"/>
      <c r="Q4" s="259"/>
      <c r="R4" s="260"/>
    </row>
    <row r="5" spans="3:18" ht="15.75" thickBot="1" x14ac:dyDescent="0.3">
      <c r="D5" s="278"/>
      <c r="E5" s="273" t="s">
        <v>178</v>
      </c>
      <c r="F5" s="273"/>
      <c r="G5" s="273"/>
      <c r="H5" s="273"/>
      <c r="I5" s="260"/>
      <c r="J5" s="261"/>
      <c r="K5" s="273" t="s">
        <v>178</v>
      </c>
      <c r="L5" s="273"/>
      <c r="M5" s="273"/>
      <c r="N5" s="273"/>
      <c r="O5" s="260"/>
      <c r="Q5" s="261"/>
      <c r="R5" s="262"/>
    </row>
    <row r="6" spans="3:18" ht="15.75" thickBot="1" x14ac:dyDescent="0.3">
      <c r="D6" s="279"/>
      <c r="E6" s="190" t="s">
        <v>149</v>
      </c>
      <c r="F6" s="190" t="s">
        <v>150</v>
      </c>
      <c r="G6" s="190" t="s">
        <v>151</v>
      </c>
      <c r="H6" s="190" t="s">
        <v>152</v>
      </c>
      <c r="I6" s="191" t="s">
        <v>153</v>
      </c>
      <c r="J6" s="275"/>
      <c r="K6" s="190" t="s">
        <v>149</v>
      </c>
      <c r="L6" s="190" t="s">
        <v>150</v>
      </c>
      <c r="M6" s="190" t="s">
        <v>151</v>
      </c>
      <c r="N6" s="190" t="s">
        <v>152</v>
      </c>
      <c r="O6" s="191" t="s">
        <v>153</v>
      </c>
      <c r="Q6" s="201" t="s">
        <v>139</v>
      </c>
      <c r="R6" s="200" t="s">
        <v>140</v>
      </c>
    </row>
    <row r="7" spans="3:18" ht="15.75" thickBot="1" x14ac:dyDescent="0.3">
      <c r="D7" s="189" t="s">
        <v>141</v>
      </c>
      <c r="E7" s="192">
        <f>MAX('Cost. Columnas'!F28:N28)-MIN('Cost. Columnas'!F28:N28)</f>
        <v>419</v>
      </c>
      <c r="F7" s="192">
        <f>MAX('Cost. Vigas'!F28:N28)-MIN('Cost. Vigas'!F28:N28)</f>
        <v>475</v>
      </c>
      <c r="G7" s="192">
        <f>MAX('Cost. Placa '!F28:N28)-MIN('Cost. Placa '!F28:N28)</f>
        <v>247</v>
      </c>
      <c r="H7" s="192">
        <f>MAX('Cost. Excav'!F28:N28)-MIN('Cost. Excav'!F28:N28)</f>
        <v>19</v>
      </c>
      <c r="I7" s="193">
        <f>MAX('Cost. Acero'!F28:N28)-MIN('Cost. Acero'!F28:N28)</f>
        <v>6</v>
      </c>
      <c r="J7" s="189" t="s">
        <v>141</v>
      </c>
      <c r="K7" s="194">
        <v>419</v>
      </c>
      <c r="L7" s="194">
        <v>476</v>
      </c>
      <c r="M7" s="194">
        <v>219</v>
      </c>
      <c r="N7" s="194">
        <v>9</v>
      </c>
      <c r="O7" s="195">
        <v>7</v>
      </c>
      <c r="P7" s="196" t="s">
        <v>141</v>
      </c>
      <c r="Q7" s="198">
        <f>(ABS(MAX(E7:I7)-MAX(K7:O7)))*1000</f>
        <v>1000</v>
      </c>
      <c r="R7" s="199">
        <f>ABS(MIN(E7:I7)-MIN(K7:O7))*1000</f>
        <v>1000</v>
      </c>
    </row>
    <row r="8" spans="3:18" ht="15.75" thickBot="1" x14ac:dyDescent="0.3">
      <c r="D8" s="189" t="s">
        <v>142</v>
      </c>
      <c r="E8" s="192">
        <f>MAX('Cost. Columnas'!F29:N29)-MIN('Cost. Columnas'!F29:N29)</f>
        <v>221</v>
      </c>
      <c r="F8" s="192">
        <f>MAX('Cost. Vigas'!F29:N29)-MIN('Cost. Vigas'!F29:N29)</f>
        <v>276</v>
      </c>
      <c r="G8" s="192">
        <f>MAX('Cost. Placa '!F29:N29)-MIN('Cost. Placa '!F29:N29)</f>
        <v>132</v>
      </c>
      <c r="H8" s="192">
        <f>MAX('Cost. Excav'!F29:N29)-MIN('Cost. Excav'!F29:N29)</f>
        <v>13</v>
      </c>
      <c r="I8" s="193">
        <f>MAX('Cost. Acero'!F29:N29)-MIN('Cost. Acero'!F29:N29)</f>
        <v>4</v>
      </c>
      <c r="J8" s="189" t="s">
        <v>142</v>
      </c>
      <c r="K8" s="194">
        <v>221</v>
      </c>
      <c r="L8" s="194">
        <v>167</v>
      </c>
      <c r="M8" s="194">
        <v>57</v>
      </c>
      <c r="N8" s="194">
        <v>11</v>
      </c>
      <c r="O8" s="195">
        <v>4</v>
      </c>
      <c r="P8" s="197" t="s">
        <v>142</v>
      </c>
      <c r="Q8" s="198">
        <f t="shared" ref="Q8:Q14" si="0">(ABS(MAX(E8:I8)-MAX(K8:O8)))*1000</f>
        <v>55000</v>
      </c>
      <c r="R8" s="199">
        <f t="shared" ref="R8:R14" si="1">ABS(MIN(E8:I8)-MIN(K8:O8))*1000</f>
        <v>0</v>
      </c>
    </row>
    <row r="9" spans="3:18" ht="15.75" thickBot="1" x14ac:dyDescent="0.3">
      <c r="D9" s="189" t="s">
        <v>143</v>
      </c>
      <c r="E9" s="192">
        <f>MAX('Cost. Columnas'!F30:N30)-MIN('Cost. Columnas'!F30:N30)</f>
        <v>105</v>
      </c>
      <c r="F9" s="192">
        <f>MAX('Cost. Vigas'!F30:N30)-MIN('Cost. Vigas'!F30:N30)</f>
        <v>159</v>
      </c>
      <c r="G9" s="192">
        <f>MAX('Cost. Placa '!F30:N30)-MIN('Cost. Placa '!F30:N30)</f>
        <v>64</v>
      </c>
      <c r="H9" s="192">
        <f>MAX('Cost. Excav'!F30:N30)-MIN('Cost. Excav'!F30:N30)</f>
        <v>9</v>
      </c>
      <c r="I9" s="193">
        <f>MAX('Cost. Acero'!F30:N30)-MIN('Cost. Acero'!F30:N30)</f>
        <v>3</v>
      </c>
      <c r="J9" s="189" t="s">
        <v>143</v>
      </c>
      <c r="K9" s="194">
        <v>105</v>
      </c>
      <c r="L9" s="194">
        <v>217</v>
      </c>
      <c r="M9" s="194">
        <v>108</v>
      </c>
      <c r="N9" s="194">
        <v>14</v>
      </c>
      <c r="O9" s="195">
        <v>3</v>
      </c>
      <c r="P9" s="197" t="s">
        <v>143</v>
      </c>
      <c r="Q9" s="198">
        <f t="shared" si="0"/>
        <v>58000</v>
      </c>
      <c r="R9" s="199">
        <f t="shared" si="1"/>
        <v>0</v>
      </c>
    </row>
    <row r="10" spans="3:18" ht="15.75" thickBot="1" x14ac:dyDescent="0.3">
      <c r="D10" s="189" t="s">
        <v>144</v>
      </c>
      <c r="E10" s="192">
        <f>MAX('Cost. Columnas'!F31:N31)-MIN('Cost. Columnas'!F31:N31)</f>
        <v>105</v>
      </c>
      <c r="F10" s="192">
        <f>MAX('Cost. Vigas'!F31:N31)-MIN('Cost. Vigas'!F31:N31)</f>
        <v>159</v>
      </c>
      <c r="G10" s="192">
        <f>MAX('Cost. Placa '!F31:N31)-MIN('Cost. Placa '!F31:N31)</f>
        <v>64</v>
      </c>
      <c r="H10" s="192">
        <f>MAX('Cost. Excav'!F31:N31)-MIN('Cost. Excav'!F31:N31)</f>
        <v>9</v>
      </c>
      <c r="I10" s="193">
        <f>MAX('Cost. Acero'!F31:N31)-MIN('Cost. Acero'!F31:N31)</f>
        <v>3</v>
      </c>
      <c r="J10" s="189" t="s">
        <v>144</v>
      </c>
      <c r="K10" s="194">
        <v>105</v>
      </c>
      <c r="L10" s="194">
        <v>280</v>
      </c>
      <c r="M10" s="194">
        <v>76</v>
      </c>
      <c r="N10" s="194">
        <v>9</v>
      </c>
      <c r="O10" s="195">
        <v>4</v>
      </c>
      <c r="P10" s="197" t="s">
        <v>144</v>
      </c>
      <c r="Q10" s="198">
        <f t="shared" si="0"/>
        <v>121000</v>
      </c>
      <c r="R10" s="199">
        <f t="shared" si="1"/>
        <v>1000</v>
      </c>
    </row>
    <row r="11" spans="3:18" ht="15.75" thickBot="1" x14ac:dyDescent="0.3">
      <c r="D11" s="189" t="s">
        <v>145</v>
      </c>
      <c r="E11" s="192">
        <f>MAX('Cost. Columnas'!F32:N32)-MIN('Cost. Columnas'!F32:N32)</f>
        <v>221</v>
      </c>
      <c r="F11" s="192">
        <f>MAX('Cost. Vigas'!F32:N32)-MIN('Cost. Vigas'!F32:N32)</f>
        <v>276</v>
      </c>
      <c r="G11" s="192">
        <f>MAX('Cost. Placa '!F32:N32)-MIN('Cost. Placa '!F32:N32)</f>
        <v>132</v>
      </c>
      <c r="H11" s="192">
        <f>MAX('Cost. Excav'!F32:N32)-MIN('Cost. Excav'!F32:N32)</f>
        <v>13</v>
      </c>
      <c r="I11" s="193">
        <f>MAX('Cost. Acero'!F32:N32)-MIN('Cost. Acero'!F32:N32)</f>
        <v>4</v>
      </c>
      <c r="J11" s="189" t="s">
        <v>145</v>
      </c>
      <c r="K11" s="194">
        <v>221</v>
      </c>
      <c r="L11" s="194">
        <v>140</v>
      </c>
      <c r="M11" s="194">
        <v>108</v>
      </c>
      <c r="N11" s="194">
        <v>17</v>
      </c>
      <c r="O11" s="195">
        <v>3</v>
      </c>
      <c r="P11" s="197" t="s">
        <v>145</v>
      </c>
      <c r="Q11" s="198">
        <f t="shared" si="0"/>
        <v>55000</v>
      </c>
      <c r="R11" s="199">
        <f t="shared" si="1"/>
        <v>1000</v>
      </c>
    </row>
    <row r="12" spans="3:18" ht="15.75" thickBot="1" x14ac:dyDescent="0.3">
      <c r="D12" s="189" t="s">
        <v>146</v>
      </c>
      <c r="E12" s="192">
        <f>MAX('Cost. Columnas'!F33:N33)-MIN('Cost. Columnas'!F33:N33)</f>
        <v>105</v>
      </c>
      <c r="F12" s="192">
        <f>MAX('Cost. Vigas'!F33:N33)-MIN('Cost. Vigas'!F33:N33)</f>
        <v>159</v>
      </c>
      <c r="G12" s="192">
        <f>MAX('Cost. Placa '!F33:N33)-MIN('Cost. Placa '!F33:N33)</f>
        <v>64</v>
      </c>
      <c r="H12" s="192">
        <f>MAX('Cost. Excav'!F33:N33)-MIN('Cost. Excav'!F33:N33)</f>
        <v>9</v>
      </c>
      <c r="I12" s="193">
        <f>MAX('Cost. Acero'!F33:N33)-MIN('Cost. Acero'!F33:N33)</f>
        <v>3</v>
      </c>
      <c r="J12" s="189" t="s">
        <v>146</v>
      </c>
      <c r="K12" s="194">
        <v>105</v>
      </c>
      <c r="L12" s="194">
        <v>280</v>
      </c>
      <c r="M12" s="194">
        <v>159</v>
      </c>
      <c r="N12" s="194">
        <v>14</v>
      </c>
      <c r="O12" s="195">
        <v>3</v>
      </c>
      <c r="P12" s="197" t="s">
        <v>146</v>
      </c>
      <c r="Q12" s="198">
        <f t="shared" si="0"/>
        <v>121000</v>
      </c>
      <c r="R12" s="199">
        <f t="shared" si="1"/>
        <v>0</v>
      </c>
    </row>
    <row r="13" spans="3:18" ht="15.75" thickBot="1" x14ac:dyDescent="0.3">
      <c r="D13" s="189" t="s">
        <v>147</v>
      </c>
      <c r="E13" s="192">
        <f>MAX('Cost. Columnas'!F34:N34)-MIN('Cost. Columnas'!F34:N34)</f>
        <v>157</v>
      </c>
      <c r="F13" s="192">
        <f>MAX('Cost. Vigas'!F34:N34)-MIN('Cost. Vigas'!F34:N34)</f>
        <v>211</v>
      </c>
      <c r="G13" s="192">
        <f>MAX('Cost. Placa '!F34:N34)-MIN('Cost. Placa '!F34:N34)</f>
        <v>95</v>
      </c>
      <c r="H13" s="192">
        <f>MAX('Cost. Excav'!F34:N34)-MIN('Cost. Excav'!F34:N34)</f>
        <v>11</v>
      </c>
      <c r="I13" s="193">
        <f>MAX('Cost. Acero'!F34:N34)-MIN('Cost. Acero'!F34:N34)</f>
        <v>3</v>
      </c>
      <c r="J13" s="189" t="s">
        <v>147</v>
      </c>
      <c r="K13" s="194">
        <v>157</v>
      </c>
      <c r="L13" s="194">
        <v>167</v>
      </c>
      <c r="M13" s="194">
        <v>76</v>
      </c>
      <c r="N13" s="194">
        <v>11</v>
      </c>
      <c r="O13" s="195">
        <v>3</v>
      </c>
      <c r="P13" s="197" t="s">
        <v>147</v>
      </c>
      <c r="Q13" s="198">
        <f t="shared" si="0"/>
        <v>44000</v>
      </c>
      <c r="R13" s="199">
        <f t="shared" si="1"/>
        <v>0</v>
      </c>
    </row>
    <row r="14" spans="3:18" ht="15.75" thickBot="1" x14ac:dyDescent="0.3">
      <c r="D14" s="189" t="s">
        <v>148</v>
      </c>
      <c r="E14" s="178">
        <f>MAX('Cost. Columnas'!F35:N35)-MIN('Cost. Columnas'!F35:N35)</f>
        <v>81</v>
      </c>
      <c r="F14" s="178">
        <f>MAX('Cost. Vigas'!F35:N35)-MIN('Cost. Vigas'!F35:N35)</f>
        <v>135</v>
      </c>
      <c r="G14" s="178">
        <f>MAX('Cost. Placa '!F35:N35)-MIN('Cost. Placa '!F35:N35)</f>
        <v>50</v>
      </c>
      <c r="H14" s="178">
        <f>MAX('Cost. Excav'!F35:N35)-MIN('Cost. Excav'!F35:N35)</f>
        <v>9</v>
      </c>
      <c r="I14" s="179">
        <f>MAX('Cost. Acero'!F35:N35)-MIN('Cost. Acero'!F35:N35)</f>
        <v>3</v>
      </c>
      <c r="J14" s="189" t="s">
        <v>148</v>
      </c>
      <c r="K14" s="180">
        <v>81</v>
      </c>
      <c r="L14" s="181">
        <v>123</v>
      </c>
      <c r="M14" s="181">
        <v>45</v>
      </c>
      <c r="N14" s="181">
        <v>9</v>
      </c>
      <c r="O14" s="182">
        <v>3</v>
      </c>
      <c r="P14" s="197" t="s">
        <v>148</v>
      </c>
      <c r="Q14" s="207">
        <f t="shared" si="0"/>
        <v>12000</v>
      </c>
      <c r="R14" s="208">
        <f t="shared" si="1"/>
        <v>0</v>
      </c>
    </row>
    <row r="15" spans="3:18" x14ac:dyDescent="0.25">
      <c r="C15" s="26"/>
      <c r="D15" s="263" t="s">
        <v>174</v>
      </c>
      <c r="E15" s="264"/>
      <c r="F15" s="264"/>
      <c r="G15" s="264"/>
      <c r="H15" s="264"/>
      <c r="I15" s="265"/>
      <c r="J15" s="263" t="s">
        <v>175</v>
      </c>
      <c r="K15" s="264"/>
      <c r="L15" s="264"/>
      <c r="M15" s="264"/>
      <c r="N15" s="264"/>
      <c r="O15" s="265"/>
      <c r="Q15" s="269" t="s">
        <v>138</v>
      </c>
      <c r="R15" s="270"/>
    </row>
    <row r="16" spans="3:18" ht="15.75" thickBot="1" x14ac:dyDescent="0.3">
      <c r="C16" s="26"/>
      <c r="D16" s="266"/>
      <c r="E16" s="267"/>
      <c r="F16" s="267"/>
      <c r="G16" s="267"/>
      <c r="H16" s="267"/>
      <c r="I16" s="268"/>
      <c r="J16" s="266"/>
      <c r="K16" s="267"/>
      <c r="L16" s="267"/>
      <c r="M16" s="267"/>
      <c r="N16" s="267"/>
      <c r="O16" s="268"/>
      <c r="Q16" s="271"/>
      <c r="R16" s="272"/>
    </row>
    <row r="17" spans="1:21" ht="15.75" thickBot="1" x14ac:dyDescent="0.3">
      <c r="D17" s="274"/>
      <c r="E17" s="276" t="s">
        <v>159</v>
      </c>
      <c r="F17" s="276"/>
      <c r="G17" s="276"/>
      <c r="H17" s="276"/>
      <c r="I17" s="277"/>
      <c r="J17" s="274"/>
      <c r="K17" s="276" t="s">
        <v>159</v>
      </c>
      <c r="L17" s="276"/>
      <c r="M17" s="276"/>
      <c r="N17" s="276"/>
      <c r="O17" s="277"/>
      <c r="Q17" s="271"/>
      <c r="R17" s="272"/>
      <c r="S17" s="256"/>
      <c r="T17" s="256"/>
      <c r="U17" s="26"/>
    </row>
    <row r="18" spans="1:21" ht="15.75" thickBot="1" x14ac:dyDescent="0.3">
      <c r="D18" s="275"/>
      <c r="E18" s="187" t="s">
        <v>149</v>
      </c>
      <c r="F18" s="187" t="s">
        <v>150</v>
      </c>
      <c r="G18" s="187" t="s">
        <v>151</v>
      </c>
      <c r="H18" s="187" t="s">
        <v>152</v>
      </c>
      <c r="I18" s="188" t="s">
        <v>153</v>
      </c>
      <c r="J18" s="275"/>
      <c r="K18" s="187" t="s">
        <v>149</v>
      </c>
      <c r="L18" s="187" t="s">
        <v>150</v>
      </c>
      <c r="M18" s="187" t="s">
        <v>151</v>
      </c>
      <c r="N18" s="187" t="s">
        <v>152</v>
      </c>
      <c r="O18" s="188" t="s">
        <v>153</v>
      </c>
      <c r="Q18" s="176" t="s">
        <v>139</v>
      </c>
      <c r="R18" s="177" t="s">
        <v>140</v>
      </c>
      <c r="S18" s="205"/>
      <c r="T18" s="205"/>
      <c r="U18" s="26"/>
    </row>
    <row r="19" spans="1:21" ht="15.75" thickBot="1" x14ac:dyDescent="0.3">
      <c r="D19" s="189" t="s">
        <v>141</v>
      </c>
      <c r="E19" s="183">
        <f>MAX('Duracion. Columnas'!F28:N28)-MIN('Duracion. Columnas'!F28:N28)</f>
        <v>7.7073672337429251</v>
      </c>
      <c r="F19" s="183">
        <f>MAX('Duracion. Vigas'!F28:N28)-MIN('Duracion. Vigas'!F28:N28)</f>
        <v>9.2461306318939407</v>
      </c>
      <c r="G19" s="183">
        <f>MAX('Duracion. Placa A'!F28:N28)-MIN('Duracion. Placa A'!F28:N28)</f>
        <v>2.6391590585512392</v>
      </c>
      <c r="H19" s="183">
        <f>MAX('Duracion. Excavacion'!F28:N28)-MIN('Duracion. Excavacion'!F28:N28)</f>
        <v>0.13505083590137013</v>
      </c>
      <c r="I19" s="184">
        <f>MAX('Duracion. Acero'!F28:N28)-MIN('Duracion. Acero'!F28:N28)</f>
        <v>8.0824401232657661E-2</v>
      </c>
      <c r="J19" s="189" t="s">
        <v>141</v>
      </c>
      <c r="K19" s="202">
        <v>7.7073672337429251</v>
      </c>
      <c r="L19" s="202">
        <v>9.260865338689884</v>
      </c>
      <c r="M19" s="202">
        <v>2.3927596454389417</v>
      </c>
      <c r="N19" s="202">
        <v>5.8956366538643598E-2</v>
      </c>
      <c r="O19" s="202">
        <v>8.1092818388611418E-2</v>
      </c>
      <c r="P19" s="196" t="s">
        <v>141</v>
      </c>
      <c r="Q19" s="209">
        <f>(ABS(MAX(E19:H19)-MAX(K19:N19)))</f>
        <v>1.4734706795943353E-2</v>
      </c>
      <c r="R19" s="210">
        <f>(ABS(MIN(E19:H19)-MIN(K19:N19)))</f>
        <v>7.6094469362726527E-2</v>
      </c>
      <c r="S19" s="206"/>
      <c r="T19" s="206"/>
      <c r="U19" s="26"/>
    </row>
    <row r="20" spans="1:21" ht="15.75" thickBot="1" x14ac:dyDescent="0.3">
      <c r="D20" s="189" t="s">
        <v>142</v>
      </c>
      <c r="E20" s="183">
        <f>MAX('Duracion. Columnas'!F29:N29)-MIN('Duracion. Columnas'!F29:N29)</f>
        <v>4.2722462795097602</v>
      </c>
      <c r="F20" s="183">
        <f>MAX('Duracion. Vigas'!F29:N29)-MIN('Duracion. Vigas'!F29:N29)</f>
        <v>5.8427022338761496</v>
      </c>
      <c r="G20" s="183">
        <f>MAX('Duracion. Placa A'!F29:N29)-MIN('Duracion. Placa A'!F29:N29)</f>
        <v>1.6355614450643592</v>
      </c>
      <c r="H20" s="183">
        <f>MAX('Duracion. Excavacion'!F29:N29)-MIN('Duracion. Excavacion'!F29:N29)</f>
        <v>9.1033396713349063E-2</v>
      </c>
      <c r="I20" s="184">
        <f>MAX('Duracion. Acero'!F29:N29)-MIN('Duracion. Acero'!F29:N29)</f>
        <v>5.9696030422407551E-2</v>
      </c>
      <c r="J20" s="189" t="s">
        <v>142</v>
      </c>
      <c r="K20" s="202">
        <v>4.2722462795097602</v>
      </c>
      <c r="L20" s="202">
        <v>3.9910191653233804</v>
      </c>
      <c r="M20" s="202">
        <v>0.98423206760725579</v>
      </c>
      <c r="N20" s="202">
        <v>7.1615358905301546E-2</v>
      </c>
      <c r="O20" s="202">
        <v>6.0392485659389213E-2</v>
      </c>
      <c r="P20" s="197" t="s">
        <v>142</v>
      </c>
      <c r="Q20" s="209">
        <f t="shared" ref="Q20:Q26" si="2">(ABS(MAX(E20:H20)-MAX(K20:N20)))</f>
        <v>1.5704559543663894</v>
      </c>
      <c r="R20" s="210">
        <f t="shared" ref="R20:R26" si="3">(ABS(MIN(E20:H20)-MIN(K20:N20)))</f>
        <v>1.9418037808047517E-2</v>
      </c>
      <c r="S20" s="206"/>
      <c r="T20" s="206"/>
      <c r="U20" s="26"/>
    </row>
    <row r="21" spans="1:21" ht="15.75" thickBot="1" x14ac:dyDescent="0.3">
      <c r="D21" s="189" t="s">
        <v>143</v>
      </c>
      <c r="E21" s="183">
        <f>MAX('Duracion. Columnas'!F30:N30)-MIN('Duracion. Columnas'!F30:N30)</f>
        <v>2.2672972885605649</v>
      </c>
      <c r="F21" s="183">
        <f>MAX('Duracion. Vigas'!F30:N30)-MIN('Duracion. Vigas'!F30:N30)</f>
        <v>3.8562509783636978</v>
      </c>
      <c r="G21" s="183">
        <f>MAX('Duracion. Placa A'!F30:N30)-MIN('Duracion. Placa A'!F30:N30)</f>
        <v>1.0497998229008325</v>
      </c>
      <c r="H21" s="183">
        <f>MAX('Duracion. Excavacion'!F30:N30)-MIN('Duracion. Excavacion'!F30:N30)</f>
        <v>6.5342097495650522E-2</v>
      </c>
      <c r="I21" s="184">
        <f>MAX('Duracion. Acero'!F30:N30)-MIN('Duracion. Acero'!F30:N30)</f>
        <v>4.7364206797912256E-2</v>
      </c>
      <c r="J21" s="189" t="s">
        <v>143</v>
      </c>
      <c r="K21" s="202">
        <v>2.2672972885605649</v>
      </c>
      <c r="L21" s="202">
        <v>4.8382288156821165</v>
      </c>
      <c r="M21" s="202">
        <v>1.4322746908664628</v>
      </c>
      <c r="N21" s="202">
        <v>0.1002825757335718</v>
      </c>
      <c r="O21" s="202">
        <v>4.3719382107257503E-2</v>
      </c>
      <c r="P21" s="197" t="s">
        <v>143</v>
      </c>
      <c r="Q21" s="209">
        <f t="shared" si="2"/>
        <v>0.9819778373184187</v>
      </c>
      <c r="R21" s="210">
        <f t="shared" si="3"/>
        <v>3.4940478237921277E-2</v>
      </c>
      <c r="S21" s="206"/>
      <c r="T21" s="206"/>
      <c r="U21" s="26"/>
    </row>
    <row r="22" spans="1:21" ht="15.75" thickBot="1" x14ac:dyDescent="0.3">
      <c r="D22" s="189" t="s">
        <v>144</v>
      </c>
      <c r="E22" s="183">
        <f>MAX('Duracion. Columnas'!F31:N31)-MIN('Duracion. Columnas'!F31:N31)</f>
        <v>2.2672972885605649</v>
      </c>
      <c r="F22" s="183">
        <f>MAX('Duracion. Vigas'!F31:N31)-MIN('Duracion. Vigas'!F31:N31)</f>
        <v>3.8562509783636978</v>
      </c>
      <c r="G22" s="183">
        <f>MAX('Duracion. Placa A'!F31:N31)-MIN('Duracion. Placa A'!F31:N31)</f>
        <v>1.0497998229008325</v>
      </c>
      <c r="H22" s="183">
        <f>MAX('Duracion. Excavacion'!F31:N31)-MIN('Duracion. Excavacion'!F31:N31)</f>
        <v>6.5342097495650522E-2</v>
      </c>
      <c r="I22" s="184">
        <f>MAX('Duracion. Acero'!F31:N31)-MIN('Duracion. Acero'!F31:N31)</f>
        <v>4.7364206797912256E-2</v>
      </c>
      <c r="J22" s="189" t="s">
        <v>144</v>
      </c>
      <c r="K22" s="202">
        <v>2.2672972885605649</v>
      </c>
      <c r="L22" s="202">
        <v>5.9154547120009111</v>
      </c>
      <c r="M22" s="202">
        <v>1.147951503196754</v>
      </c>
      <c r="N22" s="202">
        <v>6.426814437455565E-2</v>
      </c>
      <c r="O22" s="202">
        <v>6.0392485659389213E-2</v>
      </c>
      <c r="P22" s="197" t="s">
        <v>144</v>
      </c>
      <c r="Q22" s="209">
        <f t="shared" si="2"/>
        <v>2.0592037336372133</v>
      </c>
      <c r="R22" s="210">
        <f t="shared" si="3"/>
        <v>1.0739531210948727E-3</v>
      </c>
      <c r="S22" s="206"/>
      <c r="T22" s="206"/>
      <c r="U22" s="26"/>
    </row>
    <row r="23" spans="1:21" ht="15.75" thickBot="1" x14ac:dyDescent="0.3">
      <c r="D23" s="189" t="s">
        <v>145</v>
      </c>
      <c r="E23" s="183">
        <f>MAX('Duracion. Columnas'!F32:N32)-MIN('Duracion. Columnas'!F32:N32)</f>
        <v>4.2722462795097602</v>
      </c>
      <c r="F23" s="183">
        <f>MAX('Duracion. Vigas'!F32:N32)-MIN('Duracion. Vigas'!F32:N32)</f>
        <v>5.8427022338761496</v>
      </c>
      <c r="G23" s="183">
        <f>MAX('Duracion. Placa A'!F32:N32)-MIN('Duracion. Placa A'!F32:N32)</f>
        <v>1.6355614450643592</v>
      </c>
      <c r="H23" s="183">
        <f>MAX('Duracion. Excavacion'!F32:N32)-MIN('Duracion. Excavacion'!F32:N32)</f>
        <v>9.1033396713349063E-2</v>
      </c>
      <c r="I23" s="184">
        <f>MAX('Duracion. Acero'!F32:N32)-MIN('Duracion. Acero'!F32:N32)</f>
        <v>5.9696030422407551E-2</v>
      </c>
      <c r="J23" s="189" t="s">
        <v>145</v>
      </c>
      <c r="K23" s="202">
        <v>4.2722462795097602</v>
      </c>
      <c r="L23" s="202">
        <v>3.5329621749197111</v>
      </c>
      <c r="M23" s="202">
        <v>1.4322746908664628</v>
      </c>
      <c r="N23" s="202">
        <v>0.12402325327041043</v>
      </c>
      <c r="O23" s="202">
        <v>5.3706768316156464E-2</v>
      </c>
      <c r="P23" s="197" t="s">
        <v>145</v>
      </c>
      <c r="Q23" s="209">
        <f t="shared" si="2"/>
        <v>1.5704559543663894</v>
      </c>
      <c r="R23" s="210">
        <f t="shared" si="3"/>
        <v>3.2989856557061367E-2</v>
      </c>
      <c r="S23" s="206"/>
      <c r="T23" s="206"/>
      <c r="U23" s="26"/>
    </row>
    <row r="24" spans="1:21" ht="15.75" thickBot="1" x14ac:dyDescent="0.3">
      <c r="D24" s="189" t="s">
        <v>146</v>
      </c>
      <c r="E24" s="183">
        <f>MAX('Duracion. Columnas'!F33:N33)-MIN('Duracion. Columnas'!F33:N33)</f>
        <v>2.2672972885605649</v>
      </c>
      <c r="F24" s="183">
        <f>MAX('Duracion. Vigas'!F33:N33)-MIN('Duracion. Vigas'!F33:N33)</f>
        <v>3.8562509783636978</v>
      </c>
      <c r="G24" s="183">
        <f>MAX('Duracion. Placa A'!F33:N33)-MIN('Duracion. Placa A'!F33:N33)</f>
        <v>1.0497998229008325</v>
      </c>
      <c r="H24" s="183">
        <f>MAX('Duracion. Excavacion'!F33:N33)-MIN('Duracion. Excavacion'!F33:N33)</f>
        <v>6.5342097495650522E-2</v>
      </c>
      <c r="I24" s="184">
        <f>MAX('Duracion. Acero'!F33:N33)-MIN('Duracion. Acero'!F33:N33)</f>
        <v>4.7364206797912256E-2</v>
      </c>
      <c r="J24" s="189" t="s">
        <v>146</v>
      </c>
      <c r="K24" s="202">
        <v>2.2672972885605649</v>
      </c>
      <c r="L24" s="202">
        <v>5.9154547120009111</v>
      </c>
      <c r="M24" s="202">
        <v>1.8764948712749079</v>
      </c>
      <c r="N24" s="202">
        <v>0.1002825757335718</v>
      </c>
      <c r="O24" s="202">
        <v>4.8488338880969338E-2</v>
      </c>
      <c r="P24" s="197" t="s">
        <v>146</v>
      </c>
      <c r="Q24" s="209">
        <f t="shared" si="2"/>
        <v>2.0592037336372133</v>
      </c>
      <c r="R24" s="210">
        <f t="shared" si="3"/>
        <v>3.4940478237921277E-2</v>
      </c>
      <c r="S24" s="206"/>
      <c r="T24" s="206"/>
      <c r="U24" s="26"/>
    </row>
    <row r="25" spans="1:21" ht="15.75" thickBot="1" x14ac:dyDescent="0.3">
      <c r="D25" s="189" t="s">
        <v>147</v>
      </c>
      <c r="E25" s="183">
        <f>MAX('Duracion. Columnas'!F34:N34)-MIN('Duracion. Columnas'!F34:N34)</f>
        <v>3.1668429723631011</v>
      </c>
      <c r="F25" s="183">
        <f>MAX('Duracion. Vigas'!F34:N34)-MIN('Duracion. Vigas'!F34:N34)</f>
        <v>4.7474974195683615</v>
      </c>
      <c r="G25" s="183">
        <f>MAX('Duracion. Placa A'!F34:N34)-MIN('Duracion. Placa A'!F34:N34)</f>
        <v>1.3126091718334023</v>
      </c>
      <c r="H25" s="183">
        <f>MAX('Duracion. Excavacion'!F34:N34)-MIN('Duracion. Excavacion'!F34:N34)</f>
        <v>7.6868823326026403E-2</v>
      </c>
      <c r="I25" s="184">
        <f>MAX('Duracion. Acero'!F34:N34)-MIN('Duracion. Acero'!F34:N34)</f>
        <v>5.2897035196492671E-2</v>
      </c>
      <c r="J25" s="189" t="s">
        <v>147</v>
      </c>
      <c r="K25" s="202">
        <v>3.1668429723631011</v>
      </c>
      <c r="L25" s="202">
        <v>3.9910191653233804</v>
      </c>
      <c r="M25" s="202">
        <v>1.147951503196754</v>
      </c>
      <c r="N25" s="202">
        <v>7.1615358905301546E-2</v>
      </c>
      <c r="O25" s="202">
        <v>4.8488338880969338E-2</v>
      </c>
      <c r="P25" s="197" t="s">
        <v>147</v>
      </c>
      <c r="Q25" s="209">
        <f t="shared" si="2"/>
        <v>0.75647825424498105</v>
      </c>
      <c r="R25" s="210">
        <f t="shared" si="3"/>
        <v>5.2534644207248571E-3</v>
      </c>
      <c r="S25" s="206"/>
      <c r="T25" s="206"/>
      <c r="U25" s="26"/>
    </row>
    <row r="26" spans="1:21" ht="15.75" thickBot="1" x14ac:dyDescent="0.3">
      <c r="D26" s="189" t="s">
        <v>148</v>
      </c>
      <c r="E26" s="185">
        <f>MAX('Duracion. Columnas'!F35:N35)-MIN('Duracion. Columnas'!F35:N35)</f>
        <v>1.8494053691927466</v>
      </c>
      <c r="F26" s="185">
        <f>MAX('Duracion. Vigas'!F35:N35)-MIN('Duracion. Vigas'!F35:N35)</f>
        <v>3.4422145456943021</v>
      </c>
      <c r="G26" s="185">
        <f>MAX('Duracion. Placa A'!F35:N35)-MIN('Duracion. Placa A'!F35:N35)</f>
        <v>0.92770941078414504</v>
      </c>
      <c r="H26" s="185">
        <f>MAX('Duracion. Excavacion'!F35:N35)-MIN('Duracion. Excavacion'!F35:N35)</f>
        <v>5.9987254858953704E-2</v>
      </c>
      <c r="I26" s="186">
        <f>MAX('Duracion. Acero'!F35:N35)-MIN('Duracion. Acero'!F35:N35)</f>
        <v>4.479388233229778E-2</v>
      </c>
      <c r="J26" s="189" t="s">
        <v>148</v>
      </c>
      <c r="K26" s="202">
        <v>1.8494053691927466</v>
      </c>
      <c r="L26" s="202">
        <v>3.2449959160597075</v>
      </c>
      <c r="M26" s="202">
        <v>0.88606102755246274</v>
      </c>
      <c r="N26" s="202">
        <v>5.8956366538643598E-2</v>
      </c>
      <c r="O26" s="202">
        <v>4.3719382107257503E-2</v>
      </c>
      <c r="P26" s="197" t="s">
        <v>148</v>
      </c>
      <c r="Q26" s="211">
        <f t="shared" si="2"/>
        <v>0.19721862963459458</v>
      </c>
      <c r="R26" s="212">
        <f t="shared" si="3"/>
        <v>1.0308883203101055E-3</v>
      </c>
      <c r="S26" s="206"/>
      <c r="T26" s="206"/>
      <c r="U26" s="26"/>
    </row>
    <row r="27" spans="1:21" x14ac:dyDescent="0.25">
      <c r="A27" s="26"/>
      <c r="B27" s="26"/>
      <c r="C27" s="26"/>
      <c r="D27" s="175"/>
    </row>
    <row r="28" spans="1:21" x14ac:dyDescent="0.25">
      <c r="A28" s="26"/>
      <c r="B28" s="26"/>
      <c r="C28" s="26"/>
      <c r="D28" s="26"/>
    </row>
  </sheetData>
  <mergeCells count="15">
    <mergeCell ref="S17:T17"/>
    <mergeCell ref="Q3:R5"/>
    <mergeCell ref="D15:I16"/>
    <mergeCell ref="J15:O16"/>
    <mergeCell ref="Q15:R17"/>
    <mergeCell ref="K5:O5"/>
    <mergeCell ref="J17:J18"/>
    <mergeCell ref="K17:O17"/>
    <mergeCell ref="J3:O4"/>
    <mergeCell ref="D3:I4"/>
    <mergeCell ref="D5:D6"/>
    <mergeCell ref="E5:I5"/>
    <mergeCell ref="D17:D18"/>
    <mergeCell ref="E17:I17"/>
    <mergeCell ref="J5:J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5F37F-D9AE-4217-8633-69C467139BBA}">
  <sheetPr>
    <tabColor rgb="FFFF0000"/>
  </sheetPr>
  <dimension ref="B2:BX141"/>
  <sheetViews>
    <sheetView showGridLines="0" topLeftCell="A25" zoomScale="70" zoomScaleNormal="70" workbookViewId="0">
      <selection activeCell="Z97" sqref="Z97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92" t="s">
        <v>12</v>
      </c>
      <c r="F2" s="292"/>
      <c r="G2" s="292"/>
      <c r="H2" s="292"/>
      <c r="I2" s="292"/>
      <c r="J2" s="292"/>
      <c r="K2" s="292"/>
      <c r="L2" s="292"/>
      <c r="M2" s="292"/>
    </row>
    <row r="3" spans="2:59" s="1" customFormat="1" ht="75" customHeight="1" x14ac:dyDescent="0.25">
      <c r="B3" s="22" t="s">
        <v>8</v>
      </c>
      <c r="C3" s="4" t="s">
        <v>25</v>
      </c>
      <c r="E3" s="54" t="s">
        <v>9</v>
      </c>
      <c r="F3" s="55" t="s">
        <v>0</v>
      </c>
      <c r="G3" s="55" t="s">
        <v>1</v>
      </c>
      <c r="H3" s="55" t="s">
        <v>2</v>
      </c>
      <c r="I3" s="55" t="s">
        <v>3</v>
      </c>
      <c r="J3" s="55" t="s">
        <v>4</v>
      </c>
      <c r="K3" s="55" t="s">
        <v>5</v>
      </c>
      <c r="L3" s="55" t="s">
        <v>6</v>
      </c>
      <c r="M3" s="55" t="s">
        <v>7</v>
      </c>
      <c r="N3" s="293" t="s">
        <v>11</v>
      </c>
      <c r="O3" s="294"/>
      <c r="P3" s="294"/>
      <c r="Q3" s="294"/>
      <c r="R3" s="294"/>
      <c r="S3" s="294"/>
      <c r="T3" s="294"/>
      <c r="U3" s="295"/>
      <c r="V3" s="2" t="s">
        <v>19</v>
      </c>
      <c r="W3"/>
      <c r="X3" s="2" t="s">
        <v>20</v>
      </c>
      <c r="Y3" s="24" t="s">
        <v>56</v>
      </c>
    </row>
    <row r="4" spans="2:59" x14ac:dyDescent="0.25">
      <c r="B4" s="8" t="s">
        <v>0</v>
      </c>
      <c r="C4" s="18">
        <v>9</v>
      </c>
      <c r="E4" s="10" t="s">
        <v>0</v>
      </c>
      <c r="F4" s="56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56">
        <f t="shared" si="0"/>
        <v>3</v>
      </c>
      <c r="H4" s="56">
        <f t="shared" si="0"/>
        <v>5</v>
      </c>
      <c r="I4" s="56">
        <f t="shared" si="0"/>
        <v>5</v>
      </c>
      <c r="J4" s="56">
        <f t="shared" si="0"/>
        <v>3</v>
      </c>
      <c r="K4" s="56">
        <f t="shared" si="0"/>
        <v>5</v>
      </c>
      <c r="L4" s="56">
        <f t="shared" si="0"/>
        <v>4</v>
      </c>
      <c r="M4" s="56">
        <f>IF(VLOOKUP(M$3,$B$4:$C$11,2,FALSE)&lt;VLOOKUP($E4,$B$4:$C$11,2,FALSE),VLOOKUP($E4,$B$4:$C$11,2,FALSE)-VLOOKUP(M$3,$B$4:$C$11,2,FALSE)+1,1/(ABS(VLOOKUP(M$3,$B$4:$C$11,2,FALSE)-VLOOKUP($E4,$B$4:$C$11,2,FALSE)+1)))</f>
        <v>6</v>
      </c>
      <c r="N4" s="9">
        <f t="shared" ref="N4:U11" si="1">F4/F$12</f>
        <v>0.37267080745341619</v>
      </c>
      <c r="O4" s="5">
        <f t="shared" si="1"/>
        <v>0.44444444444444448</v>
      </c>
      <c r="P4" s="5">
        <f t="shared" si="1"/>
        <v>0.30303030303030304</v>
      </c>
      <c r="Q4" s="5">
        <f t="shared" si="1"/>
        <v>0.30303030303030304</v>
      </c>
      <c r="R4" s="5">
        <f t="shared" si="1"/>
        <v>0.44444444444444448</v>
      </c>
      <c r="S4" s="5">
        <f t="shared" si="1"/>
        <v>0.30303030303030304</v>
      </c>
      <c r="T4" s="5">
        <f t="shared" si="1"/>
        <v>0.3692307692307692</v>
      </c>
      <c r="U4" s="5">
        <f t="shared" si="1"/>
        <v>0.25</v>
      </c>
      <c r="V4" s="5">
        <f t="shared" ref="V4:V11" si="2">AVERAGE(N4:U4)</f>
        <v>0.3487351718329979</v>
      </c>
      <c r="X4" s="5" cm="1">
        <f t="array" ref="X4:X11">MMULT(F4:M11,V4:V11)</f>
        <v>2.8810899346225436</v>
      </c>
      <c r="Y4" s="6">
        <f>X4/V4</f>
        <v>8.2615410412409975</v>
      </c>
      <c r="AA4" s="18" t="s">
        <v>21</v>
      </c>
      <c r="AB4" s="5">
        <f>((SUM(Y4:Y11)/8)-8)/(8-1)</f>
        <v>1.657433752945587E-2</v>
      </c>
    </row>
    <row r="5" spans="2:59" x14ac:dyDescent="0.25">
      <c r="B5" s="8" t="s">
        <v>1</v>
      </c>
      <c r="C5" s="18">
        <v>7</v>
      </c>
      <c r="E5" s="10" t="s">
        <v>1</v>
      </c>
      <c r="F5" s="56">
        <f t="shared" si="0"/>
        <v>0.33333333333333331</v>
      </c>
      <c r="G5" s="56">
        <f t="shared" si="0"/>
        <v>1</v>
      </c>
      <c r="H5" s="56">
        <f t="shared" si="0"/>
        <v>3</v>
      </c>
      <c r="I5" s="56">
        <f t="shared" si="0"/>
        <v>3</v>
      </c>
      <c r="J5" s="56">
        <f t="shared" si="0"/>
        <v>1</v>
      </c>
      <c r="K5" s="56">
        <f t="shared" si="0"/>
        <v>3</v>
      </c>
      <c r="L5" s="56">
        <f t="shared" si="0"/>
        <v>2</v>
      </c>
      <c r="M5" s="56">
        <f t="shared" si="0"/>
        <v>4</v>
      </c>
      <c r="N5" s="9">
        <f t="shared" si="1"/>
        <v>0.12422360248447205</v>
      </c>
      <c r="O5" s="5">
        <f t="shared" si="1"/>
        <v>0.14814814814814817</v>
      </c>
      <c r="P5" s="5">
        <f t="shared" si="1"/>
        <v>0.18181818181818182</v>
      </c>
      <c r="Q5" s="5">
        <f t="shared" si="1"/>
        <v>0.18181818181818182</v>
      </c>
      <c r="R5" s="5">
        <f t="shared" si="1"/>
        <v>0.14814814814814817</v>
      </c>
      <c r="S5" s="5">
        <f t="shared" si="1"/>
        <v>0.18181818181818182</v>
      </c>
      <c r="T5" s="5">
        <f t="shared" si="1"/>
        <v>0.1846153846153846</v>
      </c>
      <c r="U5" s="5">
        <f t="shared" si="1"/>
        <v>0.16666666666666666</v>
      </c>
      <c r="V5" s="5">
        <f t="shared" si="2"/>
        <v>0.16465706193967064</v>
      </c>
      <c r="X5" s="5">
        <v>1.3460701637332073</v>
      </c>
      <c r="Y5" s="6">
        <f>X5/V5</f>
        <v>8.1749919977704888</v>
      </c>
      <c r="AA5" s="18" t="s">
        <v>23</v>
      </c>
      <c r="AB5" s="5">
        <v>1.41</v>
      </c>
      <c r="AE5" t="s">
        <v>44</v>
      </c>
      <c r="AF5" s="296" t="s">
        <v>45</v>
      </c>
      <c r="AG5" s="296"/>
      <c r="AH5" s="296"/>
      <c r="AI5" s="296"/>
    </row>
    <row r="6" spans="2:59" x14ac:dyDescent="0.25">
      <c r="B6" s="8" t="s">
        <v>2</v>
      </c>
      <c r="C6" s="18">
        <v>5</v>
      </c>
      <c r="E6" s="10" t="s">
        <v>2</v>
      </c>
      <c r="F6" s="56">
        <f t="shared" si="0"/>
        <v>0.2</v>
      </c>
      <c r="G6" s="56">
        <f t="shared" si="0"/>
        <v>0.33333333333333331</v>
      </c>
      <c r="H6" s="56">
        <f t="shared" si="0"/>
        <v>1</v>
      </c>
      <c r="I6" s="56">
        <f t="shared" si="0"/>
        <v>1</v>
      </c>
      <c r="J6" s="56">
        <f t="shared" si="0"/>
        <v>0.33333333333333331</v>
      </c>
      <c r="K6" s="56">
        <f t="shared" si="0"/>
        <v>1</v>
      </c>
      <c r="L6" s="56">
        <f t="shared" si="0"/>
        <v>0.5</v>
      </c>
      <c r="M6" s="56">
        <f t="shared" si="0"/>
        <v>2</v>
      </c>
      <c r="N6" s="9">
        <f t="shared" si="1"/>
        <v>7.4534161490683246E-2</v>
      </c>
      <c r="O6" s="5">
        <f t="shared" si="1"/>
        <v>4.938271604938272E-2</v>
      </c>
      <c r="P6" s="5">
        <f t="shared" si="1"/>
        <v>6.0606060606060608E-2</v>
      </c>
      <c r="Q6" s="5">
        <f t="shared" si="1"/>
        <v>6.0606060606060608E-2</v>
      </c>
      <c r="R6" s="5">
        <f t="shared" si="1"/>
        <v>4.938271604938272E-2</v>
      </c>
      <c r="S6" s="5">
        <f t="shared" si="1"/>
        <v>6.0606060606060608E-2</v>
      </c>
      <c r="T6" s="5">
        <f t="shared" si="1"/>
        <v>4.6153846153846149E-2</v>
      </c>
      <c r="U6" s="5">
        <f t="shared" si="1"/>
        <v>8.3333333333333329E-2</v>
      </c>
      <c r="V6" s="5">
        <f t="shared" si="2"/>
        <v>6.0575619361851248E-2</v>
      </c>
      <c r="X6" s="5">
        <v>0.48751922711614748</v>
      </c>
      <c r="Y6" s="6">
        <f>X6/V6</f>
        <v>8.0481096561956544</v>
      </c>
      <c r="AA6" s="18" t="s">
        <v>22</v>
      </c>
      <c r="AB6" s="5">
        <f>AB4/AB5</f>
        <v>1.1754849311670829E-2</v>
      </c>
      <c r="AC6" s="1" t="s">
        <v>24</v>
      </c>
      <c r="AE6" s="29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v>5</v>
      </c>
      <c r="E7" s="10" t="s">
        <v>3</v>
      </c>
      <c r="F7" s="56">
        <f t="shared" si="0"/>
        <v>0.2</v>
      </c>
      <c r="G7" s="56">
        <f t="shared" si="0"/>
        <v>0.33333333333333331</v>
      </c>
      <c r="H7" s="56">
        <f t="shared" si="0"/>
        <v>1</v>
      </c>
      <c r="I7" s="56">
        <f t="shared" si="0"/>
        <v>1</v>
      </c>
      <c r="J7" s="56">
        <f t="shared" si="0"/>
        <v>0.33333333333333331</v>
      </c>
      <c r="K7" s="56">
        <f t="shared" si="0"/>
        <v>1</v>
      </c>
      <c r="L7" s="56">
        <f t="shared" si="0"/>
        <v>0.5</v>
      </c>
      <c r="M7" s="56">
        <f t="shared" si="0"/>
        <v>2</v>
      </c>
      <c r="N7" s="9">
        <f t="shared" si="1"/>
        <v>7.4534161490683246E-2</v>
      </c>
      <c r="O7" s="5">
        <f t="shared" si="1"/>
        <v>4.938271604938272E-2</v>
      </c>
      <c r="P7" s="5">
        <f t="shared" si="1"/>
        <v>6.0606060606060608E-2</v>
      </c>
      <c r="Q7" s="5">
        <f t="shared" si="1"/>
        <v>6.0606060606060608E-2</v>
      </c>
      <c r="R7" s="5">
        <f t="shared" si="1"/>
        <v>4.938271604938272E-2</v>
      </c>
      <c r="S7" s="5">
        <f t="shared" si="1"/>
        <v>6.0606060606060608E-2</v>
      </c>
      <c r="T7" s="5">
        <f t="shared" si="1"/>
        <v>4.6153846153846149E-2</v>
      </c>
      <c r="U7" s="5">
        <f t="shared" si="1"/>
        <v>8.3333333333333329E-2</v>
      </c>
      <c r="V7" s="5">
        <f t="shared" si="2"/>
        <v>6.0575619361851248E-2</v>
      </c>
      <c r="X7" s="5">
        <v>0.48751922711614748</v>
      </c>
      <c r="Y7" s="6">
        <f>X7/V7</f>
        <v>8.0481096561956544</v>
      </c>
      <c r="AC7" s="50" t="str">
        <f>IF(AB6&lt;0.1,"CUMPLE","NO CUMPLE")</f>
        <v>CUMPLE</v>
      </c>
      <c r="AE7" s="29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v>7</v>
      </c>
      <c r="E8" s="10" t="s">
        <v>4</v>
      </c>
      <c r="F8" s="56">
        <f t="shared" si="0"/>
        <v>0.33333333333333331</v>
      </c>
      <c r="G8" s="56">
        <f t="shared" si="0"/>
        <v>1</v>
      </c>
      <c r="H8" s="56">
        <f t="shared" si="0"/>
        <v>3</v>
      </c>
      <c r="I8" s="56">
        <f t="shared" si="0"/>
        <v>3</v>
      </c>
      <c r="J8" s="56">
        <f t="shared" si="0"/>
        <v>1</v>
      </c>
      <c r="K8" s="56">
        <f t="shared" si="0"/>
        <v>3</v>
      </c>
      <c r="L8" s="56">
        <f t="shared" si="0"/>
        <v>2</v>
      </c>
      <c r="M8" s="56">
        <f t="shared" si="0"/>
        <v>4</v>
      </c>
      <c r="N8" s="9">
        <f t="shared" si="1"/>
        <v>0.12422360248447205</v>
      </c>
      <c r="O8" s="5">
        <f t="shared" si="1"/>
        <v>0.14814814814814817</v>
      </c>
      <c r="P8" s="5">
        <f t="shared" si="1"/>
        <v>0.18181818181818182</v>
      </c>
      <c r="Q8" s="5">
        <f t="shared" si="1"/>
        <v>0.18181818181818182</v>
      </c>
      <c r="R8" s="5">
        <f t="shared" si="1"/>
        <v>0.14814814814814817</v>
      </c>
      <c r="S8" s="5">
        <f t="shared" si="1"/>
        <v>0.18181818181818182</v>
      </c>
      <c r="T8" s="5">
        <f t="shared" si="1"/>
        <v>0.1846153846153846</v>
      </c>
      <c r="U8" s="5">
        <f t="shared" si="1"/>
        <v>0.16666666666666666</v>
      </c>
      <c r="V8" s="5">
        <f t="shared" si="2"/>
        <v>0.16465706193967064</v>
      </c>
      <c r="X8" s="5">
        <v>1.3460701637332073</v>
      </c>
      <c r="Y8" s="6">
        <f t="shared" ref="Y8:Y11" si="3">X8/V8</f>
        <v>8.1749919977704888</v>
      </c>
      <c r="AE8" s="29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v>5</v>
      </c>
      <c r="E9" s="10" t="s">
        <v>5</v>
      </c>
      <c r="F9" s="56">
        <f t="shared" si="0"/>
        <v>0.2</v>
      </c>
      <c r="G9" s="56">
        <f t="shared" si="0"/>
        <v>0.33333333333333331</v>
      </c>
      <c r="H9" s="56">
        <f t="shared" si="0"/>
        <v>1</v>
      </c>
      <c r="I9" s="56">
        <f t="shared" si="0"/>
        <v>1</v>
      </c>
      <c r="J9" s="56">
        <f t="shared" si="0"/>
        <v>0.33333333333333331</v>
      </c>
      <c r="K9" s="56">
        <f t="shared" si="0"/>
        <v>1</v>
      </c>
      <c r="L9" s="56">
        <f t="shared" si="0"/>
        <v>0.5</v>
      </c>
      <c r="M9" s="56">
        <f t="shared" si="0"/>
        <v>2</v>
      </c>
      <c r="N9" s="9">
        <f t="shared" si="1"/>
        <v>7.4534161490683246E-2</v>
      </c>
      <c r="O9" s="5">
        <f t="shared" si="1"/>
        <v>4.938271604938272E-2</v>
      </c>
      <c r="P9" s="5">
        <f t="shared" si="1"/>
        <v>6.0606060606060608E-2</v>
      </c>
      <c r="Q9" s="5">
        <f t="shared" si="1"/>
        <v>6.0606060606060608E-2</v>
      </c>
      <c r="R9" s="5">
        <f t="shared" si="1"/>
        <v>4.938271604938272E-2</v>
      </c>
      <c r="S9" s="5">
        <f t="shared" si="1"/>
        <v>6.0606060606060608E-2</v>
      </c>
      <c r="T9" s="5">
        <f t="shared" si="1"/>
        <v>4.6153846153846149E-2</v>
      </c>
      <c r="U9" s="5">
        <f t="shared" si="1"/>
        <v>8.3333333333333329E-2</v>
      </c>
      <c r="V9" s="5">
        <f t="shared" si="2"/>
        <v>6.0575619361851248E-2</v>
      </c>
      <c r="X9" s="5">
        <v>0.48751922711614748</v>
      </c>
      <c r="Y9" s="6">
        <f t="shared" si="3"/>
        <v>8.0481096561956544</v>
      </c>
      <c r="AE9" s="29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v>6</v>
      </c>
      <c r="E10" s="10" t="s">
        <v>6</v>
      </c>
      <c r="F10" s="56">
        <f t="shared" si="0"/>
        <v>0.25</v>
      </c>
      <c r="G10" s="56">
        <f t="shared" si="0"/>
        <v>0.5</v>
      </c>
      <c r="H10" s="56">
        <f t="shared" si="0"/>
        <v>2</v>
      </c>
      <c r="I10" s="56">
        <f t="shared" si="0"/>
        <v>2</v>
      </c>
      <c r="J10" s="56">
        <f t="shared" si="0"/>
        <v>0.5</v>
      </c>
      <c r="K10" s="56">
        <f t="shared" si="0"/>
        <v>2</v>
      </c>
      <c r="L10" s="56">
        <f t="shared" si="0"/>
        <v>1</v>
      </c>
      <c r="M10" s="56">
        <f t="shared" si="0"/>
        <v>3</v>
      </c>
      <c r="N10" s="9">
        <f t="shared" si="1"/>
        <v>9.3167701863354047E-2</v>
      </c>
      <c r="O10" s="5">
        <f t="shared" si="1"/>
        <v>7.4074074074074084E-2</v>
      </c>
      <c r="P10" s="5">
        <f t="shared" si="1"/>
        <v>0.12121212121212122</v>
      </c>
      <c r="Q10" s="5">
        <f t="shared" si="1"/>
        <v>0.12121212121212122</v>
      </c>
      <c r="R10" s="5">
        <f t="shared" si="1"/>
        <v>7.4074074074074084E-2</v>
      </c>
      <c r="S10" s="5">
        <f t="shared" si="1"/>
        <v>0.12121212121212122</v>
      </c>
      <c r="T10" s="5">
        <f t="shared" si="1"/>
        <v>9.2307692307692299E-2</v>
      </c>
      <c r="U10" s="5">
        <f t="shared" si="1"/>
        <v>0.125</v>
      </c>
      <c r="V10" s="5">
        <f t="shared" si="2"/>
        <v>0.10278248824444476</v>
      </c>
      <c r="X10" s="5">
        <v>0.83040113318645936</v>
      </c>
      <c r="Y10" s="6">
        <f t="shared" si="3"/>
        <v>8.0792083103839563</v>
      </c>
      <c r="AE10" s="29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v>4</v>
      </c>
      <c r="E11" s="10" t="s">
        <v>7</v>
      </c>
      <c r="F11" s="56">
        <f t="shared" si="0"/>
        <v>0.16666666666666666</v>
      </c>
      <c r="G11" s="56">
        <f t="shared" si="0"/>
        <v>0.25</v>
      </c>
      <c r="H11" s="56">
        <f t="shared" si="0"/>
        <v>0.5</v>
      </c>
      <c r="I11" s="56">
        <f t="shared" si="0"/>
        <v>0.5</v>
      </c>
      <c r="J11" s="56">
        <f t="shared" si="0"/>
        <v>0.25</v>
      </c>
      <c r="K11" s="56">
        <f t="shared" si="0"/>
        <v>0.5</v>
      </c>
      <c r="L11" s="56">
        <f t="shared" si="0"/>
        <v>0.33333333333333331</v>
      </c>
      <c r="M11" s="56">
        <f t="shared" si="0"/>
        <v>1</v>
      </c>
      <c r="N11" s="9">
        <f t="shared" si="1"/>
        <v>6.2111801242236024E-2</v>
      </c>
      <c r="O11" s="5">
        <f t="shared" si="1"/>
        <v>3.7037037037037042E-2</v>
      </c>
      <c r="P11" s="5">
        <f t="shared" si="1"/>
        <v>3.0303030303030304E-2</v>
      </c>
      <c r="Q11" s="5">
        <f t="shared" si="1"/>
        <v>3.0303030303030304E-2</v>
      </c>
      <c r="R11" s="5">
        <f t="shared" si="1"/>
        <v>3.7037037037037042E-2</v>
      </c>
      <c r="S11" s="5">
        <f t="shared" si="1"/>
        <v>3.0303030303030304E-2</v>
      </c>
      <c r="T11" s="5">
        <f t="shared" si="1"/>
        <v>3.0769230769230767E-2</v>
      </c>
      <c r="U11" s="5">
        <f t="shared" si="1"/>
        <v>4.1666666666666664E-2</v>
      </c>
      <c r="V11" s="5">
        <f t="shared" si="2"/>
        <v>3.7441357957662305E-2</v>
      </c>
      <c r="X11" s="5">
        <v>0.30301667602392235</v>
      </c>
      <c r="Y11" s="6">
        <f t="shared" si="3"/>
        <v>8.0931005858966323</v>
      </c>
      <c r="AD11" s="26"/>
      <c r="AE11" s="29" t="s">
        <v>46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</row>
    <row r="12" spans="2:59" x14ac:dyDescent="0.25">
      <c r="E12" s="10" t="s">
        <v>18</v>
      </c>
      <c r="F12" s="56">
        <f t="shared" ref="F12:M12" si="4">SUM(F4:F11)</f>
        <v>2.6833333333333331</v>
      </c>
      <c r="G12" s="56">
        <f t="shared" si="4"/>
        <v>6.7499999999999991</v>
      </c>
      <c r="H12" s="56">
        <f t="shared" si="4"/>
        <v>16.5</v>
      </c>
      <c r="I12" s="56">
        <f t="shared" si="4"/>
        <v>16.5</v>
      </c>
      <c r="J12" s="56">
        <f t="shared" si="4"/>
        <v>6.7499999999999991</v>
      </c>
      <c r="K12" s="56">
        <f t="shared" si="4"/>
        <v>16.5</v>
      </c>
      <c r="L12" s="56">
        <f t="shared" si="4"/>
        <v>10.833333333333334</v>
      </c>
      <c r="M12" s="56">
        <f t="shared" si="4"/>
        <v>24</v>
      </c>
      <c r="N12" s="7"/>
      <c r="O12" s="7"/>
      <c r="P12" s="7"/>
      <c r="Q12" s="7"/>
      <c r="R12" s="7"/>
      <c r="S12" s="7"/>
      <c r="T12" s="7"/>
      <c r="U12" s="7"/>
      <c r="V12" s="13">
        <f>SUM(V4:V11)</f>
        <v>1.0000000000000002</v>
      </c>
      <c r="AD12" s="26"/>
      <c r="AE12" s="29" t="s">
        <v>46</v>
      </c>
      <c r="AF12" s="18" t="s">
        <v>47</v>
      </c>
      <c r="AG12" s="18" t="s">
        <v>48</v>
      </c>
      <c r="AH12" s="18" t="s">
        <v>49</v>
      </c>
      <c r="AI12" s="18" t="s">
        <v>50</v>
      </c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</row>
    <row r="13" spans="2:59" ht="15.75" thickBot="1" x14ac:dyDescent="0.3">
      <c r="F13" s="30"/>
      <c r="H13" s="7"/>
      <c r="AD13" s="26"/>
      <c r="AE13" s="26"/>
      <c r="AF13" s="26"/>
      <c r="AG13" s="26"/>
      <c r="AH13" s="26"/>
      <c r="AI13" s="26"/>
      <c r="AJ13" s="26"/>
      <c r="AK13" s="26"/>
      <c r="AL13" s="286"/>
      <c r="AM13" s="286"/>
      <c r="AN13" s="286"/>
      <c r="AO13" s="286"/>
      <c r="AP13" s="286"/>
      <c r="AQ13" s="286"/>
      <c r="AR13" s="286"/>
      <c r="AS13" s="286"/>
      <c r="AT13" s="286"/>
      <c r="AU13" s="26"/>
    </row>
    <row r="14" spans="2:59" s="11" customFormat="1" ht="30" customHeight="1" thickBot="1" x14ac:dyDescent="0.3">
      <c r="E14" s="35" t="s">
        <v>9</v>
      </c>
      <c r="F14" s="297" t="str">
        <f>F3</f>
        <v>Caracterización de cuadrillas</v>
      </c>
      <c r="G14" s="298"/>
      <c r="H14" s="298"/>
      <c r="I14" s="299"/>
      <c r="J14" s="297" t="str">
        <f>G3</f>
        <v>Complejidad del proyecto</v>
      </c>
      <c r="K14" s="298"/>
      <c r="L14" s="298"/>
      <c r="M14" s="299"/>
      <c r="N14" s="301" t="str">
        <f>H3</f>
        <v>Condiciones ambientales</v>
      </c>
      <c r="O14" s="302"/>
      <c r="P14" s="302"/>
      <c r="Q14" s="303"/>
      <c r="R14" s="301" t="str">
        <f>I3</f>
        <v>Disposición de materiales</v>
      </c>
      <c r="S14" s="302"/>
      <c r="T14" s="302"/>
      <c r="U14" s="303"/>
      <c r="V14" s="301" t="str">
        <f>J3</f>
        <v>Experiencia del trabajador</v>
      </c>
      <c r="W14" s="302"/>
      <c r="X14" s="302"/>
      <c r="Y14" s="303"/>
      <c r="Z14" s="301" t="str">
        <f>K3</f>
        <v>Herramientas y equipos</v>
      </c>
      <c r="AA14" s="302"/>
      <c r="AB14" s="302"/>
      <c r="AC14" s="303"/>
      <c r="AD14" s="304" t="str">
        <f>L3</f>
        <v>Monitoreo y control</v>
      </c>
      <c r="AE14" s="305"/>
      <c r="AF14" s="305"/>
      <c r="AG14" s="306"/>
      <c r="AH14" s="287" t="str">
        <f>M3</f>
        <v>Percepción Motivacional</v>
      </c>
      <c r="AI14" s="288"/>
      <c r="AJ14" s="288"/>
      <c r="AK14" s="288"/>
      <c r="AL14" s="287" t="s">
        <v>51</v>
      </c>
      <c r="AM14" s="288"/>
      <c r="AN14" s="288"/>
      <c r="AO14" s="300"/>
      <c r="AP14" s="289" t="s">
        <v>52</v>
      </c>
      <c r="AQ14" s="290"/>
      <c r="AR14" s="290"/>
      <c r="AS14" s="291"/>
      <c r="AT14" s="68" t="s">
        <v>26</v>
      </c>
      <c r="AU14" s="72" t="s">
        <v>27</v>
      </c>
    </row>
    <row r="15" spans="2:59" x14ac:dyDescent="0.25">
      <c r="E15" s="37" t="str">
        <f>E4</f>
        <v>Caracterización de cuadrillas</v>
      </c>
      <c r="F15" s="41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2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3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4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45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2</v>
      </c>
      <c r="K15" s="46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2.5</v>
      </c>
      <c r="L15" s="47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3.5</v>
      </c>
      <c r="M15" s="48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4</v>
      </c>
      <c r="N15" s="45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4</v>
      </c>
      <c r="O15" s="46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4.5</v>
      </c>
      <c r="P15" s="47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5.5</v>
      </c>
      <c r="Q15" s="48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6</v>
      </c>
      <c r="R15" s="45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4</v>
      </c>
      <c r="S15" s="46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4.5</v>
      </c>
      <c r="T15" s="47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5.5</v>
      </c>
      <c r="U15" s="48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6</v>
      </c>
      <c r="V15" s="45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2</v>
      </c>
      <c r="W15" s="46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2.5</v>
      </c>
      <c r="X15" s="47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3.5</v>
      </c>
      <c r="Y15" s="48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4</v>
      </c>
      <c r="Z15" s="45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4</v>
      </c>
      <c r="AA15" s="46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4.5</v>
      </c>
      <c r="AB15" s="47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5.5</v>
      </c>
      <c r="AC15" s="48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6</v>
      </c>
      <c r="AD15" s="45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3</v>
      </c>
      <c r="AE15" s="46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3.5</v>
      </c>
      <c r="AF15" s="47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4.5</v>
      </c>
      <c r="AG15" s="48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5</v>
      </c>
      <c r="AH15" s="45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5</v>
      </c>
      <c r="AI15" s="46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5.5</v>
      </c>
      <c r="AJ15" s="47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6.5</v>
      </c>
      <c r="AK15" s="76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7</v>
      </c>
      <c r="AL15" s="78">
        <f>(F15*J15*N15*R15*V15*Z15*AD15*AH15)^(1/8)</f>
        <v>2.8057011040133482</v>
      </c>
      <c r="AM15" s="58">
        <f t="shared" ref="AM15:AO15" si="5">(G15*K15*O15*S15*W15*AA15*AE15*AI15)^(1/8)</f>
        <v>3.198847502135306</v>
      </c>
      <c r="AN15" s="58">
        <f t="shared" si="5"/>
        <v>3.9529266294765617</v>
      </c>
      <c r="AO15" s="79">
        <f t="shared" si="5"/>
        <v>4.3184731355089534</v>
      </c>
      <c r="AP15" s="60">
        <f>AL15*$AO$24</f>
        <v>0.21232918519282198</v>
      </c>
      <c r="AQ15" s="61">
        <f>AM15*$AN$24</f>
        <v>0.2746289831282871</v>
      </c>
      <c r="AR15" s="61">
        <f>AN15*$AM$24</f>
        <v>0.43833532743759462</v>
      </c>
      <c r="AS15" s="62">
        <f>AO15*$AL$24</f>
        <v>0.55682780147588318</v>
      </c>
      <c r="AT15" s="69">
        <f>AVERAGE(AP15:AS15)</f>
        <v>0.37053032430864674</v>
      </c>
      <c r="AU15" s="73">
        <f>AT15/$AT$23</f>
        <v>0.3402033436054806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38" t="str">
        <f t="shared" ref="E16:E22" si="6">E5</f>
        <v>Complejidad del proyecto</v>
      </c>
      <c r="F16" s="45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0.25</v>
      </c>
      <c r="G16" s="46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0.2857142857142857</v>
      </c>
      <c r="H16" s="47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0.4</v>
      </c>
      <c r="I16" s="48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0.5</v>
      </c>
      <c r="J16" s="41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2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3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4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45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2</v>
      </c>
      <c r="O16" s="46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2.5</v>
      </c>
      <c r="P16" s="47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3.5</v>
      </c>
      <c r="Q16" s="48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4</v>
      </c>
      <c r="R16" s="45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2</v>
      </c>
      <c r="S16" s="46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2.5</v>
      </c>
      <c r="T16" s="47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3.5</v>
      </c>
      <c r="U16" s="48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4</v>
      </c>
      <c r="V16" s="45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1</v>
      </c>
      <c r="W16" s="46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1</v>
      </c>
      <c r="X16" s="47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1</v>
      </c>
      <c r="Y16" s="48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1</v>
      </c>
      <c r="Z16" s="45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2</v>
      </c>
      <c r="AA16" s="46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2.5</v>
      </c>
      <c r="AB16" s="47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3.5</v>
      </c>
      <c r="AC16" s="48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4</v>
      </c>
      <c r="AD16" s="45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1</v>
      </c>
      <c r="AE16" s="46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1.5</v>
      </c>
      <c r="AF16" s="47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2.5</v>
      </c>
      <c r="AG16" s="48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3</v>
      </c>
      <c r="AH16" s="45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3</v>
      </c>
      <c r="AI16" s="46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3.5</v>
      </c>
      <c r="AJ16" s="47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4.5</v>
      </c>
      <c r="AK16" s="76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5</v>
      </c>
      <c r="AL16" s="80">
        <f t="shared" ref="AL16:AL22" si="7">(F16*J16*N16*R16*V16*Z16*AD16*AH16)^(1/8)</f>
        <v>1.2510334048590739</v>
      </c>
      <c r="AM16" s="40">
        <f t="shared" ref="AM16:AM22" si="8">(G16*K16*O16*S16*W16*AA16*AE16*AI16)^(1/8)</f>
        <v>1.4833338605935897</v>
      </c>
      <c r="AN16" s="40">
        <f t="shared" ref="AN16:AN22" si="9">(H16*L16*P16*T16*X16*AB16*AF16*AJ16)^(1/8)</f>
        <v>1.9305323381934205</v>
      </c>
      <c r="AO16" s="81">
        <f t="shared" ref="AO16:AO22" si="10">(I16*M16*Q16*U16*Y16*AC16*AG16*AK16)^(1/8)</f>
        <v>2.1634913077341982</v>
      </c>
      <c r="AP16" s="60">
        <f t="shared" ref="AP16:AP22" si="11">AL16*$AO$24</f>
        <v>9.4675410407318E-2</v>
      </c>
      <c r="AQ16" s="61">
        <f t="shared" ref="AQ16:AQ22" si="12">AM16*$AN$24</f>
        <v>0.12734788685695306</v>
      </c>
      <c r="AR16" s="61">
        <f t="shared" ref="AR16:AR22" si="13">AN16*$AM$24</f>
        <v>0.21407443241690849</v>
      </c>
      <c r="AS16" s="62">
        <f t="shared" ref="AS16:AS22" si="14">AO16*$AL$24</f>
        <v>0.27896251072911626</v>
      </c>
      <c r="AT16" s="70">
        <f t="shared" ref="AT16:AT21" si="15">AVERAGE(AP16:AS16)</f>
        <v>0.17876506010257395</v>
      </c>
      <c r="AU16" s="74">
        <f t="shared" ref="AU16:AU22" si="16">AT16/$AT$23</f>
        <v>0.16413358685339627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38" t="str">
        <f t="shared" si="6"/>
        <v>Condiciones ambientales</v>
      </c>
      <c r="F17" s="45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0.16666666666666666</v>
      </c>
      <c r="G17" s="46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0.18181818181818182</v>
      </c>
      <c r="H17" s="47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0.22222222222222221</v>
      </c>
      <c r="I17" s="48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0.25</v>
      </c>
      <c r="J17" s="45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0.25</v>
      </c>
      <c r="K17" s="46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0.2857142857142857</v>
      </c>
      <c r="L17" s="47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0.4</v>
      </c>
      <c r="M17" s="48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0.5</v>
      </c>
      <c r="N17" s="41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2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3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4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45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1</v>
      </c>
      <c r="S17" s="46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1</v>
      </c>
      <c r="T17" s="47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1</v>
      </c>
      <c r="U17" s="48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1</v>
      </c>
      <c r="V17" s="45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0.25</v>
      </c>
      <c r="W17" s="46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0.2857142857142857</v>
      </c>
      <c r="X17" s="47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0.4</v>
      </c>
      <c r="Y17" s="48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0.5</v>
      </c>
      <c r="Z17" s="45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1</v>
      </c>
      <c r="AA17" s="46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1</v>
      </c>
      <c r="AB17" s="47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1</v>
      </c>
      <c r="AC17" s="48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45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0.33333333333333331</v>
      </c>
      <c r="AE17" s="46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0.4</v>
      </c>
      <c r="AF17" s="47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0.66666666666666663</v>
      </c>
      <c r="AG17" s="48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1</v>
      </c>
      <c r="AH17" s="45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1</v>
      </c>
      <c r="AI17" s="46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1.5</v>
      </c>
      <c r="AJ17" s="47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2.5</v>
      </c>
      <c r="AK17" s="76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3</v>
      </c>
      <c r="AL17" s="80">
        <f t="shared" si="7"/>
        <v>0.49269248609417793</v>
      </c>
      <c r="AM17" s="40">
        <f t="shared" si="8"/>
        <v>0.55425109401371753</v>
      </c>
      <c r="AN17" s="40">
        <f t="shared" si="9"/>
        <v>0.70241621303055801</v>
      </c>
      <c r="AO17" s="81">
        <f t="shared" si="10"/>
        <v>0.81119480180548875</v>
      </c>
      <c r="AP17" s="60">
        <f t="shared" si="11"/>
        <v>3.7285865544751516E-2</v>
      </c>
      <c r="AQ17" s="61">
        <f t="shared" si="12"/>
        <v>4.7583829565217423E-2</v>
      </c>
      <c r="AR17" s="61">
        <f t="shared" si="13"/>
        <v>7.7890097539451558E-2</v>
      </c>
      <c r="AS17" s="62">
        <f t="shared" si="14"/>
        <v>0.1045961857083037</v>
      </c>
      <c r="AT17" s="70">
        <f t="shared" si="15"/>
        <v>6.6838994589431044E-2</v>
      </c>
      <c r="AU17" s="74">
        <f t="shared" si="16"/>
        <v>6.1368389982602113E-2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38" t="str">
        <f t="shared" si="6"/>
        <v>Disposición de materiales</v>
      </c>
      <c r="F18" s="45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0.16666666666666666</v>
      </c>
      <c r="G18" s="46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0.18181818181818182</v>
      </c>
      <c r="H18" s="47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0.22222222222222221</v>
      </c>
      <c r="I18" s="48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0.25</v>
      </c>
      <c r="J18" s="45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0.25</v>
      </c>
      <c r="K18" s="46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0.2857142857142857</v>
      </c>
      <c r="L18" s="47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0.4</v>
      </c>
      <c r="M18" s="48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0.5</v>
      </c>
      <c r="N18" s="45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1</v>
      </c>
      <c r="O18" s="46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1</v>
      </c>
      <c r="P18" s="47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1</v>
      </c>
      <c r="Q18" s="48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1</v>
      </c>
      <c r="R18" s="41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2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3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4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45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0.25</v>
      </c>
      <c r="W18" s="46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0.2857142857142857</v>
      </c>
      <c r="X18" s="47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0.4</v>
      </c>
      <c r="Y18" s="48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0.5</v>
      </c>
      <c r="Z18" s="45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1</v>
      </c>
      <c r="AA18" s="46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1</v>
      </c>
      <c r="AB18" s="47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1</v>
      </c>
      <c r="AC18" s="48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1</v>
      </c>
      <c r="AD18" s="45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0.33333333333333331</v>
      </c>
      <c r="AE18" s="46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0.4</v>
      </c>
      <c r="AF18" s="47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0.66666666666666663</v>
      </c>
      <c r="AG18" s="48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1</v>
      </c>
      <c r="AH18" s="45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1</v>
      </c>
      <c r="AI18" s="46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1.5</v>
      </c>
      <c r="AJ18" s="47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2.5</v>
      </c>
      <c r="AK18" s="76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3</v>
      </c>
      <c r="AL18" s="80">
        <f t="shared" si="7"/>
        <v>0.49269248609417793</v>
      </c>
      <c r="AM18" s="40">
        <f t="shared" si="8"/>
        <v>0.55425109401371753</v>
      </c>
      <c r="AN18" s="40">
        <f t="shared" si="9"/>
        <v>0.70241621303055801</v>
      </c>
      <c r="AO18" s="81">
        <f t="shared" si="10"/>
        <v>0.81119480180548875</v>
      </c>
      <c r="AP18" s="60">
        <f t="shared" si="11"/>
        <v>3.7285865544751516E-2</v>
      </c>
      <c r="AQ18" s="61">
        <f t="shared" si="12"/>
        <v>4.7583829565217423E-2</v>
      </c>
      <c r="AR18" s="61">
        <f t="shared" si="13"/>
        <v>7.7890097539451558E-2</v>
      </c>
      <c r="AS18" s="62">
        <f t="shared" si="14"/>
        <v>0.1045961857083037</v>
      </c>
      <c r="AT18" s="70">
        <f t="shared" si="15"/>
        <v>6.6838994589431044E-2</v>
      </c>
      <c r="AU18" s="74">
        <f t="shared" si="16"/>
        <v>6.1368389982602113E-2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38" t="str">
        <f t="shared" si="6"/>
        <v>Experiencia del trabajador</v>
      </c>
      <c r="F19" s="45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0.25</v>
      </c>
      <c r="G19" s="46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0.2857142857142857</v>
      </c>
      <c r="H19" s="47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0.4</v>
      </c>
      <c r="I19" s="48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0.5</v>
      </c>
      <c r="J19" s="45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1</v>
      </c>
      <c r="K19" s="46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1</v>
      </c>
      <c r="L19" s="47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1</v>
      </c>
      <c r="M19" s="48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1</v>
      </c>
      <c r="N19" s="45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2</v>
      </c>
      <c r="O19" s="46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2.5</v>
      </c>
      <c r="P19" s="47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3.5</v>
      </c>
      <c r="Q19" s="48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4</v>
      </c>
      <c r="R19" s="45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2</v>
      </c>
      <c r="S19" s="46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2.5</v>
      </c>
      <c r="T19" s="47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3.5</v>
      </c>
      <c r="U19" s="48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4</v>
      </c>
      <c r="V19" s="41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2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3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4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45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2</v>
      </c>
      <c r="AA19" s="46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2.5</v>
      </c>
      <c r="AB19" s="47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3.5</v>
      </c>
      <c r="AC19" s="48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4</v>
      </c>
      <c r="AD19" s="45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1</v>
      </c>
      <c r="AE19" s="46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1.5</v>
      </c>
      <c r="AF19" s="47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2.5</v>
      </c>
      <c r="AG19" s="48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3</v>
      </c>
      <c r="AH19" s="45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3</v>
      </c>
      <c r="AI19" s="46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3.5</v>
      </c>
      <c r="AJ19" s="47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4.5</v>
      </c>
      <c r="AK19" s="76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5</v>
      </c>
      <c r="AL19" s="80">
        <f t="shared" si="7"/>
        <v>1.2510334048590739</v>
      </c>
      <c r="AM19" s="40">
        <f t="shared" si="8"/>
        <v>1.4833338605935897</v>
      </c>
      <c r="AN19" s="40">
        <f t="shared" si="9"/>
        <v>1.9305323381934205</v>
      </c>
      <c r="AO19" s="81">
        <f t="shared" si="10"/>
        <v>2.1634913077341982</v>
      </c>
      <c r="AP19" s="60">
        <f t="shared" si="11"/>
        <v>9.4675410407318E-2</v>
      </c>
      <c r="AQ19" s="61">
        <f t="shared" si="12"/>
        <v>0.12734788685695306</v>
      </c>
      <c r="AR19" s="61">
        <f t="shared" si="13"/>
        <v>0.21407443241690849</v>
      </c>
      <c r="AS19" s="62">
        <f t="shared" si="14"/>
        <v>0.27896251072911626</v>
      </c>
      <c r="AT19" s="70">
        <f t="shared" si="15"/>
        <v>0.17876506010257395</v>
      </c>
      <c r="AU19" s="74">
        <f t="shared" si="16"/>
        <v>0.16413358685339627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38" t="str">
        <f t="shared" si="6"/>
        <v>Herramientas y equipos</v>
      </c>
      <c r="F20" s="45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0.16666666666666666</v>
      </c>
      <c r="G20" s="46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0.18181818181818182</v>
      </c>
      <c r="H20" s="47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0.22222222222222221</v>
      </c>
      <c r="I20" s="48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0.25</v>
      </c>
      <c r="J20" s="45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0.25</v>
      </c>
      <c r="K20" s="46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0.2857142857142857</v>
      </c>
      <c r="L20" s="47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0.4</v>
      </c>
      <c r="M20" s="48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0.5</v>
      </c>
      <c r="N20" s="45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46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</v>
      </c>
      <c r="P20" s="47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1</v>
      </c>
      <c r="Q20" s="48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1</v>
      </c>
      <c r="R20" s="45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1</v>
      </c>
      <c r="S20" s="46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1</v>
      </c>
      <c r="T20" s="47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1</v>
      </c>
      <c r="U20" s="48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1</v>
      </c>
      <c r="V20" s="45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0.25</v>
      </c>
      <c r="W20" s="46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0.2857142857142857</v>
      </c>
      <c r="X20" s="47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0.4</v>
      </c>
      <c r="Y20" s="48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0.5</v>
      </c>
      <c r="Z20" s="41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2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3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4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45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0.33333333333333331</v>
      </c>
      <c r="AE20" s="46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0.4</v>
      </c>
      <c r="AF20" s="47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0.66666666666666663</v>
      </c>
      <c r="AG20" s="48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1</v>
      </c>
      <c r="AH20" s="45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1</v>
      </c>
      <c r="AI20" s="46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1.5</v>
      </c>
      <c r="AJ20" s="47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2.5</v>
      </c>
      <c r="AK20" s="76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3</v>
      </c>
      <c r="AL20" s="80">
        <f t="shared" si="7"/>
        <v>0.49269248609417793</v>
      </c>
      <c r="AM20" s="40">
        <f t="shared" si="8"/>
        <v>0.55425109401371753</v>
      </c>
      <c r="AN20" s="40">
        <f t="shared" si="9"/>
        <v>0.70241621303055801</v>
      </c>
      <c r="AO20" s="81">
        <f t="shared" si="10"/>
        <v>0.81119480180548875</v>
      </c>
      <c r="AP20" s="60">
        <f t="shared" si="11"/>
        <v>3.7285865544751516E-2</v>
      </c>
      <c r="AQ20" s="61">
        <f t="shared" si="12"/>
        <v>4.7583829565217423E-2</v>
      </c>
      <c r="AR20" s="61">
        <f t="shared" si="13"/>
        <v>7.7890097539451558E-2</v>
      </c>
      <c r="AS20" s="62">
        <f t="shared" si="14"/>
        <v>0.1045961857083037</v>
      </c>
      <c r="AT20" s="70">
        <f t="shared" si="15"/>
        <v>6.6838994589431044E-2</v>
      </c>
      <c r="AU20" s="74">
        <f t="shared" si="16"/>
        <v>6.1368389982602113E-2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38" t="str">
        <f t="shared" si="6"/>
        <v>Monitoreo y control</v>
      </c>
      <c r="F21" s="45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0.2</v>
      </c>
      <c r="G21" s="46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0.22222222222222221</v>
      </c>
      <c r="H21" s="47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0.2857142857142857</v>
      </c>
      <c r="I21" s="48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0.33333333333333331</v>
      </c>
      <c r="J21" s="45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0.33333333333333331</v>
      </c>
      <c r="K21" s="46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0.4</v>
      </c>
      <c r="L21" s="47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0.66666666666666663</v>
      </c>
      <c r="M21" s="48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1</v>
      </c>
      <c r="N21" s="45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1</v>
      </c>
      <c r="O21" s="46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1.5</v>
      </c>
      <c r="P21" s="47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2.5</v>
      </c>
      <c r="Q21" s="48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3</v>
      </c>
      <c r="R21" s="45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1</v>
      </c>
      <c r="S21" s="46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1.5</v>
      </c>
      <c r="T21" s="47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2.5</v>
      </c>
      <c r="U21" s="48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3</v>
      </c>
      <c r="V21" s="45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0.33333333333333331</v>
      </c>
      <c r="W21" s="46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0.4</v>
      </c>
      <c r="X21" s="47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0.66666666666666663</v>
      </c>
      <c r="Y21" s="48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1</v>
      </c>
      <c r="Z21" s="45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1</v>
      </c>
      <c r="AA21" s="46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1.5</v>
      </c>
      <c r="AB21" s="47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2.5</v>
      </c>
      <c r="AC21" s="48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3</v>
      </c>
      <c r="AD21" s="41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2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3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4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45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46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47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76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0">
        <f t="shared" si="7"/>
        <v>0.67760591004822746</v>
      </c>
      <c r="AM21" s="40">
        <f t="shared" si="8"/>
        <v>0.86028065449147773</v>
      </c>
      <c r="AN21" s="40">
        <f t="shared" si="9"/>
        <v>1.2741034406104925</v>
      </c>
      <c r="AO21" s="81">
        <f t="shared" si="10"/>
        <v>1.5650845800732873</v>
      </c>
      <c r="AP21" s="60">
        <f t="shared" si="11"/>
        <v>5.1279699949712203E-2</v>
      </c>
      <c r="AQ21" s="61">
        <f t="shared" si="12"/>
        <v>7.3857225513321287E-2</v>
      </c>
      <c r="AR21" s="61">
        <f t="shared" si="13"/>
        <v>0.14128381353319464</v>
      </c>
      <c r="AS21" s="62">
        <f t="shared" si="14"/>
        <v>0.20180341025632104</v>
      </c>
      <c r="AT21" s="70">
        <f t="shared" si="15"/>
        <v>0.11705603731313728</v>
      </c>
      <c r="AU21" s="74">
        <f t="shared" si="16"/>
        <v>0.10747529330410566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39" t="str">
        <f t="shared" si="6"/>
        <v>Percepción Motivacional</v>
      </c>
      <c r="F22" s="45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0.14285714285714285</v>
      </c>
      <c r="G22" s="46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0.15384615384615385</v>
      </c>
      <c r="H22" s="47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0.18181818181818182</v>
      </c>
      <c r="I22" s="48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0.2</v>
      </c>
      <c r="J22" s="45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0.2</v>
      </c>
      <c r="K22" s="46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0.22222222222222221</v>
      </c>
      <c r="L22" s="47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0.2857142857142857</v>
      </c>
      <c r="M22" s="48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0.33333333333333331</v>
      </c>
      <c r="N22" s="45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0.33333333333333331</v>
      </c>
      <c r="O22" s="46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0.4</v>
      </c>
      <c r="P22" s="47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0.66666666666666663</v>
      </c>
      <c r="Q22" s="48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1</v>
      </c>
      <c r="R22" s="45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0.33333333333333331</v>
      </c>
      <c r="S22" s="46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0.4</v>
      </c>
      <c r="T22" s="47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0.66666666666666663</v>
      </c>
      <c r="U22" s="48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1</v>
      </c>
      <c r="V22" s="45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0.2</v>
      </c>
      <c r="W22" s="46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0.22222222222222221</v>
      </c>
      <c r="X22" s="47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0.2857142857142857</v>
      </c>
      <c r="Y22" s="48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0.33333333333333331</v>
      </c>
      <c r="Z22" s="45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0.33333333333333331</v>
      </c>
      <c r="AA22" s="46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0.4</v>
      </c>
      <c r="AB22" s="47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0.66666666666666663</v>
      </c>
      <c r="AC22" s="48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1</v>
      </c>
      <c r="AD22" s="45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46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47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48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1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2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3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77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2">
        <f t="shared" si="7"/>
        <v>0.29203995609566913</v>
      </c>
      <c r="AM22" s="57">
        <f t="shared" si="8"/>
        <v>0.32949337982436266</v>
      </c>
      <c r="AN22" s="57">
        <f t="shared" si="9"/>
        <v>0.45254412323765203</v>
      </c>
      <c r="AO22" s="83">
        <f t="shared" si="10"/>
        <v>0.5697963807142854</v>
      </c>
      <c r="AP22" s="65">
        <f t="shared" si="11"/>
        <v>2.2100930791538059E-2</v>
      </c>
      <c r="AQ22" s="66">
        <f t="shared" si="12"/>
        <v>2.8287822970074074E-2</v>
      </c>
      <c r="AR22" s="66">
        <f t="shared" si="13"/>
        <v>5.0182079009547055E-2</v>
      </c>
      <c r="AS22" s="67">
        <f t="shared" si="14"/>
        <v>7.3470056662667649E-2</v>
      </c>
      <c r="AT22" s="71">
        <f>AVERAGE(AP22:AS22)</f>
        <v>4.351022235845671E-2</v>
      </c>
      <c r="AU22" s="75">
        <f t="shared" si="16"/>
        <v>3.9949019435814859E-2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36" t="s">
        <v>18</v>
      </c>
      <c r="F23" s="31">
        <f>SUM(F15:F22)</f>
        <v>2.342857142857143</v>
      </c>
      <c r="G23" s="31">
        <f t="shared" ref="G23:AO23" si="17">SUM(G15:G22)</f>
        <v>2.4929514929514927</v>
      </c>
      <c r="H23" s="31">
        <f t="shared" si="17"/>
        <v>2.934199134199134</v>
      </c>
      <c r="I23" s="34">
        <f t="shared" si="17"/>
        <v>3.2833333333333337</v>
      </c>
      <c r="J23" s="31">
        <f t="shared" si="17"/>
        <v>5.2833333333333332</v>
      </c>
      <c r="K23" s="31">
        <f t="shared" si="17"/>
        <v>5.9793650793650794</v>
      </c>
      <c r="L23" s="31">
        <f t="shared" si="17"/>
        <v>7.6523809523809536</v>
      </c>
      <c r="M23" s="34">
        <f t="shared" si="17"/>
        <v>8.8333333333333339</v>
      </c>
      <c r="N23" s="31">
        <f t="shared" si="17"/>
        <v>12.333333333333334</v>
      </c>
      <c r="O23" s="31">
        <f t="shared" si="17"/>
        <v>14.4</v>
      </c>
      <c r="P23" s="31">
        <f t="shared" si="17"/>
        <v>18.666666666666668</v>
      </c>
      <c r="Q23" s="34">
        <f t="shared" si="17"/>
        <v>21</v>
      </c>
      <c r="R23" s="31">
        <f t="shared" si="17"/>
        <v>12.333333333333334</v>
      </c>
      <c r="S23" s="31">
        <f t="shared" si="17"/>
        <v>14.4</v>
      </c>
      <c r="T23" s="31">
        <f t="shared" si="17"/>
        <v>18.666666666666668</v>
      </c>
      <c r="U23" s="31">
        <f t="shared" si="17"/>
        <v>21</v>
      </c>
      <c r="V23" s="31">
        <f t="shared" si="17"/>
        <v>5.2833333333333332</v>
      </c>
      <c r="W23" s="31">
        <f t="shared" si="17"/>
        <v>5.9793650793650794</v>
      </c>
      <c r="X23" s="31">
        <f t="shared" si="17"/>
        <v>7.6523809523809536</v>
      </c>
      <c r="Y23" s="31">
        <f t="shared" si="17"/>
        <v>8.8333333333333339</v>
      </c>
      <c r="Z23" s="31">
        <f t="shared" si="17"/>
        <v>12.333333333333334</v>
      </c>
      <c r="AA23" s="31">
        <f t="shared" si="17"/>
        <v>14.4</v>
      </c>
      <c r="AB23" s="31">
        <f t="shared" si="17"/>
        <v>18.666666666666668</v>
      </c>
      <c r="AC23" s="31">
        <f t="shared" si="17"/>
        <v>21</v>
      </c>
      <c r="AD23" s="31">
        <f t="shared" si="17"/>
        <v>7.2499999999999991</v>
      </c>
      <c r="AE23" s="31">
        <f t="shared" si="17"/>
        <v>8.9857142857142875</v>
      </c>
      <c r="AF23" s="31">
        <f t="shared" si="17"/>
        <v>12.9</v>
      </c>
      <c r="AG23" s="31">
        <f t="shared" si="17"/>
        <v>15.5</v>
      </c>
      <c r="AH23" s="31">
        <f t="shared" si="17"/>
        <v>17</v>
      </c>
      <c r="AI23" s="31">
        <f t="shared" si="17"/>
        <v>20.5</v>
      </c>
      <c r="AJ23" s="31">
        <f t="shared" si="17"/>
        <v>27.5</v>
      </c>
      <c r="AK23" s="59">
        <f t="shared" si="17"/>
        <v>31</v>
      </c>
      <c r="AL23" s="34">
        <f>SUM(AL15:AL22)</f>
        <v>7.7554912381579273</v>
      </c>
      <c r="AM23" s="34">
        <f t="shared" si="17"/>
        <v>9.0180425396794792</v>
      </c>
      <c r="AN23" s="34">
        <f t="shared" si="17"/>
        <v>11.647887508803223</v>
      </c>
      <c r="AO23" s="34">
        <f t="shared" si="17"/>
        <v>13.213921117181389</v>
      </c>
      <c r="AP23" s="26"/>
      <c r="AQ23" s="26"/>
      <c r="AR23" s="26"/>
      <c r="AS23" s="26"/>
      <c r="AT23" s="64">
        <f>SUM(AT15:AT22)</f>
        <v>1.0891436879536818</v>
      </c>
      <c r="AU23" s="64">
        <f>SUM(AU15:AU22)</f>
        <v>0.99999999999999989</v>
      </c>
    </row>
    <row r="24" spans="5:59" ht="15.75" thickBot="1" x14ac:dyDescent="0.3">
      <c r="E24" s="21"/>
      <c r="F24" s="21"/>
      <c r="G24" s="32"/>
      <c r="H24" s="33"/>
      <c r="I24" s="33"/>
      <c r="J24" s="21"/>
      <c r="K24" s="21"/>
      <c r="L24" s="21"/>
      <c r="M24" s="21"/>
      <c r="N24" s="21"/>
      <c r="O24" s="21"/>
      <c r="P24" s="21"/>
      <c r="Q24" s="21"/>
      <c r="AD24" s="28"/>
      <c r="AE24" s="28"/>
      <c r="AF24" s="28"/>
      <c r="AG24" s="26"/>
      <c r="AH24" s="26"/>
      <c r="AI24" s="26"/>
      <c r="AJ24" s="26"/>
      <c r="AK24" s="26"/>
      <c r="AL24" s="84">
        <f>1/AL23</f>
        <v>0.12894089739665782</v>
      </c>
      <c r="AM24" s="63">
        <f t="shared" ref="AM24:AO24" si="18">1/AM23</f>
        <v>0.11088880936189753</v>
      </c>
      <c r="AN24" s="63">
        <f t="shared" si="18"/>
        <v>8.5852477476642999E-2</v>
      </c>
      <c r="AO24" s="63">
        <f t="shared" si="18"/>
        <v>7.5677763710860282E-2</v>
      </c>
      <c r="AP24" s="26"/>
      <c r="AQ24" s="26"/>
      <c r="AR24" s="26"/>
      <c r="AS24" s="26"/>
      <c r="AT24" s="26"/>
      <c r="AU24" s="26"/>
    </row>
    <row r="25" spans="5:59" x14ac:dyDescent="0.25">
      <c r="E25" s="25"/>
      <c r="F25" s="49"/>
      <c r="G25" s="49"/>
      <c r="H25" s="87"/>
      <c r="I25" s="26"/>
      <c r="J25" s="26"/>
      <c r="K25" s="26"/>
      <c r="L25" s="26"/>
      <c r="M25" s="49"/>
      <c r="N25" s="49"/>
      <c r="O25" s="49"/>
      <c r="P25" s="49"/>
      <c r="Q25" s="49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</row>
    <row r="26" spans="5:59" x14ac:dyDescent="0.25">
      <c r="E26" s="51"/>
      <c r="F26" s="284" t="s">
        <v>41</v>
      </c>
      <c r="G26" s="284"/>
      <c r="H26" s="284"/>
      <c r="I26" s="285" t="s">
        <v>42</v>
      </c>
      <c r="J26" s="285"/>
      <c r="K26" s="285"/>
      <c r="L26" s="280" t="s">
        <v>43</v>
      </c>
      <c r="M26" s="280"/>
      <c r="N26" s="280"/>
      <c r="O26" s="49"/>
      <c r="P26" s="49"/>
      <c r="Q26" s="49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49"/>
      <c r="AE26" s="49"/>
      <c r="AF26" s="49"/>
      <c r="AG26" s="49"/>
      <c r="AH26" s="49"/>
      <c r="AI26" s="49"/>
      <c r="AJ26" s="49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</row>
    <row r="27" spans="5:59" ht="45.75" thickBot="1" x14ac:dyDescent="0.3">
      <c r="E27" s="89"/>
      <c r="F27" s="24" t="s">
        <v>53</v>
      </c>
      <c r="G27" s="24" t="s">
        <v>54</v>
      </c>
      <c r="H27" s="24" t="s">
        <v>55</v>
      </c>
      <c r="I27" s="24" t="s">
        <v>53</v>
      </c>
      <c r="J27" s="24" t="s">
        <v>54</v>
      </c>
      <c r="K27" s="24" t="s">
        <v>55</v>
      </c>
      <c r="L27" s="24" t="s">
        <v>53</v>
      </c>
      <c r="M27" s="24" t="s">
        <v>54</v>
      </c>
      <c r="N27" s="24" t="s">
        <v>55</v>
      </c>
      <c r="O27" s="49"/>
      <c r="P27" s="49"/>
      <c r="Q27" s="49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49"/>
      <c r="AE27" s="49"/>
      <c r="AF27" s="49"/>
      <c r="AG27" s="49"/>
      <c r="AH27" s="49"/>
      <c r="AI27" s="49"/>
      <c r="AJ27" s="49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</row>
    <row r="28" spans="5:59" ht="15.75" thickBot="1" x14ac:dyDescent="0.3">
      <c r="E28" s="37" t="str">
        <f>E15</f>
        <v>Caracterización de cuadrillas</v>
      </c>
      <c r="F28" s="6">
        <f>ROUNDDOWN(G28-(G28*$AU15),0)</f>
        <v>382</v>
      </c>
      <c r="G28" s="92">
        <f>APUS!I53/1000</f>
        <v>579.37083632525253</v>
      </c>
      <c r="H28" s="6">
        <f>ROUNDUP(G28+(G28*$AU15),0)</f>
        <v>777</v>
      </c>
      <c r="I28" s="6">
        <f>ROUNDDOWN(J28-(J28*$AU15),0)</f>
        <v>365</v>
      </c>
      <c r="J28" s="92">
        <f>APUS!T53/1000</f>
        <v>553.2391373252525</v>
      </c>
      <c r="K28" s="6">
        <f>ROUNDUP(J28+(J28*$AU15),0)</f>
        <v>742</v>
      </c>
      <c r="L28" s="6">
        <f>ROUNDDOWN(M28-(M28*$AU15),0)</f>
        <v>358</v>
      </c>
      <c r="M28" s="92">
        <f>APUS!AE53/1000</f>
        <v>543.97726932525268</v>
      </c>
      <c r="N28" s="6">
        <f>ROUNDUP(M28+(M28*$AU15),0)</f>
        <v>730</v>
      </c>
      <c r="O28" s="49"/>
      <c r="P28" s="49"/>
      <c r="Q28" s="49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</row>
    <row r="29" spans="5:59" ht="15.75" thickBot="1" x14ac:dyDescent="0.3">
      <c r="E29" s="37" t="str">
        <f t="shared" ref="E29:E35" si="19">E16</f>
        <v>Complejidad del proyecto</v>
      </c>
      <c r="F29" s="6">
        <f t="shared" ref="F29:F35" si="20">ROUNDDOWN(G29-(G29*$AU16),0)</f>
        <v>484</v>
      </c>
      <c r="G29" s="86">
        <f>G28</f>
        <v>579.37083632525253</v>
      </c>
      <c r="H29" s="6">
        <f t="shared" ref="H29:H35" si="21">ROUNDUP(G29+(G29*$AU16),0)</f>
        <v>675</v>
      </c>
      <c r="I29" s="6">
        <f t="shared" ref="I29:I35" si="22">ROUNDDOWN(J29-(J29*$AU16),0)</f>
        <v>462</v>
      </c>
      <c r="J29" s="86">
        <f>J28</f>
        <v>553.2391373252525</v>
      </c>
      <c r="K29" s="6">
        <f t="shared" ref="K29:K35" si="23">ROUNDUP(J29+(J29*$AU16),0)</f>
        <v>645</v>
      </c>
      <c r="L29" s="6">
        <f t="shared" ref="L29:L35" si="24">ROUNDDOWN(M29-(M29*$AU16),0)</f>
        <v>454</v>
      </c>
      <c r="M29" s="86">
        <f>M28</f>
        <v>543.97726932525268</v>
      </c>
      <c r="N29" s="6">
        <f t="shared" ref="N29:N35" si="25">ROUNDUP(M29+(M29*$AU16),0)</f>
        <v>634</v>
      </c>
      <c r="O29" s="49"/>
      <c r="P29" s="49"/>
      <c r="Q29" s="49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</row>
    <row r="30" spans="5:59" ht="15.75" thickBot="1" x14ac:dyDescent="0.3">
      <c r="E30" s="37" t="str">
        <f t="shared" si="19"/>
        <v>Condiciones ambientales</v>
      </c>
      <c r="F30" s="6">
        <f t="shared" si="20"/>
        <v>543</v>
      </c>
      <c r="G30" s="86">
        <f t="shared" ref="G30:G35" si="26">G29</f>
        <v>579.37083632525253</v>
      </c>
      <c r="H30" s="6">
        <f t="shared" si="21"/>
        <v>615</v>
      </c>
      <c r="I30" s="6">
        <f t="shared" si="22"/>
        <v>519</v>
      </c>
      <c r="J30" s="86">
        <f t="shared" ref="J30:J35" si="27">J29</f>
        <v>553.2391373252525</v>
      </c>
      <c r="K30" s="6">
        <f t="shared" si="23"/>
        <v>588</v>
      </c>
      <c r="L30" s="6">
        <f t="shared" si="24"/>
        <v>510</v>
      </c>
      <c r="M30" s="86">
        <f t="shared" ref="M30:M35" si="28">M29</f>
        <v>543.97726932525268</v>
      </c>
      <c r="N30" s="6">
        <f t="shared" si="25"/>
        <v>578</v>
      </c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</row>
    <row r="31" spans="5:59" ht="15.75" thickBot="1" x14ac:dyDescent="0.3">
      <c r="E31" s="37" t="str">
        <f t="shared" si="19"/>
        <v>Disposición de materiales</v>
      </c>
      <c r="F31" s="6">
        <f t="shared" si="20"/>
        <v>543</v>
      </c>
      <c r="G31" s="86">
        <f t="shared" si="26"/>
        <v>579.37083632525253</v>
      </c>
      <c r="H31" s="6">
        <f t="shared" si="21"/>
        <v>615</v>
      </c>
      <c r="I31" s="6">
        <f t="shared" si="22"/>
        <v>519</v>
      </c>
      <c r="J31" s="86">
        <f t="shared" si="27"/>
        <v>553.2391373252525</v>
      </c>
      <c r="K31" s="6">
        <f t="shared" si="23"/>
        <v>588</v>
      </c>
      <c r="L31" s="6">
        <f t="shared" si="24"/>
        <v>510</v>
      </c>
      <c r="M31" s="86">
        <f t="shared" si="28"/>
        <v>543.97726932525268</v>
      </c>
      <c r="N31" s="6">
        <f t="shared" si="25"/>
        <v>578</v>
      </c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</row>
    <row r="32" spans="5:59" ht="15.75" thickBot="1" x14ac:dyDescent="0.3">
      <c r="E32" s="37" t="str">
        <f t="shared" si="19"/>
        <v>Experiencia del trabajador</v>
      </c>
      <c r="F32" s="6">
        <f t="shared" si="20"/>
        <v>484</v>
      </c>
      <c r="G32" s="86">
        <f t="shared" si="26"/>
        <v>579.37083632525253</v>
      </c>
      <c r="H32" s="6">
        <f t="shared" si="21"/>
        <v>675</v>
      </c>
      <c r="I32" s="6">
        <f t="shared" si="22"/>
        <v>462</v>
      </c>
      <c r="J32" s="86">
        <f t="shared" si="27"/>
        <v>553.2391373252525</v>
      </c>
      <c r="K32" s="6">
        <f t="shared" si="23"/>
        <v>645</v>
      </c>
      <c r="L32" s="6">
        <f t="shared" si="24"/>
        <v>454</v>
      </c>
      <c r="M32" s="86">
        <f t="shared" si="28"/>
        <v>543.97726932525268</v>
      </c>
      <c r="N32" s="6">
        <f t="shared" si="25"/>
        <v>634</v>
      </c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</row>
    <row r="33" spans="4:76" ht="15.75" thickBot="1" x14ac:dyDescent="0.3">
      <c r="E33" s="37" t="str">
        <f t="shared" si="19"/>
        <v>Herramientas y equipos</v>
      </c>
      <c r="F33" s="6">
        <f t="shared" si="20"/>
        <v>543</v>
      </c>
      <c r="G33" s="86">
        <f t="shared" si="26"/>
        <v>579.37083632525253</v>
      </c>
      <c r="H33" s="6">
        <f t="shared" si="21"/>
        <v>615</v>
      </c>
      <c r="I33" s="6">
        <f t="shared" si="22"/>
        <v>519</v>
      </c>
      <c r="J33" s="86">
        <f t="shared" si="27"/>
        <v>553.2391373252525</v>
      </c>
      <c r="K33" s="6">
        <f t="shared" si="23"/>
        <v>588</v>
      </c>
      <c r="L33" s="6">
        <f t="shared" si="24"/>
        <v>510</v>
      </c>
      <c r="M33" s="86">
        <f t="shared" si="28"/>
        <v>543.97726932525268</v>
      </c>
      <c r="N33" s="6">
        <f t="shared" si="25"/>
        <v>578</v>
      </c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</row>
    <row r="34" spans="4:76" ht="15.75" thickBot="1" x14ac:dyDescent="0.3">
      <c r="E34" s="37" t="str">
        <f t="shared" si="19"/>
        <v>Monitoreo y control</v>
      </c>
      <c r="F34" s="6">
        <f t="shared" si="20"/>
        <v>517</v>
      </c>
      <c r="G34" s="86">
        <f t="shared" si="26"/>
        <v>579.37083632525253</v>
      </c>
      <c r="H34" s="6">
        <f t="shared" si="21"/>
        <v>642</v>
      </c>
      <c r="I34" s="6">
        <f t="shared" si="22"/>
        <v>493</v>
      </c>
      <c r="J34" s="86">
        <f t="shared" si="27"/>
        <v>553.2391373252525</v>
      </c>
      <c r="K34" s="6">
        <f t="shared" si="23"/>
        <v>613</v>
      </c>
      <c r="L34" s="6">
        <f t="shared" si="24"/>
        <v>485</v>
      </c>
      <c r="M34" s="86">
        <f t="shared" si="28"/>
        <v>543.97726932525268</v>
      </c>
      <c r="N34" s="6">
        <f t="shared" si="25"/>
        <v>603</v>
      </c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</row>
    <row r="35" spans="4:76" x14ac:dyDescent="0.25">
      <c r="E35" s="37" t="str">
        <f t="shared" si="19"/>
        <v>Percepción Motivacional</v>
      </c>
      <c r="F35" s="6">
        <f t="shared" si="20"/>
        <v>556</v>
      </c>
      <c r="G35" s="86">
        <f t="shared" si="26"/>
        <v>579.37083632525253</v>
      </c>
      <c r="H35" s="6">
        <f t="shared" si="21"/>
        <v>603</v>
      </c>
      <c r="I35" s="6">
        <f t="shared" si="22"/>
        <v>531</v>
      </c>
      <c r="J35" s="86">
        <f t="shared" si="27"/>
        <v>553.2391373252525</v>
      </c>
      <c r="K35" s="6">
        <f t="shared" si="23"/>
        <v>576</v>
      </c>
      <c r="L35" s="6">
        <f t="shared" si="24"/>
        <v>522</v>
      </c>
      <c r="M35" s="86">
        <f t="shared" si="28"/>
        <v>543.97726932525268</v>
      </c>
      <c r="N35" s="6">
        <f t="shared" si="25"/>
        <v>566</v>
      </c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</row>
    <row r="36" spans="4:76" ht="30" customHeight="1" x14ac:dyDescent="0.25">
      <c r="E36" s="52"/>
      <c r="F36" s="85"/>
      <c r="G36" s="85"/>
      <c r="H36" s="52"/>
      <c r="I36" s="52"/>
      <c r="J36" s="52"/>
      <c r="K36" s="52"/>
      <c r="L36" s="52"/>
      <c r="M36" s="53"/>
      <c r="N36" s="23"/>
    </row>
    <row r="37" spans="4:76" ht="15" customHeight="1" x14ac:dyDescent="0.25">
      <c r="E37" s="52"/>
      <c r="F37" s="52"/>
      <c r="G37" s="52"/>
      <c r="H37" s="52"/>
      <c r="I37" s="52"/>
      <c r="J37" s="52"/>
      <c r="K37" s="52"/>
      <c r="L37" s="52"/>
      <c r="M37" s="52"/>
    </row>
    <row r="38" spans="4:76" x14ac:dyDescent="0.25">
      <c r="E38" s="14"/>
      <c r="F38" s="14"/>
      <c r="U38" s="11"/>
      <c r="V38" s="49"/>
      <c r="W38" s="49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</row>
    <row r="39" spans="4:76" x14ac:dyDescent="0.25">
      <c r="E39" s="14"/>
      <c r="F39" s="14"/>
      <c r="G39" s="90"/>
      <c r="H39" s="52"/>
      <c r="I39" s="52"/>
      <c r="J39" s="52"/>
      <c r="K39" s="52"/>
      <c r="L39" s="52"/>
      <c r="V39" s="49"/>
      <c r="W39" s="49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</row>
    <row r="40" spans="4:76" ht="15" customHeight="1" x14ac:dyDescent="0.25">
      <c r="E40" s="14"/>
      <c r="F40" s="14"/>
      <c r="G40" s="281" t="str">
        <f>E28</f>
        <v>Caracterización de cuadrillas</v>
      </c>
      <c r="H40" s="282"/>
      <c r="I40" s="282"/>
      <c r="J40" s="282"/>
      <c r="K40" s="282"/>
      <c r="L40" s="283"/>
      <c r="V40" s="91"/>
      <c r="W40" s="281" t="str">
        <f>E32</f>
        <v>Experiencia del trabajador</v>
      </c>
      <c r="X40" s="282"/>
      <c r="Y40" s="282"/>
      <c r="Z40" s="282"/>
      <c r="AA40" s="282"/>
      <c r="AB40" s="283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</row>
    <row r="41" spans="4:76" x14ac:dyDescent="0.25">
      <c r="E41" s="14"/>
      <c r="F41" s="14"/>
      <c r="G41" s="284" t="s">
        <v>41</v>
      </c>
      <c r="H41" s="284"/>
      <c r="I41" s="285" t="s">
        <v>42</v>
      </c>
      <c r="J41" s="285"/>
      <c r="K41" s="280" t="s">
        <v>43</v>
      </c>
      <c r="L41" s="280"/>
      <c r="V41" s="91"/>
      <c r="W41" s="284" t="s">
        <v>41</v>
      </c>
      <c r="X41" s="284"/>
      <c r="Y41" s="285" t="s">
        <v>42</v>
      </c>
      <c r="Z41" s="285"/>
      <c r="AA41" s="280" t="s">
        <v>43</v>
      </c>
      <c r="AB41" s="280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</row>
    <row r="42" spans="4:76" x14ac:dyDescent="0.25">
      <c r="E42" s="14"/>
      <c r="F42" s="14"/>
      <c r="G42" s="15">
        <f>_xlfn.XLOOKUP(G40,$E$28:$E$35,$F$28:$F$35,"ERROR",0,1)</f>
        <v>382</v>
      </c>
      <c r="H42" s="12">
        <v>0</v>
      </c>
      <c r="I42" s="12">
        <f>_xlfn.XLOOKUP(G40,$E$28:$E$35,$I$28:$I$35)</f>
        <v>365</v>
      </c>
      <c r="J42" s="12">
        <v>0</v>
      </c>
      <c r="K42" s="12">
        <f>_xlfn.XLOOKUP(G40,$E$28:$E$35,$L$28:$L$35)</f>
        <v>358</v>
      </c>
      <c r="L42" s="12">
        <v>0</v>
      </c>
      <c r="V42" s="91"/>
      <c r="W42" s="15">
        <f>_xlfn.XLOOKUP(W40,$E$28:$E$35,$F$28:$F$35,"ERROR",0,1)</f>
        <v>484</v>
      </c>
      <c r="X42" s="12">
        <v>0</v>
      </c>
      <c r="Y42" s="12">
        <f>_xlfn.XLOOKUP(W40,$E$28:$E$35,$I$28:$I$35)</f>
        <v>462</v>
      </c>
      <c r="Z42" s="12">
        <v>0</v>
      </c>
      <c r="AA42" s="12">
        <f>_xlfn.XLOOKUP(W40,$E$28:$E$35,$L$28:$L$35)</f>
        <v>454</v>
      </c>
      <c r="AB42" s="12">
        <v>0</v>
      </c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</row>
    <row r="43" spans="4:76" ht="15" customHeight="1" x14ac:dyDescent="0.25">
      <c r="D43" s="88"/>
      <c r="E43" s="14"/>
      <c r="F43" s="14"/>
      <c r="G43" s="15">
        <f>((G45-G42)/4)+G42</f>
        <v>480.75</v>
      </c>
      <c r="H43" s="12">
        <v>1</v>
      </c>
      <c r="I43" s="15">
        <f>((I45-I42)/4)+I42</f>
        <v>459.25</v>
      </c>
      <c r="J43" s="12">
        <v>1</v>
      </c>
      <c r="K43" s="15">
        <f>((K45-K42)/4)+K42</f>
        <v>451</v>
      </c>
      <c r="L43" s="12">
        <v>1</v>
      </c>
      <c r="V43" s="91"/>
      <c r="W43" s="15">
        <f>((W45-W42)/4)+W42</f>
        <v>531.75</v>
      </c>
      <c r="X43" s="12">
        <v>1</v>
      </c>
      <c r="Y43" s="15">
        <f>((Y45-Y42)/4)+Y42</f>
        <v>507.75</v>
      </c>
      <c r="Z43" s="12">
        <v>1</v>
      </c>
      <c r="AA43" s="15">
        <f>((AA45-AA42)/4)+AA42</f>
        <v>499</v>
      </c>
      <c r="AB43" s="12">
        <v>1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</row>
    <row r="44" spans="4:76" x14ac:dyDescent="0.25">
      <c r="E44" s="14"/>
      <c r="F44" s="14"/>
      <c r="G44" s="12">
        <f>G45-((G45-G42)/4)</f>
        <v>678.25</v>
      </c>
      <c r="H44" s="12">
        <v>1</v>
      </c>
      <c r="I44" s="12">
        <f>I45-((I45-I42)/4)</f>
        <v>647.75</v>
      </c>
      <c r="J44" s="12">
        <v>1</v>
      </c>
      <c r="K44" s="12">
        <f>K45-((K45-K42)/4)</f>
        <v>637</v>
      </c>
      <c r="L44" s="12">
        <v>1</v>
      </c>
      <c r="V44" s="91"/>
      <c r="W44" s="12">
        <f>W45-((W45-W42)/4)</f>
        <v>627.25</v>
      </c>
      <c r="X44" s="12">
        <v>1</v>
      </c>
      <c r="Y44" s="12">
        <f>Y45-((Y45-Y42)/4)</f>
        <v>599.25</v>
      </c>
      <c r="Z44" s="12">
        <v>1</v>
      </c>
      <c r="AA44" s="12">
        <f>AA45-((AA45-AA42)/4)</f>
        <v>589</v>
      </c>
      <c r="AB44" s="12">
        <v>1</v>
      </c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</row>
    <row r="45" spans="4:76" x14ac:dyDescent="0.25">
      <c r="E45" s="14"/>
      <c r="F45" s="14"/>
      <c r="G45" s="15">
        <f>_xlfn.XLOOKUP(G40,$E$28:$E$35,$H$28:$H$35,"ERROR",0,1)</f>
        <v>777</v>
      </c>
      <c r="H45" s="12">
        <v>0</v>
      </c>
      <c r="I45" s="12">
        <f>_xlfn.XLOOKUP(G40,$E$28:$E$35,$K$28:$K$35)</f>
        <v>742</v>
      </c>
      <c r="J45" s="12">
        <v>0</v>
      </c>
      <c r="K45" s="12">
        <f>_xlfn.XLOOKUP(G40,$E$28:$E$35,$N$28:$N$35)</f>
        <v>730</v>
      </c>
      <c r="L45" s="12">
        <v>0</v>
      </c>
      <c r="V45" s="91"/>
      <c r="W45" s="15">
        <f>_xlfn.XLOOKUP(W40,$E$28:$E$35,$H$28:$H$35,"ERROR",0,1)</f>
        <v>675</v>
      </c>
      <c r="X45" s="12">
        <v>0</v>
      </c>
      <c r="Y45" s="12">
        <f>_xlfn.XLOOKUP(W40,$E$28:$E$35,$K$28:$K$35)</f>
        <v>645</v>
      </c>
      <c r="Z45" s="12">
        <v>0</v>
      </c>
      <c r="AA45" s="12">
        <f>_xlfn.XLOOKUP(W40,$E$28:$E$35,$N$28:$N$35)</f>
        <v>634</v>
      </c>
      <c r="AB45" s="12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</row>
    <row r="46" spans="4:76" x14ac:dyDescent="0.25">
      <c r="E46" s="14"/>
      <c r="F46" s="14"/>
      <c r="G46" s="27"/>
      <c r="H46" s="27"/>
      <c r="I46" s="27"/>
      <c r="J46" s="27"/>
      <c r="K46" s="27"/>
      <c r="L46" s="27"/>
      <c r="V46" s="91"/>
      <c r="W46" s="27"/>
      <c r="X46" s="27"/>
      <c r="Y46" s="27"/>
      <c r="Z46" s="27"/>
      <c r="AA46" s="27"/>
      <c r="AB46" s="27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</row>
    <row r="47" spans="4:76" s="16" customFormat="1" ht="30" customHeight="1" x14ac:dyDescent="0.25">
      <c r="E47" s="14"/>
      <c r="F47" s="14"/>
      <c r="G47" s="27"/>
      <c r="H47" s="27"/>
      <c r="I47" s="27"/>
      <c r="J47" s="27"/>
      <c r="K47" s="27"/>
      <c r="L47" s="27"/>
      <c r="V47" s="91"/>
      <c r="W47" s="27"/>
      <c r="X47" s="27"/>
      <c r="Y47" s="27"/>
      <c r="Z47" s="27"/>
      <c r="AA47" s="27"/>
      <c r="AB47" s="27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</row>
    <row r="48" spans="4:76" x14ac:dyDescent="0.25">
      <c r="E48" s="14"/>
      <c r="F48" s="14"/>
      <c r="G48" s="27"/>
      <c r="H48" s="27"/>
      <c r="I48" s="27"/>
      <c r="J48" s="27"/>
      <c r="K48" s="27"/>
      <c r="L48" s="27"/>
      <c r="V48" s="91"/>
      <c r="W48" s="27"/>
      <c r="X48" s="27"/>
      <c r="Y48" s="27"/>
      <c r="Z48" s="27"/>
      <c r="AA48" s="27"/>
      <c r="AB48" s="27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</row>
    <row r="49" spans="5:76" x14ac:dyDescent="0.25">
      <c r="E49" s="14"/>
      <c r="F49" s="14"/>
      <c r="G49" s="27"/>
      <c r="H49" s="27"/>
      <c r="I49" s="27"/>
      <c r="J49" s="27"/>
      <c r="K49" s="27"/>
      <c r="L49" s="27"/>
      <c r="U49" s="11"/>
      <c r="V49" s="91"/>
      <c r="W49" s="27"/>
      <c r="X49" s="27"/>
      <c r="Y49" s="27"/>
      <c r="Z49" s="27"/>
      <c r="AA49" s="27"/>
      <c r="AB49" s="27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</row>
    <row r="50" spans="5:76" ht="15" customHeight="1" x14ac:dyDescent="0.25">
      <c r="E50" s="14"/>
      <c r="F50" s="14"/>
      <c r="G50" s="27"/>
      <c r="H50" s="27"/>
      <c r="I50" s="27"/>
      <c r="J50" s="27"/>
      <c r="K50" s="27"/>
      <c r="L50" s="27"/>
      <c r="V50" s="91"/>
      <c r="W50" s="27"/>
      <c r="X50" s="27"/>
      <c r="Y50" s="27"/>
      <c r="Z50" s="27"/>
      <c r="AA50" s="27"/>
      <c r="AB50" s="27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</row>
    <row r="51" spans="5:76" ht="15" customHeight="1" x14ac:dyDescent="0.25">
      <c r="E51" s="14"/>
      <c r="F51" s="14"/>
      <c r="G51" s="27"/>
      <c r="H51" s="27"/>
      <c r="I51" s="27"/>
      <c r="J51" s="27"/>
      <c r="K51" s="27"/>
      <c r="L51" s="27"/>
      <c r="M51" s="49"/>
      <c r="N51" s="49"/>
      <c r="V51" s="91"/>
      <c r="W51" s="27"/>
      <c r="X51" s="27"/>
      <c r="Y51" s="27"/>
      <c r="Z51" s="27"/>
      <c r="AA51" s="27"/>
      <c r="AB51" s="27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</row>
    <row r="52" spans="5:76" x14ac:dyDescent="0.25">
      <c r="E52" s="14"/>
      <c r="F52" s="14"/>
      <c r="G52" s="27"/>
      <c r="H52" s="27"/>
      <c r="I52" s="27"/>
      <c r="J52" s="27"/>
      <c r="K52" s="27"/>
      <c r="L52" s="27"/>
      <c r="M52" s="49"/>
      <c r="N52" s="49"/>
      <c r="V52" s="91"/>
      <c r="W52" s="27"/>
      <c r="X52" s="27"/>
      <c r="Y52" s="27"/>
      <c r="Z52" s="27"/>
      <c r="AA52" s="27"/>
      <c r="AB52" s="27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</row>
    <row r="53" spans="5:76" x14ac:dyDescent="0.25">
      <c r="E53" s="14"/>
      <c r="F53" s="14"/>
      <c r="G53" s="27"/>
      <c r="H53" s="27"/>
      <c r="I53" s="27"/>
      <c r="J53" s="27"/>
      <c r="K53" s="27"/>
      <c r="L53" s="27"/>
      <c r="M53" s="49"/>
      <c r="N53" s="49"/>
      <c r="V53" s="91"/>
      <c r="W53" s="27"/>
      <c r="X53" s="27"/>
      <c r="Y53" s="27"/>
      <c r="Z53" s="27"/>
      <c r="AA53" s="27"/>
      <c r="AB53" s="27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</row>
    <row r="54" spans="5:76" ht="15" customHeight="1" x14ac:dyDescent="0.25">
      <c r="E54" s="14"/>
      <c r="F54" s="14"/>
      <c r="G54" s="27"/>
      <c r="H54" s="27"/>
      <c r="I54" s="27"/>
      <c r="J54" s="27"/>
      <c r="K54" s="27"/>
      <c r="L54" s="27"/>
      <c r="M54" s="49"/>
      <c r="N54" s="49"/>
      <c r="V54" s="91"/>
      <c r="W54" s="27"/>
      <c r="X54" s="27"/>
      <c r="Y54" s="27"/>
      <c r="Z54" s="27"/>
      <c r="AA54" s="27"/>
      <c r="AB54" s="27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</row>
    <row r="55" spans="5:76" ht="15" customHeight="1" x14ac:dyDescent="0.25">
      <c r="E55" s="14"/>
      <c r="F55" s="14"/>
      <c r="G55" s="281" t="str">
        <f>E29</f>
        <v>Complejidad del proyecto</v>
      </c>
      <c r="H55" s="282"/>
      <c r="I55" s="282"/>
      <c r="J55" s="282"/>
      <c r="K55" s="282"/>
      <c r="L55" s="283"/>
      <c r="M55" s="49"/>
      <c r="N55" s="49"/>
      <c r="V55" s="91"/>
      <c r="W55" s="281" t="str">
        <f>E33</f>
        <v>Herramientas y equipos</v>
      </c>
      <c r="X55" s="282"/>
      <c r="Y55" s="282"/>
      <c r="Z55" s="282"/>
      <c r="AA55" s="282"/>
      <c r="AB55" s="283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</row>
    <row r="56" spans="5:76" x14ac:dyDescent="0.25">
      <c r="E56" s="14"/>
      <c r="F56" s="14"/>
      <c r="G56" s="284" t="s">
        <v>41</v>
      </c>
      <c r="H56" s="284"/>
      <c r="I56" s="285" t="s">
        <v>42</v>
      </c>
      <c r="J56" s="285"/>
      <c r="K56" s="280" t="s">
        <v>43</v>
      </c>
      <c r="L56" s="280"/>
      <c r="M56" s="49"/>
      <c r="N56" s="49"/>
      <c r="V56" s="91"/>
      <c r="W56" s="284" t="s">
        <v>41</v>
      </c>
      <c r="X56" s="284"/>
      <c r="Y56" s="285" t="s">
        <v>42</v>
      </c>
      <c r="Z56" s="285"/>
      <c r="AA56" s="280" t="s">
        <v>43</v>
      </c>
      <c r="AB56" s="280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</row>
    <row r="57" spans="5:76" ht="15" customHeight="1" x14ac:dyDescent="0.25">
      <c r="E57" s="14"/>
      <c r="F57" s="14"/>
      <c r="G57" s="15">
        <f>_xlfn.XLOOKUP(G55,$E$28:$E$35,$F$28:$F$35,"ERROR",0,1)</f>
        <v>484</v>
      </c>
      <c r="H57" s="12">
        <v>0</v>
      </c>
      <c r="I57" s="12">
        <f>_xlfn.XLOOKUP(G55,$E$28:$E$35,$I$28:$I$35)</f>
        <v>462</v>
      </c>
      <c r="J57" s="12">
        <v>0</v>
      </c>
      <c r="K57" s="12">
        <f>_xlfn.XLOOKUP(G55,$E$28:$E$35,$L$28:$L$35)</f>
        <v>454</v>
      </c>
      <c r="L57" s="12">
        <v>0</v>
      </c>
      <c r="M57" s="49"/>
      <c r="N57" s="49"/>
      <c r="V57" s="91"/>
      <c r="W57" s="15">
        <f>_xlfn.XLOOKUP(W55,$E$28:$E$35,$F$28:$F$35,"ERROR",0,1)</f>
        <v>543</v>
      </c>
      <c r="X57" s="12">
        <v>0</v>
      </c>
      <c r="Y57" s="12">
        <f>_xlfn.XLOOKUP(W55,$E$28:$E$35,$I$28:$I$35)</f>
        <v>519</v>
      </c>
      <c r="Z57" s="12">
        <v>0</v>
      </c>
      <c r="AA57" s="12">
        <f>_xlfn.XLOOKUP(W55,$E$28:$E$35,$L$28:$L$35)</f>
        <v>510</v>
      </c>
      <c r="AB57" s="12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</row>
    <row r="58" spans="5:76" ht="30" customHeight="1" x14ac:dyDescent="0.25">
      <c r="E58" s="14"/>
      <c r="F58" s="14"/>
      <c r="G58" s="15">
        <f>((G60-G57)/4)+G57</f>
        <v>531.75</v>
      </c>
      <c r="H58" s="12">
        <v>1</v>
      </c>
      <c r="I58" s="15">
        <f>((I60-I57)/4)+I57</f>
        <v>507.75</v>
      </c>
      <c r="J58" s="12">
        <v>1</v>
      </c>
      <c r="K58" s="15">
        <f>((K60-K57)/4)+K57</f>
        <v>499</v>
      </c>
      <c r="L58" s="12">
        <v>1</v>
      </c>
      <c r="M58" s="49"/>
      <c r="N58" s="49"/>
      <c r="V58" s="91"/>
      <c r="W58" s="15">
        <f>((W60-W57)/4)+W57</f>
        <v>561</v>
      </c>
      <c r="X58" s="12">
        <v>1</v>
      </c>
      <c r="Y58" s="15">
        <f>((Y60-Y57)/4)+Y57</f>
        <v>536.25</v>
      </c>
      <c r="Z58" s="12">
        <v>1</v>
      </c>
      <c r="AA58" s="15">
        <f>((AA60-AA57)/4)+AA57</f>
        <v>527</v>
      </c>
      <c r="AB58" s="12">
        <v>1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</row>
    <row r="59" spans="5:76" x14ac:dyDescent="0.25">
      <c r="E59" s="14"/>
      <c r="F59" s="14"/>
      <c r="G59" s="12">
        <f>G60-((G60-G57)/4)</f>
        <v>627.25</v>
      </c>
      <c r="H59" s="12">
        <v>1</v>
      </c>
      <c r="I59" s="12">
        <f>I60-((I60-I57)/4)</f>
        <v>599.25</v>
      </c>
      <c r="J59" s="12">
        <v>1</v>
      </c>
      <c r="K59" s="12">
        <f>K60-((K60-K57)/4)</f>
        <v>589</v>
      </c>
      <c r="L59" s="12">
        <v>1</v>
      </c>
      <c r="M59" s="49"/>
      <c r="N59" s="49"/>
      <c r="V59" s="91"/>
      <c r="W59" s="12">
        <f>W60-((W60-W57)/4)</f>
        <v>597</v>
      </c>
      <c r="X59" s="12">
        <v>1</v>
      </c>
      <c r="Y59" s="12">
        <f>Y60-((Y60-Y57)/4)</f>
        <v>570.75</v>
      </c>
      <c r="Z59" s="12">
        <v>1</v>
      </c>
      <c r="AA59" s="12">
        <f>AA60-((AA60-AA57)/4)</f>
        <v>561</v>
      </c>
      <c r="AB59" s="12">
        <v>1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</row>
    <row r="60" spans="5:76" x14ac:dyDescent="0.25">
      <c r="E60" s="14"/>
      <c r="F60" s="14"/>
      <c r="G60" s="15">
        <f>_xlfn.XLOOKUP(G55,$E$28:$E$35,$H$28:$H$35,"ERROR",0,1)</f>
        <v>675</v>
      </c>
      <c r="H60" s="12">
        <v>0</v>
      </c>
      <c r="I60" s="12">
        <f>_xlfn.XLOOKUP(G55,$E$28:$E$35,$K$28:$K$35)</f>
        <v>645</v>
      </c>
      <c r="J60" s="12">
        <v>0</v>
      </c>
      <c r="K60" s="12">
        <f>_xlfn.XLOOKUP(G55,$E$28:$E$35,$N$28:$N$35)</f>
        <v>634</v>
      </c>
      <c r="L60" s="12">
        <v>0</v>
      </c>
      <c r="M60" s="49"/>
      <c r="N60" s="49"/>
      <c r="V60" s="91"/>
      <c r="W60" s="15">
        <f>_xlfn.XLOOKUP(W55,$E$28:$E$35,$H$28:$H$35,"ERROR",0,1)</f>
        <v>615</v>
      </c>
      <c r="X60" s="12">
        <v>0</v>
      </c>
      <c r="Y60" s="12">
        <f>_xlfn.XLOOKUP(W55,$E$28:$E$35,$K$28:$K$35)</f>
        <v>588</v>
      </c>
      <c r="Z60" s="12">
        <v>0</v>
      </c>
      <c r="AA60" s="12">
        <f>_xlfn.XLOOKUP(W55,$E$28:$E$35,$N$28:$N$35)</f>
        <v>578</v>
      </c>
      <c r="AB60" s="12">
        <v>0</v>
      </c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</row>
    <row r="61" spans="5:76" x14ac:dyDescent="0.25">
      <c r="E61" s="14"/>
      <c r="F61" s="14"/>
      <c r="G61" s="27"/>
      <c r="H61" s="27"/>
      <c r="I61" s="27"/>
      <c r="J61" s="27"/>
      <c r="K61" s="27"/>
      <c r="L61" s="27"/>
      <c r="M61" s="14"/>
      <c r="N61" s="14"/>
      <c r="O61" s="14"/>
      <c r="P61" s="14"/>
      <c r="Q61" s="14"/>
      <c r="R61" s="14"/>
      <c r="S61" s="14"/>
      <c r="V61" s="91"/>
      <c r="W61" s="27"/>
      <c r="X61" s="27"/>
      <c r="Y61" s="27"/>
      <c r="Z61" s="27"/>
      <c r="AA61" s="27"/>
      <c r="AB61" s="27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</row>
    <row r="62" spans="5:76" x14ac:dyDescent="0.25">
      <c r="E62" s="49"/>
      <c r="F62" s="14"/>
      <c r="G62" s="27"/>
      <c r="H62" s="27"/>
      <c r="I62" s="27"/>
      <c r="J62" s="27"/>
      <c r="K62" s="27"/>
      <c r="L62" s="27"/>
      <c r="M62" s="14"/>
      <c r="N62" s="14"/>
      <c r="O62" s="14"/>
      <c r="P62" s="14"/>
      <c r="Q62" s="14"/>
      <c r="R62" s="14"/>
      <c r="S62" s="14"/>
      <c r="V62" s="91"/>
      <c r="W62" s="27"/>
      <c r="X62" s="27"/>
      <c r="Y62" s="27"/>
      <c r="Z62" s="27"/>
      <c r="AA62" s="27"/>
      <c r="AB62" s="27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</row>
    <row r="63" spans="5:76" ht="15" customHeight="1" x14ac:dyDescent="0.25">
      <c r="E63" s="49"/>
      <c r="F63" s="14"/>
      <c r="G63" s="27"/>
      <c r="H63" s="27"/>
      <c r="I63" s="27"/>
      <c r="J63" s="27"/>
      <c r="K63" s="27"/>
      <c r="L63" s="27"/>
      <c r="M63" s="14"/>
      <c r="N63" s="14"/>
      <c r="O63" s="14"/>
      <c r="P63" s="14"/>
      <c r="Q63" s="14"/>
      <c r="R63" s="14"/>
      <c r="S63" s="14"/>
      <c r="U63" s="11"/>
      <c r="V63" s="91"/>
      <c r="W63" s="27"/>
      <c r="X63" s="27"/>
      <c r="Y63" s="27"/>
      <c r="Z63" s="27"/>
      <c r="AA63" s="27"/>
      <c r="AB63" s="27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</row>
    <row r="64" spans="5:76" ht="15" customHeight="1" x14ac:dyDescent="0.25">
      <c r="E64" s="49"/>
      <c r="F64" s="14"/>
      <c r="G64" s="27"/>
      <c r="H64" s="27"/>
      <c r="I64" s="27"/>
      <c r="J64" s="27"/>
      <c r="K64" s="27"/>
      <c r="L64" s="27"/>
      <c r="M64" s="14"/>
      <c r="N64" s="14"/>
      <c r="O64" s="14"/>
      <c r="P64" s="14"/>
      <c r="Q64" s="14"/>
      <c r="R64" s="14"/>
      <c r="S64" s="14"/>
      <c r="V64" s="91"/>
      <c r="W64" s="27"/>
      <c r="X64" s="27"/>
      <c r="Y64" s="27"/>
      <c r="Z64" s="27"/>
      <c r="AA64" s="27"/>
      <c r="AB64" s="27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</row>
    <row r="65" spans="5:76" x14ac:dyDescent="0.25">
      <c r="E65" s="49"/>
      <c r="F65" s="14"/>
      <c r="G65" s="27"/>
      <c r="H65" s="27"/>
      <c r="I65" s="27"/>
      <c r="J65" s="27"/>
      <c r="K65" s="27"/>
      <c r="L65" s="27"/>
      <c r="M65" s="14"/>
      <c r="N65" s="14"/>
      <c r="O65" s="14"/>
      <c r="P65" s="14"/>
      <c r="Q65" s="14"/>
      <c r="R65" s="14"/>
      <c r="S65" s="14"/>
      <c r="V65" s="91"/>
      <c r="W65" s="27"/>
      <c r="X65" s="27"/>
      <c r="Y65" s="27"/>
      <c r="Z65" s="27"/>
      <c r="AA65" s="27"/>
      <c r="AB65" s="27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</row>
    <row r="66" spans="5:76" x14ac:dyDescent="0.25">
      <c r="E66" s="49"/>
      <c r="F66" s="14"/>
      <c r="G66" s="27"/>
      <c r="H66" s="27"/>
      <c r="I66" s="27"/>
      <c r="J66" s="27"/>
      <c r="K66" s="27"/>
      <c r="L66" s="27"/>
      <c r="M66" s="14"/>
      <c r="N66" s="14"/>
      <c r="O66" s="14"/>
      <c r="P66" s="14"/>
      <c r="Q66" s="14"/>
      <c r="R66" s="14"/>
      <c r="S66" s="14"/>
      <c r="V66" s="91"/>
      <c r="W66" s="27"/>
      <c r="X66" s="27"/>
      <c r="Y66" s="27"/>
      <c r="Z66" s="27"/>
      <c r="AA66" s="27"/>
      <c r="AB66" s="27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</row>
    <row r="67" spans="5:76" ht="15" customHeight="1" x14ac:dyDescent="0.25">
      <c r="E67" s="49"/>
      <c r="F67" s="14"/>
      <c r="G67" s="27"/>
      <c r="H67" s="27"/>
      <c r="I67" s="27"/>
      <c r="J67" s="27"/>
      <c r="K67" s="27"/>
      <c r="L67" s="27"/>
      <c r="M67" s="14"/>
      <c r="N67" s="14"/>
      <c r="O67" s="14"/>
      <c r="P67" s="14"/>
      <c r="Q67" s="14"/>
      <c r="R67" s="14"/>
      <c r="S67" s="14"/>
      <c r="V67" s="91"/>
      <c r="W67" s="27"/>
      <c r="X67" s="27"/>
      <c r="Y67" s="27"/>
      <c r="Z67" s="27"/>
      <c r="AA67" s="27"/>
      <c r="AB67" s="27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</row>
    <row r="68" spans="5:76" x14ac:dyDescent="0.25">
      <c r="E68" s="49"/>
      <c r="F68" s="14"/>
      <c r="G68" s="27"/>
      <c r="H68" s="27"/>
      <c r="I68" s="27"/>
      <c r="J68" s="27"/>
      <c r="K68" s="27"/>
      <c r="L68" s="27"/>
      <c r="M68" s="14"/>
      <c r="N68" s="14"/>
      <c r="O68" s="14"/>
      <c r="P68" s="14"/>
      <c r="Q68" s="14"/>
      <c r="R68" s="14"/>
      <c r="S68" s="14"/>
      <c r="V68" s="91"/>
      <c r="W68" s="27"/>
      <c r="X68" s="27"/>
      <c r="Y68" s="27"/>
      <c r="Z68" s="27"/>
      <c r="AA68" s="27"/>
      <c r="AB68" s="27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</row>
    <row r="69" spans="5:76" x14ac:dyDescent="0.25">
      <c r="E69" s="49"/>
      <c r="F69" s="14"/>
      <c r="G69" s="27"/>
      <c r="H69" s="27"/>
      <c r="I69" s="27"/>
      <c r="J69" s="27"/>
      <c r="K69" s="27"/>
      <c r="L69" s="27"/>
      <c r="M69" s="14"/>
      <c r="N69" s="14"/>
      <c r="O69" s="14"/>
      <c r="P69" s="14"/>
      <c r="Q69" s="14"/>
      <c r="R69" s="14"/>
      <c r="S69" s="14"/>
      <c r="V69" s="91"/>
      <c r="W69" s="27"/>
      <c r="X69" s="27"/>
      <c r="Y69" s="27"/>
      <c r="Z69" s="27"/>
      <c r="AA69" s="27"/>
      <c r="AB69" s="27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</row>
    <row r="70" spans="5:76" ht="15" customHeight="1" x14ac:dyDescent="0.25">
      <c r="E70" s="49"/>
      <c r="F70" s="14"/>
      <c r="G70" s="281" t="str">
        <f>E30</f>
        <v>Condiciones ambientales</v>
      </c>
      <c r="H70" s="282"/>
      <c r="I70" s="282"/>
      <c r="J70" s="282"/>
      <c r="K70" s="282"/>
      <c r="L70" s="283"/>
      <c r="M70" s="14"/>
      <c r="N70" s="14"/>
      <c r="O70" s="14"/>
      <c r="P70" s="14"/>
      <c r="Q70" s="14"/>
      <c r="R70" s="14"/>
      <c r="S70" s="14"/>
      <c r="V70" s="91"/>
      <c r="W70" s="281" t="str">
        <f>E34</f>
        <v>Monitoreo y control</v>
      </c>
      <c r="X70" s="282"/>
      <c r="Y70" s="282"/>
      <c r="Z70" s="282"/>
      <c r="AA70" s="282"/>
      <c r="AB70" s="283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</row>
    <row r="71" spans="5:76" x14ac:dyDescent="0.25">
      <c r="E71" s="49"/>
      <c r="F71" s="14"/>
      <c r="G71" s="284" t="s">
        <v>41</v>
      </c>
      <c r="H71" s="284"/>
      <c r="I71" s="285" t="s">
        <v>42</v>
      </c>
      <c r="J71" s="285"/>
      <c r="K71" s="280" t="s">
        <v>43</v>
      </c>
      <c r="L71" s="280"/>
      <c r="M71" s="14"/>
      <c r="N71" s="14"/>
      <c r="O71" s="14"/>
      <c r="P71" s="14"/>
      <c r="Q71" s="14"/>
      <c r="R71" s="14"/>
      <c r="S71" s="14"/>
      <c r="V71" s="91"/>
      <c r="W71" s="284" t="s">
        <v>41</v>
      </c>
      <c r="X71" s="284"/>
      <c r="Y71" s="285" t="s">
        <v>42</v>
      </c>
      <c r="Z71" s="285"/>
      <c r="AA71" s="280" t="s">
        <v>43</v>
      </c>
      <c r="AB71" s="280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</row>
    <row r="72" spans="5:76" x14ac:dyDescent="0.25">
      <c r="E72" s="49"/>
      <c r="F72" s="14"/>
      <c r="G72" s="15">
        <f>_xlfn.XLOOKUP(G70,$E$28:$E$35,$F$28:$F$35,"ERROR",0,1)</f>
        <v>543</v>
      </c>
      <c r="H72" s="12">
        <v>0</v>
      </c>
      <c r="I72" s="12">
        <f>_xlfn.XLOOKUP(G70,$E$28:$E$35,$I$28:$I$35)</f>
        <v>519</v>
      </c>
      <c r="J72" s="12">
        <v>0</v>
      </c>
      <c r="K72" s="12">
        <f>_xlfn.XLOOKUP(G70,$E$28:$E$35,$L$28:$L$35)</f>
        <v>510</v>
      </c>
      <c r="L72" s="12">
        <v>0</v>
      </c>
      <c r="M72" s="14"/>
      <c r="N72" s="14"/>
      <c r="O72" s="14"/>
      <c r="P72" s="14"/>
      <c r="Q72" s="14"/>
      <c r="R72" s="14"/>
      <c r="S72" s="14"/>
      <c r="V72" s="91"/>
      <c r="W72" s="15">
        <f>_xlfn.XLOOKUP(W70,$E$28:$E$35,$F$28:$F$35,"ERROR",0,1)</f>
        <v>517</v>
      </c>
      <c r="X72" s="12">
        <v>0</v>
      </c>
      <c r="Y72" s="12">
        <f>_xlfn.XLOOKUP(W70,$E$28:$E$35,$I$28:$I$35)</f>
        <v>493</v>
      </c>
      <c r="Z72" s="12">
        <v>0</v>
      </c>
      <c r="AA72" s="12">
        <f>_xlfn.XLOOKUP(W70,$E$28:$E$35,$L$28:$L$35)</f>
        <v>485</v>
      </c>
      <c r="AB72" s="12">
        <v>0</v>
      </c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</row>
    <row r="73" spans="5:76" x14ac:dyDescent="0.25">
      <c r="E73" s="49"/>
      <c r="F73" s="14"/>
      <c r="G73" s="15">
        <f>((G75-G72)/4)+G72</f>
        <v>561</v>
      </c>
      <c r="H73" s="12">
        <v>1</v>
      </c>
      <c r="I73" s="15">
        <f>((I75-I72)/4)+I72</f>
        <v>536.25</v>
      </c>
      <c r="J73" s="12">
        <v>1</v>
      </c>
      <c r="K73" s="15">
        <f>((K75-K72)/4)+K72</f>
        <v>527</v>
      </c>
      <c r="L73" s="12">
        <v>1</v>
      </c>
      <c r="M73" s="14"/>
      <c r="N73" s="14"/>
      <c r="O73" s="14"/>
      <c r="P73" s="14"/>
      <c r="Q73" s="14"/>
      <c r="R73" s="14"/>
      <c r="S73" s="14"/>
      <c r="V73" s="91"/>
      <c r="W73" s="15">
        <f>((W75-W72)/4)+W72</f>
        <v>548.25</v>
      </c>
      <c r="X73" s="12">
        <v>1</v>
      </c>
      <c r="Y73" s="15">
        <f>((Y75-Y72)/4)+Y72</f>
        <v>523</v>
      </c>
      <c r="Z73" s="12">
        <v>1</v>
      </c>
      <c r="AA73" s="15">
        <f>((AA75-AA72)/4)+AA72</f>
        <v>514.5</v>
      </c>
      <c r="AB73" s="12">
        <v>1</v>
      </c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</row>
    <row r="74" spans="5:76" x14ac:dyDescent="0.25">
      <c r="E74" s="49"/>
      <c r="F74" s="14"/>
      <c r="G74" s="12">
        <f>G75-((G75-G72)/4)</f>
        <v>597</v>
      </c>
      <c r="H74" s="12">
        <v>1</v>
      </c>
      <c r="I74" s="12">
        <f>I75-((I75-I72)/4)</f>
        <v>570.75</v>
      </c>
      <c r="J74" s="12">
        <v>1</v>
      </c>
      <c r="K74" s="12">
        <f>K75-((K75-K72)/4)</f>
        <v>561</v>
      </c>
      <c r="L74" s="12">
        <v>1</v>
      </c>
      <c r="M74" s="14"/>
      <c r="N74" s="14"/>
      <c r="O74" s="14"/>
      <c r="P74" s="14"/>
      <c r="Q74" s="14"/>
      <c r="R74" s="14"/>
      <c r="S74" s="14"/>
      <c r="V74" s="91"/>
      <c r="W74" s="12">
        <f>W75-((W75-W72)/4)</f>
        <v>610.75</v>
      </c>
      <c r="X74" s="12">
        <v>1</v>
      </c>
      <c r="Y74" s="12">
        <f>Y75-((Y75-Y72)/4)</f>
        <v>583</v>
      </c>
      <c r="Z74" s="12">
        <v>1</v>
      </c>
      <c r="AA74" s="12">
        <f>AA75-((AA75-AA72)/4)</f>
        <v>573.5</v>
      </c>
      <c r="AB74" s="12">
        <v>1</v>
      </c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</row>
    <row r="75" spans="5:76" x14ac:dyDescent="0.25">
      <c r="E75" s="49"/>
      <c r="F75" s="14"/>
      <c r="G75" s="15">
        <f>_xlfn.XLOOKUP(G70,$E$28:$E$35,$H$28:$H$35,"ERROR",0,1)</f>
        <v>615</v>
      </c>
      <c r="H75" s="12">
        <v>0</v>
      </c>
      <c r="I75" s="12">
        <f>_xlfn.XLOOKUP(G70,$E$28:$E$35,$K$28:$K$35)</f>
        <v>588</v>
      </c>
      <c r="J75" s="12">
        <v>0</v>
      </c>
      <c r="K75" s="12">
        <f>_xlfn.XLOOKUP(G70,$E$28:$E$35,$N$28:$N$35)</f>
        <v>578</v>
      </c>
      <c r="L75" s="12">
        <v>0</v>
      </c>
      <c r="M75" s="14"/>
      <c r="N75" s="14"/>
      <c r="O75" s="14"/>
      <c r="P75" s="14"/>
      <c r="Q75" s="14"/>
      <c r="R75" s="14"/>
      <c r="S75" s="14"/>
      <c r="V75" s="91"/>
      <c r="W75" s="15">
        <f>_xlfn.XLOOKUP(W70,$E$28:$E$35,$H$28:$H$35,"ERROR",0,1)</f>
        <v>642</v>
      </c>
      <c r="X75" s="12">
        <v>0</v>
      </c>
      <c r="Y75" s="12">
        <f>_xlfn.XLOOKUP(W70,$E$28:$E$35,$K$28:$K$35)</f>
        <v>613</v>
      </c>
      <c r="Z75" s="12">
        <v>0</v>
      </c>
      <c r="AA75" s="12">
        <f>_xlfn.XLOOKUP(W70,$E$28:$E$35,$N$28:$N$35)</f>
        <v>603</v>
      </c>
      <c r="AB75" s="12">
        <v>0</v>
      </c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</row>
    <row r="76" spans="5:76" x14ac:dyDescent="0.25">
      <c r="E76" s="49"/>
      <c r="F76" s="14"/>
      <c r="G76" s="27"/>
      <c r="H76" s="27"/>
      <c r="I76" s="27"/>
      <c r="J76" s="27"/>
      <c r="K76" s="27"/>
      <c r="L76" s="27"/>
      <c r="M76" s="14"/>
      <c r="N76" s="14"/>
      <c r="O76" s="14"/>
      <c r="P76" s="14"/>
      <c r="Q76" s="14"/>
      <c r="R76" s="14"/>
      <c r="S76" s="14"/>
      <c r="V76" s="91"/>
      <c r="W76" s="27"/>
      <c r="X76" s="27"/>
      <c r="Y76" s="27"/>
      <c r="Z76" s="27"/>
      <c r="AA76" s="27"/>
      <c r="AB76" s="27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</row>
    <row r="77" spans="5:76" x14ac:dyDescent="0.25">
      <c r="E77" s="49"/>
      <c r="F77" s="14"/>
      <c r="G77" s="27"/>
      <c r="H77" s="27"/>
      <c r="I77" s="27"/>
      <c r="J77" s="27"/>
      <c r="K77" s="27"/>
      <c r="L77" s="27"/>
      <c r="M77" s="14"/>
      <c r="N77" s="14"/>
      <c r="O77" s="14"/>
      <c r="P77" s="14"/>
      <c r="Q77" s="14"/>
      <c r="R77" s="14"/>
      <c r="S77" s="14"/>
      <c r="V77" s="91"/>
      <c r="W77" s="27"/>
      <c r="X77" s="27"/>
      <c r="Y77" s="27"/>
      <c r="Z77" s="27"/>
      <c r="AA77" s="27"/>
      <c r="AB77" s="27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</row>
    <row r="78" spans="5:76" x14ac:dyDescent="0.25">
      <c r="E78" s="49"/>
      <c r="F78" s="49"/>
      <c r="G78" s="27"/>
      <c r="H78" s="27"/>
      <c r="I78" s="27"/>
      <c r="J78" s="27"/>
      <c r="K78" s="27"/>
      <c r="L78" s="27"/>
      <c r="M78" s="49"/>
      <c r="N78" s="49"/>
      <c r="V78" s="91"/>
      <c r="W78" s="27"/>
      <c r="X78" s="27"/>
      <c r="Y78" s="27"/>
      <c r="Z78" s="27"/>
      <c r="AA78" s="27"/>
      <c r="AB78" s="27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</row>
    <row r="79" spans="5:76" x14ac:dyDescent="0.25">
      <c r="E79" s="49"/>
      <c r="F79" s="49"/>
      <c r="G79" s="27"/>
      <c r="H79" s="27"/>
      <c r="I79" s="27"/>
      <c r="J79" s="27"/>
      <c r="K79" s="27"/>
      <c r="L79" s="27"/>
      <c r="M79" s="49"/>
      <c r="N79" s="49"/>
      <c r="V79" s="91"/>
      <c r="W79" s="27"/>
      <c r="X79" s="27"/>
      <c r="Y79" s="27"/>
      <c r="Z79" s="27"/>
      <c r="AA79" s="27"/>
      <c r="AB79" s="27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</row>
    <row r="80" spans="5:76" x14ac:dyDescent="0.25">
      <c r="E80" s="49"/>
      <c r="F80" s="49"/>
      <c r="G80" s="27"/>
      <c r="H80" s="27"/>
      <c r="I80" s="27"/>
      <c r="J80" s="27"/>
      <c r="K80" s="27"/>
      <c r="L80" s="27"/>
      <c r="M80" s="49"/>
      <c r="N80" s="49"/>
      <c r="V80" s="91"/>
      <c r="W80" s="27"/>
      <c r="X80" s="27"/>
      <c r="Y80" s="27"/>
      <c r="Z80" s="27"/>
      <c r="AA80" s="27"/>
      <c r="AB80" s="27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</row>
    <row r="81" spans="5:76" x14ac:dyDescent="0.25">
      <c r="E81" s="49"/>
      <c r="F81" s="49"/>
      <c r="G81" s="27"/>
      <c r="H81" s="27"/>
      <c r="I81" s="27"/>
      <c r="J81" s="27"/>
      <c r="K81" s="27"/>
      <c r="L81" s="27"/>
      <c r="M81" s="49"/>
      <c r="N81" s="49"/>
      <c r="V81" s="91"/>
      <c r="W81" s="27"/>
      <c r="X81" s="27"/>
      <c r="Y81" s="27"/>
      <c r="Z81" s="27"/>
      <c r="AA81" s="27"/>
      <c r="AB81" s="27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</row>
    <row r="82" spans="5:76" x14ac:dyDescent="0.25">
      <c r="E82" s="49"/>
      <c r="F82" s="49"/>
      <c r="G82" s="27"/>
      <c r="H82" s="27"/>
      <c r="I82" s="27"/>
      <c r="J82" s="27"/>
      <c r="K82" s="27"/>
      <c r="L82" s="27"/>
      <c r="M82" s="49"/>
      <c r="N82" s="49"/>
      <c r="V82" s="91"/>
      <c r="W82" s="27"/>
      <c r="X82" s="27"/>
      <c r="Y82" s="27"/>
      <c r="Z82" s="27"/>
      <c r="AA82" s="27"/>
      <c r="AB82" s="27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</row>
    <row r="83" spans="5:76" x14ac:dyDescent="0.25">
      <c r="G83" s="27"/>
      <c r="H83" s="27"/>
      <c r="I83" s="27"/>
      <c r="J83" s="27"/>
      <c r="K83" s="27"/>
      <c r="L83" s="27"/>
      <c r="V83" s="91"/>
      <c r="W83" s="27"/>
      <c r="X83" s="27"/>
      <c r="Y83" s="27"/>
      <c r="Z83" s="27"/>
      <c r="AA83" s="27"/>
      <c r="AB83" s="27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</row>
    <row r="84" spans="5:76" x14ac:dyDescent="0.25">
      <c r="G84" s="27"/>
      <c r="H84" s="27"/>
      <c r="I84" s="27"/>
      <c r="J84" s="27"/>
      <c r="K84" s="27"/>
      <c r="L84" s="27"/>
      <c r="V84" s="91"/>
      <c r="W84" s="27"/>
      <c r="X84" s="27"/>
      <c r="Y84" s="27"/>
      <c r="Z84" s="27"/>
      <c r="AA84" s="27"/>
      <c r="AB84" s="27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</row>
    <row r="85" spans="5:76" x14ac:dyDescent="0.25">
      <c r="G85" s="281" t="str">
        <f>E31</f>
        <v>Disposición de materiales</v>
      </c>
      <c r="H85" s="282"/>
      <c r="I85" s="282"/>
      <c r="J85" s="282"/>
      <c r="K85" s="282"/>
      <c r="L85" s="283"/>
      <c r="V85" s="91"/>
      <c r="W85" s="281" t="str">
        <f>E35</f>
        <v>Percepción Motivacional</v>
      </c>
      <c r="X85" s="282"/>
      <c r="Y85" s="282"/>
      <c r="Z85" s="282"/>
      <c r="AA85" s="282"/>
      <c r="AB85" s="283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</row>
    <row r="86" spans="5:76" x14ac:dyDescent="0.25">
      <c r="G86" s="284" t="s">
        <v>41</v>
      </c>
      <c r="H86" s="284"/>
      <c r="I86" s="285" t="s">
        <v>42</v>
      </c>
      <c r="J86" s="285"/>
      <c r="K86" s="280" t="s">
        <v>43</v>
      </c>
      <c r="L86" s="280"/>
      <c r="V86" s="91"/>
      <c r="W86" s="284" t="s">
        <v>41</v>
      </c>
      <c r="X86" s="284"/>
      <c r="Y86" s="285" t="s">
        <v>42</v>
      </c>
      <c r="Z86" s="285"/>
      <c r="AA86" s="280" t="s">
        <v>43</v>
      </c>
      <c r="AB86" s="280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</row>
    <row r="87" spans="5:76" x14ac:dyDescent="0.25">
      <c r="G87" s="15">
        <f>_xlfn.XLOOKUP(G85,$E$28:$E$35,$F$28:$F$35,"ERROR",0,1)</f>
        <v>543</v>
      </c>
      <c r="H87" s="12">
        <v>0</v>
      </c>
      <c r="I87" s="12">
        <f>_xlfn.XLOOKUP(G85,$E$28:$E$35,$I$28:$I$35)</f>
        <v>519</v>
      </c>
      <c r="J87" s="12">
        <v>0</v>
      </c>
      <c r="K87" s="12">
        <f>_xlfn.XLOOKUP(G85,$E$28:$E$35,$L$28:$L$35)</f>
        <v>510</v>
      </c>
      <c r="L87" s="12">
        <v>0</v>
      </c>
      <c r="V87" s="91"/>
      <c r="W87" s="15">
        <f>_xlfn.XLOOKUP(W85,$E$28:$E$35,$F$28:$F$35,"ERROR",0,1)</f>
        <v>556</v>
      </c>
      <c r="X87" s="12">
        <v>0</v>
      </c>
      <c r="Y87" s="12">
        <f>_xlfn.XLOOKUP(W85,$E$28:$E$35,$I$28:$I$35)</f>
        <v>531</v>
      </c>
      <c r="Z87" s="12">
        <v>0</v>
      </c>
      <c r="AA87" s="12">
        <f>_xlfn.XLOOKUP(W85,$E$28:$E$35,$L$28:$L$35)</f>
        <v>522</v>
      </c>
      <c r="AB87" s="12">
        <v>0</v>
      </c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</row>
    <row r="88" spans="5:76" x14ac:dyDescent="0.25">
      <c r="G88" s="15">
        <f>((G90-G87)/4)+G87</f>
        <v>561</v>
      </c>
      <c r="H88" s="12">
        <v>1</v>
      </c>
      <c r="I88" s="15">
        <f>((I90-I87)/4)+I87</f>
        <v>536.25</v>
      </c>
      <c r="J88" s="12">
        <v>1</v>
      </c>
      <c r="K88" s="15">
        <f>((K90-K87)/4)+K87</f>
        <v>527</v>
      </c>
      <c r="L88" s="12">
        <v>1</v>
      </c>
      <c r="V88" s="91"/>
      <c r="W88" s="15">
        <f>((W90-W87)/4)+W87</f>
        <v>567.75</v>
      </c>
      <c r="X88" s="12">
        <v>1</v>
      </c>
      <c r="Y88" s="15">
        <f>((Y90-Y87)/4)+Y87</f>
        <v>542.25</v>
      </c>
      <c r="Z88" s="12">
        <v>1</v>
      </c>
      <c r="AA88" s="15">
        <f>((AA90-AA87)/4)+AA87</f>
        <v>533</v>
      </c>
      <c r="AB88" s="12">
        <v>1</v>
      </c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</row>
    <row r="89" spans="5:76" x14ac:dyDescent="0.25">
      <c r="G89" s="12">
        <f>G90-((G90-G87)/4)</f>
        <v>597</v>
      </c>
      <c r="H89" s="12">
        <v>1</v>
      </c>
      <c r="I89" s="12">
        <f>I90-((I90-I87)/4)</f>
        <v>570.75</v>
      </c>
      <c r="J89" s="12">
        <v>1</v>
      </c>
      <c r="K89" s="12">
        <f>K90-((K90-K87)/4)</f>
        <v>561</v>
      </c>
      <c r="L89" s="12">
        <v>1</v>
      </c>
      <c r="V89" s="91"/>
      <c r="W89" s="12">
        <f>W90-((W90-W87)/4)</f>
        <v>591.25</v>
      </c>
      <c r="X89" s="12">
        <v>1</v>
      </c>
      <c r="Y89" s="12">
        <f>Y90-((Y90-Y87)/4)</f>
        <v>564.75</v>
      </c>
      <c r="Z89" s="12">
        <v>1</v>
      </c>
      <c r="AA89" s="12">
        <f>AA90-((AA90-AA87)/4)</f>
        <v>555</v>
      </c>
      <c r="AB89" s="12">
        <v>1</v>
      </c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</row>
    <row r="90" spans="5:76" x14ac:dyDescent="0.25">
      <c r="G90" s="15">
        <f>_xlfn.XLOOKUP(G85,$E$28:$E$35,$H$28:$H$35,"ERROR",0,1)</f>
        <v>615</v>
      </c>
      <c r="H90" s="12">
        <v>0</v>
      </c>
      <c r="I90" s="12">
        <f>_xlfn.XLOOKUP(G85,$E$28:$E$35,$K$28:$K$35)</f>
        <v>588</v>
      </c>
      <c r="J90" s="12">
        <v>0</v>
      </c>
      <c r="K90" s="12">
        <f>_xlfn.XLOOKUP(G85,$E$28:$E$35,$N$28:$N$35)</f>
        <v>578</v>
      </c>
      <c r="L90" s="12">
        <v>0</v>
      </c>
      <c r="V90" s="91"/>
      <c r="W90" s="15">
        <f>_xlfn.XLOOKUP(W85,$E$28:$E$35,$H$28:$H$35,"ERROR",0,1)</f>
        <v>603</v>
      </c>
      <c r="X90" s="12">
        <v>0</v>
      </c>
      <c r="Y90" s="12">
        <f>_xlfn.XLOOKUP(W85,$E$28:$E$35,$K$28:$K$35)</f>
        <v>576</v>
      </c>
      <c r="Z90" s="12">
        <v>0</v>
      </c>
      <c r="AA90" s="12">
        <f>_xlfn.XLOOKUP(W85,$E$28:$E$35,$N$28:$N$35)</f>
        <v>566</v>
      </c>
      <c r="AB90" s="12">
        <v>0</v>
      </c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</row>
    <row r="91" spans="5:76" x14ac:dyDescent="0.25"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</row>
    <row r="92" spans="5:76" x14ac:dyDescent="0.25"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</row>
    <row r="93" spans="5:76" x14ac:dyDescent="0.25"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</row>
    <row r="94" spans="5:76" x14ac:dyDescent="0.25"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</row>
    <row r="95" spans="5:76" x14ac:dyDescent="0.25"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</row>
    <row r="96" spans="5:76" x14ac:dyDescent="0.25"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</row>
    <row r="97" spans="22:76" x14ac:dyDescent="0.25"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</row>
    <row r="98" spans="22:76" x14ac:dyDescent="0.25"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</row>
    <row r="99" spans="22:76" x14ac:dyDescent="0.25"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</row>
    <row r="100" spans="22:76" x14ac:dyDescent="0.25"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</row>
    <row r="101" spans="22:76" x14ac:dyDescent="0.25"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</row>
    <row r="102" spans="22:76" x14ac:dyDescent="0.25"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</row>
    <row r="103" spans="22:76" x14ac:dyDescent="0.25"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</row>
    <row r="104" spans="22:76" x14ac:dyDescent="0.25"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</row>
    <row r="105" spans="22:76" x14ac:dyDescent="0.25"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</row>
    <row r="106" spans="22:76" x14ac:dyDescent="0.25"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</row>
    <row r="107" spans="22:76" x14ac:dyDescent="0.25"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</row>
    <row r="108" spans="22:76" x14ac:dyDescent="0.25"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</row>
    <row r="109" spans="22:76" x14ac:dyDescent="0.25"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</row>
    <row r="110" spans="22:76" x14ac:dyDescent="0.25"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</row>
    <row r="111" spans="22:76" x14ac:dyDescent="0.25"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  <c r="BI111" s="91"/>
      <c r="BJ111" s="91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</row>
    <row r="112" spans="22:76" x14ac:dyDescent="0.25"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  <c r="BI112" s="91"/>
      <c r="BJ112" s="91"/>
      <c r="BK112" s="91"/>
      <c r="BL112" s="91"/>
      <c r="BM112" s="91"/>
      <c r="BN112" s="91"/>
      <c r="BO112" s="91"/>
      <c r="BP112" s="91"/>
      <c r="BQ112" s="91"/>
      <c r="BR112" s="91"/>
      <c r="BS112" s="91"/>
      <c r="BT112" s="91"/>
      <c r="BU112" s="91"/>
      <c r="BV112" s="91"/>
      <c r="BW112" s="91"/>
      <c r="BX112" s="91"/>
    </row>
    <row r="113" spans="22:76" x14ac:dyDescent="0.25"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</row>
    <row r="114" spans="22:76" x14ac:dyDescent="0.25"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</row>
    <row r="115" spans="22:76" x14ac:dyDescent="0.25"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</row>
    <row r="116" spans="22:76" x14ac:dyDescent="0.25"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</row>
    <row r="117" spans="22:76" x14ac:dyDescent="0.25"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1"/>
      <c r="BI117" s="91"/>
      <c r="BJ117" s="91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</row>
    <row r="118" spans="22:76" x14ac:dyDescent="0.25"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1"/>
      <c r="BI118" s="91"/>
      <c r="BJ118" s="9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</row>
    <row r="119" spans="22:76" x14ac:dyDescent="0.25"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</row>
    <row r="120" spans="22:76" x14ac:dyDescent="0.25"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  <c r="BI120" s="91"/>
      <c r="BJ120" s="91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</row>
    <row r="121" spans="22:76" x14ac:dyDescent="0.25"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</row>
    <row r="122" spans="22:76" x14ac:dyDescent="0.25"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</row>
    <row r="123" spans="22:76" x14ac:dyDescent="0.25"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</row>
    <row r="124" spans="22:76" x14ac:dyDescent="0.25"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  <c r="BI124" s="91"/>
      <c r="BJ124" s="91"/>
      <c r="BK124" s="91"/>
      <c r="BL124" s="91"/>
      <c r="BM124" s="91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  <c r="BX124" s="91"/>
    </row>
    <row r="125" spans="22:76" x14ac:dyDescent="0.25"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</row>
    <row r="126" spans="22:76" x14ac:dyDescent="0.25"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</row>
    <row r="127" spans="22:76" x14ac:dyDescent="0.25"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  <c r="BX127" s="91"/>
    </row>
    <row r="128" spans="22:76" x14ac:dyDescent="0.25"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</row>
    <row r="129" spans="22:76" x14ac:dyDescent="0.25"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</row>
    <row r="130" spans="22:76" x14ac:dyDescent="0.25"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</row>
    <row r="131" spans="22:76" x14ac:dyDescent="0.25"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</row>
    <row r="132" spans="22:76" x14ac:dyDescent="0.25"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</row>
    <row r="133" spans="22:76" x14ac:dyDescent="0.25"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</row>
    <row r="134" spans="22:76" x14ac:dyDescent="0.25"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</row>
    <row r="135" spans="22:76" x14ac:dyDescent="0.25"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</row>
    <row r="136" spans="22:76" x14ac:dyDescent="0.25"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</row>
    <row r="137" spans="22:76" x14ac:dyDescent="0.25"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</row>
    <row r="138" spans="22:76" x14ac:dyDescent="0.25"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</row>
    <row r="139" spans="22:76" x14ac:dyDescent="0.25"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</row>
    <row r="140" spans="22:76" x14ac:dyDescent="0.25"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</row>
    <row r="141" spans="22:76" x14ac:dyDescent="0.25"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</row>
  </sheetData>
  <mergeCells count="51">
    <mergeCell ref="E2:M2"/>
    <mergeCell ref="N3:U3"/>
    <mergeCell ref="AL13:AN13"/>
    <mergeCell ref="AF5:AI5"/>
    <mergeCell ref="F14:I14"/>
    <mergeCell ref="J14:M14"/>
    <mergeCell ref="AL14:AO14"/>
    <mergeCell ref="N14:Q14"/>
    <mergeCell ref="R14:U14"/>
    <mergeCell ref="V14:Y14"/>
    <mergeCell ref="Z14:AC14"/>
    <mergeCell ref="AD14:AG14"/>
    <mergeCell ref="G55:L55"/>
    <mergeCell ref="G56:H56"/>
    <mergeCell ref="I56:J56"/>
    <mergeCell ref="AR13:AT13"/>
    <mergeCell ref="AO13:AQ13"/>
    <mergeCell ref="I41:J41"/>
    <mergeCell ref="K41:L41"/>
    <mergeCell ref="AA41:AB41"/>
    <mergeCell ref="G40:L40"/>
    <mergeCell ref="AH14:AK14"/>
    <mergeCell ref="AP14:AS14"/>
    <mergeCell ref="F26:H26"/>
    <mergeCell ref="I26:K26"/>
    <mergeCell ref="L26:N26"/>
    <mergeCell ref="G41:H41"/>
    <mergeCell ref="Y41:Z41"/>
    <mergeCell ref="K56:L56"/>
    <mergeCell ref="G70:L70"/>
    <mergeCell ref="G71:H71"/>
    <mergeCell ref="I71:J71"/>
    <mergeCell ref="K71:L71"/>
    <mergeCell ref="G85:L85"/>
    <mergeCell ref="G86:H86"/>
    <mergeCell ref="I86:J86"/>
    <mergeCell ref="K86:L86"/>
    <mergeCell ref="Y86:Z86"/>
    <mergeCell ref="AA86:AB86"/>
    <mergeCell ref="W40:AB40"/>
    <mergeCell ref="W41:X41"/>
    <mergeCell ref="W55:AB55"/>
    <mergeCell ref="W56:X56"/>
    <mergeCell ref="Y56:Z56"/>
    <mergeCell ref="AA56:AB56"/>
    <mergeCell ref="W70:AB70"/>
    <mergeCell ref="W71:X71"/>
    <mergeCell ref="Y71:Z71"/>
    <mergeCell ref="AA71:AB71"/>
    <mergeCell ref="W85:AB85"/>
    <mergeCell ref="W86:X86"/>
  </mergeCells>
  <conditionalFormatting sqref="F13">
    <cfRule type="cellIs" dxfId="119" priority="28" operator="greaterThan">
      <formula>1</formula>
    </cfRule>
    <cfRule type="cellIs" dxfId="118" priority="29" operator="greaterThan">
      <formula>1</formula>
    </cfRule>
  </conditionalFormatting>
  <conditionalFormatting sqref="G24">
    <cfRule type="cellIs" dxfId="117" priority="26" operator="greaterThan">
      <formula>1</formula>
    </cfRule>
    <cfRule type="cellIs" dxfId="116" priority="27" operator="greaterThan">
      <formula>1</formula>
    </cfRule>
  </conditionalFormatting>
  <conditionalFormatting sqref="F15:AK22">
    <cfRule type="cellIs" dxfId="115" priority="6" operator="lessThan">
      <formula>1</formula>
    </cfRule>
    <cfRule type="cellIs" dxfId="114" priority="7" operator="equal">
      <formula>1</formula>
    </cfRule>
    <cfRule type="cellIs" dxfId="113" priority="8" operator="greaterThan">
      <formula>1</formula>
    </cfRule>
  </conditionalFormatting>
  <conditionalFormatting sqref="F4:M11">
    <cfRule type="cellIs" dxfId="112" priority="3" operator="lessThan">
      <formula>1</formula>
    </cfRule>
    <cfRule type="cellIs" dxfId="111" priority="4" operator="greaterThan">
      <formula>1</formula>
    </cfRule>
    <cfRule type="cellIs" dxfId="110" priority="5" operator="equal">
      <formula>1</formula>
    </cfRule>
  </conditionalFormatting>
  <conditionalFormatting sqref="AC7">
    <cfRule type="containsText" dxfId="109" priority="1" operator="containsText" text="NO CUMPLE">
      <formula>NOT(ISERROR(SEARCH("NO CUMPLE",AC7)))</formula>
    </cfRule>
    <cfRule type="containsText" dxfId="108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3E18F-C357-4639-B4AC-D8115D0B76E5}">
  <sheetPr>
    <tabColor rgb="FFFF0000"/>
  </sheetPr>
  <dimension ref="B2:BX141"/>
  <sheetViews>
    <sheetView showGridLines="0" zoomScale="70" zoomScaleNormal="70" workbookViewId="0">
      <selection activeCell="E42" sqref="E42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92" t="s">
        <v>12</v>
      </c>
      <c r="F2" s="292"/>
      <c r="G2" s="292"/>
      <c r="H2" s="292"/>
      <c r="I2" s="292"/>
      <c r="J2" s="292"/>
      <c r="K2" s="292"/>
      <c r="L2" s="292"/>
      <c r="M2" s="292"/>
    </row>
    <row r="3" spans="2:59" s="1" customFormat="1" ht="75" customHeight="1" x14ac:dyDescent="0.25">
      <c r="B3" s="22" t="s">
        <v>8</v>
      </c>
      <c r="C3" s="4" t="s">
        <v>25</v>
      </c>
      <c r="E3" s="54" t="s">
        <v>9</v>
      </c>
      <c r="F3" s="55" t="s">
        <v>0</v>
      </c>
      <c r="G3" s="55" t="s">
        <v>1</v>
      </c>
      <c r="H3" s="55" t="s">
        <v>2</v>
      </c>
      <c r="I3" s="55" t="s">
        <v>3</v>
      </c>
      <c r="J3" s="55" t="s">
        <v>4</v>
      </c>
      <c r="K3" s="55" t="s">
        <v>5</v>
      </c>
      <c r="L3" s="55" t="s">
        <v>6</v>
      </c>
      <c r="M3" s="55" t="s">
        <v>7</v>
      </c>
      <c r="N3" s="293" t="s">
        <v>11</v>
      </c>
      <c r="O3" s="294"/>
      <c r="P3" s="294"/>
      <c r="Q3" s="294"/>
      <c r="R3" s="294"/>
      <c r="S3" s="294"/>
      <c r="T3" s="294"/>
      <c r="U3" s="295"/>
      <c r="V3" s="2" t="s">
        <v>19</v>
      </c>
      <c r="W3"/>
      <c r="X3" s="2" t="s">
        <v>20</v>
      </c>
      <c r="Y3" s="24" t="s">
        <v>56</v>
      </c>
    </row>
    <row r="4" spans="2:59" x14ac:dyDescent="0.25">
      <c r="B4" s="8" t="s">
        <v>0</v>
      </c>
      <c r="C4" s="18">
        <v>9</v>
      </c>
      <c r="E4" s="10" t="s">
        <v>0</v>
      </c>
      <c r="F4" s="56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56">
        <f t="shared" si="0"/>
        <v>3</v>
      </c>
      <c r="H4" s="56">
        <f t="shared" si="0"/>
        <v>5</v>
      </c>
      <c r="I4" s="56">
        <f t="shared" si="0"/>
        <v>5</v>
      </c>
      <c r="J4" s="56">
        <f t="shared" si="0"/>
        <v>3</v>
      </c>
      <c r="K4" s="56">
        <f t="shared" si="0"/>
        <v>5</v>
      </c>
      <c r="L4" s="56">
        <f t="shared" si="0"/>
        <v>4</v>
      </c>
      <c r="M4" s="56">
        <f>IF(VLOOKUP(M$3,$B$4:$C$11,2,FALSE)&lt;VLOOKUP($E4,$B$4:$C$11,2,FALSE),VLOOKUP($E4,$B$4:$C$11,2,FALSE)-VLOOKUP(M$3,$B$4:$C$11,2,FALSE)+1,1/(ABS(VLOOKUP(M$3,$B$4:$C$11,2,FALSE)-VLOOKUP($E4,$B$4:$C$11,2,FALSE)+1)))</f>
        <v>6</v>
      </c>
      <c r="N4" s="9">
        <f t="shared" ref="N4:U11" si="1">F4/F$12</f>
        <v>0.37267080745341619</v>
      </c>
      <c r="O4" s="5">
        <f t="shared" si="1"/>
        <v>0.44444444444444448</v>
      </c>
      <c r="P4" s="5">
        <f t="shared" si="1"/>
        <v>0.30303030303030304</v>
      </c>
      <c r="Q4" s="5">
        <f t="shared" si="1"/>
        <v>0.30303030303030304</v>
      </c>
      <c r="R4" s="5">
        <f t="shared" si="1"/>
        <v>0.44444444444444448</v>
      </c>
      <c r="S4" s="5">
        <f t="shared" si="1"/>
        <v>0.30303030303030304</v>
      </c>
      <c r="T4" s="5">
        <f t="shared" si="1"/>
        <v>0.3692307692307692</v>
      </c>
      <c r="U4" s="5">
        <f t="shared" si="1"/>
        <v>0.25</v>
      </c>
      <c r="V4" s="5">
        <f t="shared" ref="V4:V11" si="2">AVERAGE(N4:U4)</f>
        <v>0.3487351718329979</v>
      </c>
      <c r="X4" s="5" cm="1">
        <f t="array" ref="X4:X11">MMULT(F4:M11,V4:V11)</f>
        <v>2.8810899346225436</v>
      </c>
      <c r="Y4" s="6">
        <f>X4/V4</f>
        <v>8.2615410412409975</v>
      </c>
      <c r="AA4" s="18" t="s">
        <v>21</v>
      </c>
      <c r="AB4" s="5">
        <f>((SUM(Y4:Y11)/8)-8)/(8-1)</f>
        <v>1.657433752945587E-2</v>
      </c>
    </row>
    <row r="5" spans="2:59" x14ac:dyDescent="0.25">
      <c r="B5" s="8" t="s">
        <v>1</v>
      </c>
      <c r="C5" s="18">
        <v>7</v>
      </c>
      <c r="E5" s="10" t="s">
        <v>1</v>
      </c>
      <c r="F5" s="56">
        <f t="shared" si="0"/>
        <v>0.33333333333333331</v>
      </c>
      <c r="G5" s="56">
        <f t="shared" si="0"/>
        <v>1</v>
      </c>
      <c r="H5" s="56">
        <f t="shared" si="0"/>
        <v>3</v>
      </c>
      <c r="I5" s="56">
        <f t="shared" si="0"/>
        <v>3</v>
      </c>
      <c r="J5" s="56">
        <f t="shared" si="0"/>
        <v>1</v>
      </c>
      <c r="K5" s="56">
        <f t="shared" si="0"/>
        <v>3</v>
      </c>
      <c r="L5" s="56">
        <f t="shared" si="0"/>
        <v>2</v>
      </c>
      <c r="M5" s="56">
        <f t="shared" si="0"/>
        <v>4</v>
      </c>
      <c r="N5" s="9">
        <f t="shared" si="1"/>
        <v>0.12422360248447205</v>
      </c>
      <c r="O5" s="5">
        <f t="shared" si="1"/>
        <v>0.14814814814814817</v>
      </c>
      <c r="P5" s="5">
        <f t="shared" si="1"/>
        <v>0.18181818181818182</v>
      </c>
      <c r="Q5" s="5">
        <f t="shared" si="1"/>
        <v>0.18181818181818182</v>
      </c>
      <c r="R5" s="5">
        <f t="shared" si="1"/>
        <v>0.14814814814814817</v>
      </c>
      <c r="S5" s="5">
        <f t="shared" si="1"/>
        <v>0.18181818181818182</v>
      </c>
      <c r="T5" s="5">
        <f t="shared" si="1"/>
        <v>0.1846153846153846</v>
      </c>
      <c r="U5" s="5">
        <f t="shared" si="1"/>
        <v>0.16666666666666666</v>
      </c>
      <c r="V5" s="5">
        <f t="shared" si="2"/>
        <v>0.16465706193967064</v>
      </c>
      <c r="X5" s="5">
        <v>1.3460701637332073</v>
      </c>
      <c r="Y5" s="6">
        <f>X5/V5</f>
        <v>8.1749919977704888</v>
      </c>
      <c r="AA5" s="18" t="s">
        <v>23</v>
      </c>
      <c r="AB5" s="5">
        <v>1.41</v>
      </c>
      <c r="AE5" t="s">
        <v>44</v>
      </c>
      <c r="AF5" s="296" t="s">
        <v>45</v>
      </c>
      <c r="AG5" s="296"/>
      <c r="AH5" s="296"/>
      <c r="AI5" s="296"/>
    </row>
    <row r="6" spans="2:59" x14ac:dyDescent="0.25">
      <c r="B6" s="8" t="s">
        <v>2</v>
      </c>
      <c r="C6" s="18">
        <v>5</v>
      </c>
      <c r="E6" s="10" t="s">
        <v>2</v>
      </c>
      <c r="F6" s="56">
        <f t="shared" si="0"/>
        <v>0.2</v>
      </c>
      <c r="G6" s="56">
        <f t="shared" si="0"/>
        <v>0.33333333333333331</v>
      </c>
      <c r="H6" s="56">
        <f t="shared" si="0"/>
        <v>1</v>
      </c>
      <c r="I6" s="56">
        <f t="shared" si="0"/>
        <v>1</v>
      </c>
      <c r="J6" s="56">
        <f t="shared" si="0"/>
        <v>0.33333333333333331</v>
      </c>
      <c r="K6" s="56">
        <f t="shared" si="0"/>
        <v>1</v>
      </c>
      <c r="L6" s="56">
        <f t="shared" si="0"/>
        <v>0.5</v>
      </c>
      <c r="M6" s="56">
        <f t="shared" si="0"/>
        <v>2</v>
      </c>
      <c r="N6" s="9">
        <f t="shared" si="1"/>
        <v>7.4534161490683246E-2</v>
      </c>
      <c r="O6" s="5">
        <f t="shared" si="1"/>
        <v>4.938271604938272E-2</v>
      </c>
      <c r="P6" s="5">
        <f t="shared" si="1"/>
        <v>6.0606060606060608E-2</v>
      </c>
      <c r="Q6" s="5">
        <f t="shared" si="1"/>
        <v>6.0606060606060608E-2</v>
      </c>
      <c r="R6" s="5">
        <f t="shared" si="1"/>
        <v>4.938271604938272E-2</v>
      </c>
      <c r="S6" s="5">
        <f t="shared" si="1"/>
        <v>6.0606060606060608E-2</v>
      </c>
      <c r="T6" s="5">
        <f t="shared" si="1"/>
        <v>4.6153846153846149E-2</v>
      </c>
      <c r="U6" s="5">
        <f t="shared" si="1"/>
        <v>8.3333333333333329E-2</v>
      </c>
      <c r="V6" s="5">
        <f t="shared" si="2"/>
        <v>6.0575619361851248E-2</v>
      </c>
      <c r="X6" s="5">
        <v>0.48751922711614748</v>
      </c>
      <c r="Y6" s="6">
        <f>X6/V6</f>
        <v>8.0481096561956544</v>
      </c>
      <c r="AA6" s="18" t="s">
        <v>22</v>
      </c>
      <c r="AB6" s="5">
        <f>AB4/AB5</f>
        <v>1.1754849311670829E-2</v>
      </c>
      <c r="AC6" s="1" t="s">
        <v>24</v>
      </c>
      <c r="AE6" s="29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v>5</v>
      </c>
      <c r="E7" s="10" t="s">
        <v>3</v>
      </c>
      <c r="F7" s="56">
        <f t="shared" si="0"/>
        <v>0.2</v>
      </c>
      <c r="G7" s="56">
        <f t="shared" si="0"/>
        <v>0.33333333333333331</v>
      </c>
      <c r="H7" s="56">
        <f t="shared" si="0"/>
        <v>1</v>
      </c>
      <c r="I7" s="56">
        <f t="shared" si="0"/>
        <v>1</v>
      </c>
      <c r="J7" s="56">
        <f t="shared" si="0"/>
        <v>0.33333333333333331</v>
      </c>
      <c r="K7" s="56">
        <f t="shared" si="0"/>
        <v>1</v>
      </c>
      <c r="L7" s="56">
        <f t="shared" si="0"/>
        <v>0.5</v>
      </c>
      <c r="M7" s="56">
        <f t="shared" si="0"/>
        <v>2</v>
      </c>
      <c r="N7" s="9">
        <f t="shared" si="1"/>
        <v>7.4534161490683246E-2</v>
      </c>
      <c r="O7" s="5">
        <f t="shared" si="1"/>
        <v>4.938271604938272E-2</v>
      </c>
      <c r="P7" s="5">
        <f t="shared" si="1"/>
        <v>6.0606060606060608E-2</v>
      </c>
      <c r="Q7" s="5">
        <f t="shared" si="1"/>
        <v>6.0606060606060608E-2</v>
      </c>
      <c r="R7" s="5">
        <f t="shared" si="1"/>
        <v>4.938271604938272E-2</v>
      </c>
      <c r="S7" s="5">
        <f t="shared" si="1"/>
        <v>6.0606060606060608E-2</v>
      </c>
      <c r="T7" s="5">
        <f t="shared" si="1"/>
        <v>4.6153846153846149E-2</v>
      </c>
      <c r="U7" s="5">
        <f t="shared" si="1"/>
        <v>8.3333333333333329E-2</v>
      </c>
      <c r="V7" s="5">
        <f t="shared" si="2"/>
        <v>6.0575619361851248E-2</v>
      </c>
      <c r="X7" s="5">
        <v>0.48751922711614748</v>
      </c>
      <c r="Y7" s="6">
        <f>X7/V7</f>
        <v>8.0481096561956544</v>
      </c>
      <c r="AC7" s="97" t="str">
        <f>IF(AB6&lt;0.1,"CUMPLE","NO CUMPLE")</f>
        <v>CUMPLE</v>
      </c>
      <c r="AE7" s="29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v>7</v>
      </c>
      <c r="E8" s="10" t="s">
        <v>4</v>
      </c>
      <c r="F8" s="56">
        <f t="shared" si="0"/>
        <v>0.33333333333333331</v>
      </c>
      <c r="G8" s="56">
        <f t="shared" si="0"/>
        <v>1</v>
      </c>
      <c r="H8" s="56">
        <f t="shared" si="0"/>
        <v>3</v>
      </c>
      <c r="I8" s="56">
        <f t="shared" si="0"/>
        <v>3</v>
      </c>
      <c r="J8" s="56">
        <f t="shared" si="0"/>
        <v>1</v>
      </c>
      <c r="K8" s="56">
        <f t="shared" si="0"/>
        <v>3</v>
      </c>
      <c r="L8" s="56">
        <f t="shared" si="0"/>
        <v>2</v>
      </c>
      <c r="M8" s="56">
        <f t="shared" si="0"/>
        <v>4</v>
      </c>
      <c r="N8" s="9">
        <f t="shared" si="1"/>
        <v>0.12422360248447205</v>
      </c>
      <c r="O8" s="5">
        <f t="shared" si="1"/>
        <v>0.14814814814814817</v>
      </c>
      <c r="P8" s="5">
        <f t="shared" si="1"/>
        <v>0.18181818181818182</v>
      </c>
      <c r="Q8" s="5">
        <f t="shared" si="1"/>
        <v>0.18181818181818182</v>
      </c>
      <c r="R8" s="5">
        <f t="shared" si="1"/>
        <v>0.14814814814814817</v>
      </c>
      <c r="S8" s="5">
        <f t="shared" si="1"/>
        <v>0.18181818181818182</v>
      </c>
      <c r="T8" s="5">
        <f t="shared" si="1"/>
        <v>0.1846153846153846</v>
      </c>
      <c r="U8" s="5">
        <f t="shared" si="1"/>
        <v>0.16666666666666666</v>
      </c>
      <c r="V8" s="5">
        <f t="shared" si="2"/>
        <v>0.16465706193967064</v>
      </c>
      <c r="X8" s="5">
        <v>1.3460701637332073</v>
      </c>
      <c r="Y8" s="6">
        <f t="shared" ref="Y8:Y11" si="3">X8/V8</f>
        <v>8.1749919977704888</v>
      </c>
      <c r="AE8" s="29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v>5</v>
      </c>
      <c r="E9" s="10" t="s">
        <v>5</v>
      </c>
      <c r="F9" s="56">
        <f t="shared" si="0"/>
        <v>0.2</v>
      </c>
      <c r="G9" s="56">
        <f t="shared" si="0"/>
        <v>0.33333333333333331</v>
      </c>
      <c r="H9" s="56">
        <f t="shared" si="0"/>
        <v>1</v>
      </c>
      <c r="I9" s="56">
        <f t="shared" si="0"/>
        <v>1</v>
      </c>
      <c r="J9" s="56">
        <f t="shared" si="0"/>
        <v>0.33333333333333331</v>
      </c>
      <c r="K9" s="56">
        <f t="shared" si="0"/>
        <v>1</v>
      </c>
      <c r="L9" s="56">
        <f t="shared" si="0"/>
        <v>0.5</v>
      </c>
      <c r="M9" s="56">
        <f t="shared" si="0"/>
        <v>2</v>
      </c>
      <c r="N9" s="9">
        <f t="shared" si="1"/>
        <v>7.4534161490683246E-2</v>
      </c>
      <c r="O9" s="5">
        <f t="shared" si="1"/>
        <v>4.938271604938272E-2</v>
      </c>
      <c r="P9" s="5">
        <f t="shared" si="1"/>
        <v>6.0606060606060608E-2</v>
      </c>
      <c r="Q9" s="5">
        <f t="shared" si="1"/>
        <v>6.0606060606060608E-2</v>
      </c>
      <c r="R9" s="5">
        <f t="shared" si="1"/>
        <v>4.938271604938272E-2</v>
      </c>
      <c r="S9" s="5">
        <f t="shared" si="1"/>
        <v>6.0606060606060608E-2</v>
      </c>
      <c r="T9" s="5">
        <f t="shared" si="1"/>
        <v>4.6153846153846149E-2</v>
      </c>
      <c r="U9" s="5">
        <f t="shared" si="1"/>
        <v>8.3333333333333329E-2</v>
      </c>
      <c r="V9" s="5">
        <f t="shared" si="2"/>
        <v>6.0575619361851248E-2</v>
      </c>
      <c r="X9" s="5">
        <v>0.48751922711614748</v>
      </c>
      <c r="Y9" s="6">
        <f t="shared" si="3"/>
        <v>8.0481096561956544</v>
      </c>
      <c r="AE9" s="29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v>6</v>
      </c>
      <c r="E10" s="10" t="s">
        <v>6</v>
      </c>
      <c r="F10" s="56">
        <f t="shared" si="0"/>
        <v>0.25</v>
      </c>
      <c r="G10" s="56">
        <f t="shared" si="0"/>
        <v>0.5</v>
      </c>
      <c r="H10" s="56">
        <f t="shared" si="0"/>
        <v>2</v>
      </c>
      <c r="I10" s="56">
        <f t="shared" si="0"/>
        <v>2</v>
      </c>
      <c r="J10" s="56">
        <f t="shared" si="0"/>
        <v>0.5</v>
      </c>
      <c r="K10" s="56">
        <f t="shared" si="0"/>
        <v>2</v>
      </c>
      <c r="L10" s="56">
        <f t="shared" si="0"/>
        <v>1</v>
      </c>
      <c r="M10" s="56">
        <f t="shared" si="0"/>
        <v>3</v>
      </c>
      <c r="N10" s="9">
        <f t="shared" si="1"/>
        <v>9.3167701863354047E-2</v>
      </c>
      <c r="O10" s="5">
        <f t="shared" si="1"/>
        <v>7.4074074074074084E-2</v>
      </c>
      <c r="P10" s="5">
        <f t="shared" si="1"/>
        <v>0.12121212121212122</v>
      </c>
      <c r="Q10" s="5">
        <f t="shared" si="1"/>
        <v>0.12121212121212122</v>
      </c>
      <c r="R10" s="5">
        <f t="shared" si="1"/>
        <v>7.4074074074074084E-2</v>
      </c>
      <c r="S10" s="5">
        <f t="shared" si="1"/>
        <v>0.12121212121212122</v>
      </c>
      <c r="T10" s="5">
        <f t="shared" si="1"/>
        <v>9.2307692307692299E-2</v>
      </c>
      <c r="U10" s="5">
        <f t="shared" si="1"/>
        <v>0.125</v>
      </c>
      <c r="V10" s="5">
        <f t="shared" si="2"/>
        <v>0.10278248824444476</v>
      </c>
      <c r="X10" s="5">
        <v>0.83040113318645936</v>
      </c>
      <c r="Y10" s="6">
        <f t="shared" si="3"/>
        <v>8.0792083103839563</v>
      </c>
      <c r="AE10" s="29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v>4</v>
      </c>
      <c r="E11" s="10" t="s">
        <v>7</v>
      </c>
      <c r="F11" s="56">
        <f t="shared" si="0"/>
        <v>0.16666666666666666</v>
      </c>
      <c r="G11" s="56">
        <f t="shared" si="0"/>
        <v>0.25</v>
      </c>
      <c r="H11" s="56">
        <f t="shared" si="0"/>
        <v>0.5</v>
      </c>
      <c r="I11" s="56">
        <f t="shared" si="0"/>
        <v>0.5</v>
      </c>
      <c r="J11" s="56">
        <f t="shared" si="0"/>
        <v>0.25</v>
      </c>
      <c r="K11" s="56">
        <f t="shared" si="0"/>
        <v>0.5</v>
      </c>
      <c r="L11" s="56">
        <f t="shared" si="0"/>
        <v>0.33333333333333331</v>
      </c>
      <c r="M11" s="56">
        <f t="shared" si="0"/>
        <v>1</v>
      </c>
      <c r="N11" s="9">
        <f t="shared" si="1"/>
        <v>6.2111801242236024E-2</v>
      </c>
      <c r="O11" s="5">
        <f t="shared" si="1"/>
        <v>3.7037037037037042E-2</v>
      </c>
      <c r="P11" s="5">
        <f t="shared" si="1"/>
        <v>3.0303030303030304E-2</v>
      </c>
      <c r="Q11" s="5">
        <f t="shared" si="1"/>
        <v>3.0303030303030304E-2</v>
      </c>
      <c r="R11" s="5">
        <f t="shared" si="1"/>
        <v>3.7037037037037042E-2</v>
      </c>
      <c r="S11" s="5">
        <f t="shared" si="1"/>
        <v>3.0303030303030304E-2</v>
      </c>
      <c r="T11" s="5">
        <f t="shared" si="1"/>
        <v>3.0769230769230767E-2</v>
      </c>
      <c r="U11" s="5">
        <f t="shared" si="1"/>
        <v>4.1666666666666664E-2</v>
      </c>
      <c r="V11" s="5">
        <f t="shared" si="2"/>
        <v>3.7441357957662305E-2</v>
      </c>
      <c r="X11" s="5">
        <v>0.30301667602392235</v>
      </c>
      <c r="Y11" s="6">
        <f t="shared" si="3"/>
        <v>8.0931005858966323</v>
      </c>
      <c r="AD11" s="26"/>
      <c r="AE11" s="29" t="s">
        <v>46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</row>
    <row r="12" spans="2:59" x14ac:dyDescent="0.25">
      <c r="E12" s="10" t="s">
        <v>18</v>
      </c>
      <c r="F12" s="56">
        <f t="shared" ref="F12:M12" si="4">SUM(F4:F11)</f>
        <v>2.6833333333333331</v>
      </c>
      <c r="G12" s="56">
        <f t="shared" si="4"/>
        <v>6.7499999999999991</v>
      </c>
      <c r="H12" s="56">
        <f t="shared" si="4"/>
        <v>16.5</v>
      </c>
      <c r="I12" s="56">
        <f t="shared" si="4"/>
        <v>16.5</v>
      </c>
      <c r="J12" s="56">
        <f t="shared" si="4"/>
        <v>6.7499999999999991</v>
      </c>
      <c r="K12" s="56">
        <f t="shared" si="4"/>
        <v>16.5</v>
      </c>
      <c r="L12" s="56">
        <f t="shared" si="4"/>
        <v>10.833333333333334</v>
      </c>
      <c r="M12" s="56">
        <f t="shared" si="4"/>
        <v>24</v>
      </c>
      <c r="N12" s="7"/>
      <c r="O12" s="7"/>
      <c r="P12" s="7"/>
      <c r="Q12" s="7"/>
      <c r="R12" s="7"/>
      <c r="S12" s="7"/>
      <c r="T12" s="7"/>
      <c r="U12" s="7"/>
      <c r="V12" s="13">
        <f>SUM(V4:V11)</f>
        <v>1.0000000000000002</v>
      </c>
      <c r="AD12" s="26"/>
      <c r="AE12" s="29" t="s">
        <v>46</v>
      </c>
      <c r="AF12" s="18" t="s">
        <v>47</v>
      </c>
      <c r="AG12" s="18" t="s">
        <v>48</v>
      </c>
      <c r="AH12" s="18" t="s">
        <v>49</v>
      </c>
      <c r="AI12" s="18" t="s">
        <v>50</v>
      </c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</row>
    <row r="13" spans="2:59" ht="15.75" thickBot="1" x14ac:dyDescent="0.3">
      <c r="F13" s="30"/>
      <c r="H13" s="7"/>
      <c r="AD13" s="26"/>
      <c r="AE13" s="26"/>
      <c r="AF13" s="26"/>
      <c r="AG13" s="26"/>
      <c r="AH13" s="26"/>
      <c r="AI13" s="26"/>
      <c r="AJ13" s="26"/>
      <c r="AK13" s="26"/>
      <c r="AL13" s="286"/>
      <c r="AM13" s="286"/>
      <c r="AN13" s="286"/>
      <c r="AO13" s="286"/>
      <c r="AP13" s="286"/>
      <c r="AQ13" s="286"/>
      <c r="AR13" s="286"/>
      <c r="AS13" s="286"/>
      <c r="AT13" s="286"/>
      <c r="AU13" s="26"/>
    </row>
    <row r="14" spans="2:59" s="11" customFormat="1" ht="30" customHeight="1" thickBot="1" x14ac:dyDescent="0.3">
      <c r="E14" s="35" t="s">
        <v>9</v>
      </c>
      <c r="F14" s="297" t="str">
        <f>F3</f>
        <v>Caracterización de cuadrillas</v>
      </c>
      <c r="G14" s="298"/>
      <c r="H14" s="298"/>
      <c r="I14" s="299"/>
      <c r="J14" s="297" t="str">
        <f>G3</f>
        <v>Complejidad del proyecto</v>
      </c>
      <c r="K14" s="298"/>
      <c r="L14" s="298"/>
      <c r="M14" s="299"/>
      <c r="N14" s="301" t="str">
        <f>H3</f>
        <v>Condiciones ambientales</v>
      </c>
      <c r="O14" s="302"/>
      <c r="P14" s="302"/>
      <c r="Q14" s="303"/>
      <c r="R14" s="301" t="str">
        <f>I3</f>
        <v>Disposición de materiales</v>
      </c>
      <c r="S14" s="302"/>
      <c r="T14" s="302"/>
      <c r="U14" s="303"/>
      <c r="V14" s="301" t="str">
        <f>J3</f>
        <v>Experiencia del trabajador</v>
      </c>
      <c r="W14" s="302"/>
      <c r="X14" s="302"/>
      <c r="Y14" s="303"/>
      <c r="Z14" s="301" t="str">
        <f>K3</f>
        <v>Herramientas y equipos</v>
      </c>
      <c r="AA14" s="302"/>
      <c r="AB14" s="302"/>
      <c r="AC14" s="303"/>
      <c r="AD14" s="304" t="str">
        <f>L3</f>
        <v>Monitoreo y control</v>
      </c>
      <c r="AE14" s="305"/>
      <c r="AF14" s="305"/>
      <c r="AG14" s="306"/>
      <c r="AH14" s="287" t="str">
        <f>M3</f>
        <v>Percepción Motivacional</v>
      </c>
      <c r="AI14" s="288"/>
      <c r="AJ14" s="288"/>
      <c r="AK14" s="288"/>
      <c r="AL14" s="287" t="s">
        <v>51</v>
      </c>
      <c r="AM14" s="288"/>
      <c r="AN14" s="288"/>
      <c r="AO14" s="300"/>
      <c r="AP14" s="289" t="s">
        <v>52</v>
      </c>
      <c r="AQ14" s="290"/>
      <c r="AR14" s="290"/>
      <c r="AS14" s="291"/>
      <c r="AT14" s="68" t="s">
        <v>26</v>
      </c>
      <c r="AU14" s="72" t="s">
        <v>27</v>
      </c>
    </row>
    <row r="15" spans="2:59" x14ac:dyDescent="0.25">
      <c r="E15" s="37" t="str">
        <f>E4</f>
        <v>Caracterización de cuadrillas</v>
      </c>
      <c r="F15" s="41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2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3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4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45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2</v>
      </c>
      <c r="K15" s="46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2.5</v>
      </c>
      <c r="L15" s="47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3.5</v>
      </c>
      <c r="M15" s="48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4</v>
      </c>
      <c r="N15" s="45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4</v>
      </c>
      <c r="O15" s="46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4.5</v>
      </c>
      <c r="P15" s="47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5.5</v>
      </c>
      <c r="Q15" s="48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6</v>
      </c>
      <c r="R15" s="45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4</v>
      </c>
      <c r="S15" s="46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4.5</v>
      </c>
      <c r="T15" s="47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5.5</v>
      </c>
      <c r="U15" s="48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6</v>
      </c>
      <c r="V15" s="45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2</v>
      </c>
      <c r="W15" s="46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2.5</v>
      </c>
      <c r="X15" s="47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3.5</v>
      </c>
      <c r="Y15" s="48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4</v>
      </c>
      <c r="Z15" s="45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4</v>
      </c>
      <c r="AA15" s="46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4.5</v>
      </c>
      <c r="AB15" s="47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5.5</v>
      </c>
      <c r="AC15" s="48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6</v>
      </c>
      <c r="AD15" s="45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3</v>
      </c>
      <c r="AE15" s="46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3.5</v>
      </c>
      <c r="AF15" s="47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4.5</v>
      </c>
      <c r="AG15" s="48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5</v>
      </c>
      <c r="AH15" s="45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5</v>
      </c>
      <c r="AI15" s="46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5.5</v>
      </c>
      <c r="AJ15" s="47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6.5</v>
      </c>
      <c r="AK15" s="76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7</v>
      </c>
      <c r="AL15" s="78">
        <f>(F15*J15*N15*R15*V15*Z15*AD15*AH15)^(1/8)</f>
        <v>2.8057011040133482</v>
      </c>
      <c r="AM15" s="58">
        <f t="shared" ref="AM15:AO22" si="5">(G15*K15*O15*S15*W15*AA15*AE15*AI15)^(1/8)</f>
        <v>3.198847502135306</v>
      </c>
      <c r="AN15" s="58">
        <f t="shared" si="5"/>
        <v>3.9529266294765617</v>
      </c>
      <c r="AO15" s="79">
        <f t="shared" si="5"/>
        <v>4.3184731355089534</v>
      </c>
      <c r="AP15" s="60">
        <f>AL15*$AO$24</f>
        <v>0.21232918519282198</v>
      </c>
      <c r="AQ15" s="61">
        <f>AM15*$AN$24</f>
        <v>0.2746289831282871</v>
      </c>
      <c r="AR15" s="61">
        <f>AN15*$AM$24</f>
        <v>0.43833532743759462</v>
      </c>
      <c r="AS15" s="62">
        <f>AO15*$AL$24</f>
        <v>0.55682780147588318</v>
      </c>
      <c r="AT15" s="69">
        <f>AVERAGE(AP15:AS15)</f>
        <v>0.37053032430864674</v>
      </c>
      <c r="AU15" s="73">
        <f>AT15/$AT$23</f>
        <v>0.3402033436054806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38" t="str">
        <f t="shared" ref="E16:E22" si="6">E5</f>
        <v>Complejidad del proyecto</v>
      </c>
      <c r="F16" s="45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0.25</v>
      </c>
      <c r="G16" s="46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0.2857142857142857</v>
      </c>
      <c r="H16" s="47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0.4</v>
      </c>
      <c r="I16" s="48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0.5</v>
      </c>
      <c r="J16" s="41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2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3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4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45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2</v>
      </c>
      <c r="O16" s="46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2.5</v>
      </c>
      <c r="P16" s="47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3.5</v>
      </c>
      <c r="Q16" s="48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4</v>
      </c>
      <c r="R16" s="45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2</v>
      </c>
      <c r="S16" s="46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2.5</v>
      </c>
      <c r="T16" s="47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3.5</v>
      </c>
      <c r="U16" s="48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4</v>
      </c>
      <c r="V16" s="45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1</v>
      </c>
      <c r="W16" s="46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1</v>
      </c>
      <c r="X16" s="47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1</v>
      </c>
      <c r="Y16" s="48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1</v>
      </c>
      <c r="Z16" s="45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2</v>
      </c>
      <c r="AA16" s="46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2.5</v>
      </c>
      <c r="AB16" s="47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3.5</v>
      </c>
      <c r="AC16" s="48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4</v>
      </c>
      <c r="AD16" s="45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1</v>
      </c>
      <c r="AE16" s="46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1.5</v>
      </c>
      <c r="AF16" s="47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2.5</v>
      </c>
      <c r="AG16" s="48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3</v>
      </c>
      <c r="AH16" s="45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3</v>
      </c>
      <c r="AI16" s="46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3.5</v>
      </c>
      <c r="AJ16" s="47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4.5</v>
      </c>
      <c r="AK16" s="76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5</v>
      </c>
      <c r="AL16" s="80">
        <f t="shared" ref="AL16:AL22" si="7">(F16*J16*N16*R16*V16*Z16*AD16*AH16)^(1/8)</f>
        <v>1.2510334048590739</v>
      </c>
      <c r="AM16" s="40">
        <f t="shared" si="5"/>
        <v>1.4833338605935897</v>
      </c>
      <c r="AN16" s="40">
        <f t="shared" si="5"/>
        <v>1.9305323381934205</v>
      </c>
      <c r="AO16" s="81">
        <f t="shared" si="5"/>
        <v>2.1634913077341982</v>
      </c>
      <c r="AP16" s="60">
        <f t="shared" ref="AP16:AP22" si="8">AL16*$AO$24</f>
        <v>9.4675410407318E-2</v>
      </c>
      <c r="AQ16" s="61">
        <f t="shared" ref="AQ16:AQ22" si="9">AM16*$AN$24</f>
        <v>0.12734788685695306</v>
      </c>
      <c r="AR16" s="61">
        <f t="shared" ref="AR16:AR22" si="10">AN16*$AM$24</f>
        <v>0.21407443241690849</v>
      </c>
      <c r="AS16" s="62">
        <f t="shared" ref="AS16:AS22" si="11">AO16*$AL$24</f>
        <v>0.27896251072911626</v>
      </c>
      <c r="AT16" s="70">
        <f t="shared" ref="AT16:AT21" si="12">AVERAGE(AP16:AS16)</f>
        <v>0.17876506010257395</v>
      </c>
      <c r="AU16" s="74">
        <f t="shared" ref="AU16:AU22" si="13">AT16/$AT$23</f>
        <v>0.16413358685339627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38" t="str">
        <f t="shared" si="6"/>
        <v>Condiciones ambientales</v>
      </c>
      <c r="F17" s="45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0.16666666666666666</v>
      </c>
      <c r="G17" s="46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0.18181818181818182</v>
      </c>
      <c r="H17" s="47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0.22222222222222221</v>
      </c>
      <c r="I17" s="48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0.25</v>
      </c>
      <c r="J17" s="45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0.25</v>
      </c>
      <c r="K17" s="46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0.2857142857142857</v>
      </c>
      <c r="L17" s="47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0.4</v>
      </c>
      <c r="M17" s="48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0.5</v>
      </c>
      <c r="N17" s="41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2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3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4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45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1</v>
      </c>
      <c r="S17" s="46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1</v>
      </c>
      <c r="T17" s="47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1</v>
      </c>
      <c r="U17" s="48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1</v>
      </c>
      <c r="V17" s="45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0.25</v>
      </c>
      <c r="W17" s="46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0.2857142857142857</v>
      </c>
      <c r="X17" s="47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0.4</v>
      </c>
      <c r="Y17" s="48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0.5</v>
      </c>
      <c r="Z17" s="45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1</v>
      </c>
      <c r="AA17" s="46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1</v>
      </c>
      <c r="AB17" s="47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1</v>
      </c>
      <c r="AC17" s="48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45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0.33333333333333331</v>
      </c>
      <c r="AE17" s="46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0.4</v>
      </c>
      <c r="AF17" s="47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0.66666666666666663</v>
      </c>
      <c r="AG17" s="48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1</v>
      </c>
      <c r="AH17" s="45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1</v>
      </c>
      <c r="AI17" s="46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1.5</v>
      </c>
      <c r="AJ17" s="47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2.5</v>
      </c>
      <c r="AK17" s="76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3</v>
      </c>
      <c r="AL17" s="80">
        <f t="shared" si="7"/>
        <v>0.49269248609417793</v>
      </c>
      <c r="AM17" s="40">
        <f t="shared" si="5"/>
        <v>0.55425109401371753</v>
      </c>
      <c r="AN17" s="40">
        <f t="shared" si="5"/>
        <v>0.70241621303055801</v>
      </c>
      <c r="AO17" s="81">
        <f t="shared" si="5"/>
        <v>0.81119480180548875</v>
      </c>
      <c r="AP17" s="60">
        <f t="shared" si="8"/>
        <v>3.7285865544751516E-2</v>
      </c>
      <c r="AQ17" s="61">
        <f t="shared" si="9"/>
        <v>4.7583829565217423E-2</v>
      </c>
      <c r="AR17" s="61">
        <f t="shared" si="10"/>
        <v>7.7890097539451558E-2</v>
      </c>
      <c r="AS17" s="62">
        <f t="shared" si="11"/>
        <v>0.1045961857083037</v>
      </c>
      <c r="AT17" s="70">
        <f t="shared" si="12"/>
        <v>6.6838994589431044E-2</v>
      </c>
      <c r="AU17" s="74">
        <f t="shared" si="13"/>
        <v>6.1368389982602113E-2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38" t="str">
        <f t="shared" si="6"/>
        <v>Disposición de materiales</v>
      </c>
      <c r="F18" s="45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0.16666666666666666</v>
      </c>
      <c r="G18" s="46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0.18181818181818182</v>
      </c>
      <c r="H18" s="47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0.22222222222222221</v>
      </c>
      <c r="I18" s="48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0.25</v>
      </c>
      <c r="J18" s="45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0.25</v>
      </c>
      <c r="K18" s="46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0.2857142857142857</v>
      </c>
      <c r="L18" s="47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0.4</v>
      </c>
      <c r="M18" s="48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0.5</v>
      </c>
      <c r="N18" s="45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1</v>
      </c>
      <c r="O18" s="46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1</v>
      </c>
      <c r="P18" s="47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1</v>
      </c>
      <c r="Q18" s="48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1</v>
      </c>
      <c r="R18" s="41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2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3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4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45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0.25</v>
      </c>
      <c r="W18" s="46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0.2857142857142857</v>
      </c>
      <c r="X18" s="47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0.4</v>
      </c>
      <c r="Y18" s="48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0.5</v>
      </c>
      <c r="Z18" s="45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1</v>
      </c>
      <c r="AA18" s="46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1</v>
      </c>
      <c r="AB18" s="47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1</v>
      </c>
      <c r="AC18" s="48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1</v>
      </c>
      <c r="AD18" s="45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0.33333333333333331</v>
      </c>
      <c r="AE18" s="46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0.4</v>
      </c>
      <c r="AF18" s="47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0.66666666666666663</v>
      </c>
      <c r="AG18" s="48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1</v>
      </c>
      <c r="AH18" s="45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1</v>
      </c>
      <c r="AI18" s="46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1.5</v>
      </c>
      <c r="AJ18" s="47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2.5</v>
      </c>
      <c r="AK18" s="76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3</v>
      </c>
      <c r="AL18" s="80">
        <f t="shared" si="7"/>
        <v>0.49269248609417793</v>
      </c>
      <c r="AM18" s="40">
        <f t="shared" si="5"/>
        <v>0.55425109401371753</v>
      </c>
      <c r="AN18" s="40">
        <f t="shared" si="5"/>
        <v>0.70241621303055801</v>
      </c>
      <c r="AO18" s="81">
        <f t="shared" si="5"/>
        <v>0.81119480180548875</v>
      </c>
      <c r="AP18" s="60">
        <f t="shared" si="8"/>
        <v>3.7285865544751516E-2</v>
      </c>
      <c r="AQ18" s="61">
        <f t="shared" si="9"/>
        <v>4.7583829565217423E-2</v>
      </c>
      <c r="AR18" s="61">
        <f t="shared" si="10"/>
        <v>7.7890097539451558E-2</v>
      </c>
      <c r="AS18" s="62">
        <f t="shared" si="11"/>
        <v>0.1045961857083037</v>
      </c>
      <c r="AT18" s="70">
        <f t="shared" si="12"/>
        <v>6.6838994589431044E-2</v>
      </c>
      <c r="AU18" s="74">
        <f t="shared" si="13"/>
        <v>6.1368389982602113E-2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38" t="str">
        <f t="shared" si="6"/>
        <v>Experiencia del trabajador</v>
      </c>
      <c r="F19" s="45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0.25</v>
      </c>
      <c r="G19" s="46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0.2857142857142857</v>
      </c>
      <c r="H19" s="47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0.4</v>
      </c>
      <c r="I19" s="48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0.5</v>
      </c>
      <c r="J19" s="45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1</v>
      </c>
      <c r="K19" s="46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1</v>
      </c>
      <c r="L19" s="47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1</v>
      </c>
      <c r="M19" s="48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1</v>
      </c>
      <c r="N19" s="45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2</v>
      </c>
      <c r="O19" s="46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2.5</v>
      </c>
      <c r="P19" s="47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3.5</v>
      </c>
      <c r="Q19" s="48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4</v>
      </c>
      <c r="R19" s="45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2</v>
      </c>
      <c r="S19" s="46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2.5</v>
      </c>
      <c r="T19" s="47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3.5</v>
      </c>
      <c r="U19" s="48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4</v>
      </c>
      <c r="V19" s="41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2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3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4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45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2</v>
      </c>
      <c r="AA19" s="46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2.5</v>
      </c>
      <c r="AB19" s="47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3.5</v>
      </c>
      <c r="AC19" s="48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4</v>
      </c>
      <c r="AD19" s="45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1</v>
      </c>
      <c r="AE19" s="46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1.5</v>
      </c>
      <c r="AF19" s="47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2.5</v>
      </c>
      <c r="AG19" s="48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3</v>
      </c>
      <c r="AH19" s="45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3</v>
      </c>
      <c r="AI19" s="46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3.5</v>
      </c>
      <c r="AJ19" s="47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4.5</v>
      </c>
      <c r="AK19" s="76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5</v>
      </c>
      <c r="AL19" s="80">
        <f t="shared" si="7"/>
        <v>1.2510334048590739</v>
      </c>
      <c r="AM19" s="40">
        <f t="shared" si="5"/>
        <v>1.4833338605935897</v>
      </c>
      <c r="AN19" s="40">
        <f t="shared" si="5"/>
        <v>1.9305323381934205</v>
      </c>
      <c r="AO19" s="81">
        <f t="shared" si="5"/>
        <v>2.1634913077341982</v>
      </c>
      <c r="AP19" s="60">
        <f t="shared" si="8"/>
        <v>9.4675410407318E-2</v>
      </c>
      <c r="AQ19" s="61">
        <f t="shared" si="9"/>
        <v>0.12734788685695306</v>
      </c>
      <c r="AR19" s="61">
        <f t="shared" si="10"/>
        <v>0.21407443241690849</v>
      </c>
      <c r="AS19" s="62">
        <f t="shared" si="11"/>
        <v>0.27896251072911626</v>
      </c>
      <c r="AT19" s="70">
        <f t="shared" si="12"/>
        <v>0.17876506010257395</v>
      </c>
      <c r="AU19" s="74">
        <f t="shared" si="13"/>
        <v>0.16413358685339627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38" t="str">
        <f t="shared" si="6"/>
        <v>Herramientas y equipos</v>
      </c>
      <c r="F20" s="45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0.16666666666666666</v>
      </c>
      <c r="G20" s="46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0.18181818181818182</v>
      </c>
      <c r="H20" s="47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0.22222222222222221</v>
      </c>
      <c r="I20" s="48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0.25</v>
      </c>
      <c r="J20" s="45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0.25</v>
      </c>
      <c r="K20" s="46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0.2857142857142857</v>
      </c>
      <c r="L20" s="47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0.4</v>
      </c>
      <c r="M20" s="48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0.5</v>
      </c>
      <c r="N20" s="45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46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</v>
      </c>
      <c r="P20" s="47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1</v>
      </c>
      <c r="Q20" s="48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1</v>
      </c>
      <c r="R20" s="45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1</v>
      </c>
      <c r="S20" s="46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1</v>
      </c>
      <c r="T20" s="47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1</v>
      </c>
      <c r="U20" s="48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1</v>
      </c>
      <c r="V20" s="45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0.25</v>
      </c>
      <c r="W20" s="46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0.2857142857142857</v>
      </c>
      <c r="X20" s="47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0.4</v>
      </c>
      <c r="Y20" s="48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0.5</v>
      </c>
      <c r="Z20" s="41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2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3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4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45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0.33333333333333331</v>
      </c>
      <c r="AE20" s="46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0.4</v>
      </c>
      <c r="AF20" s="47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0.66666666666666663</v>
      </c>
      <c r="AG20" s="48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1</v>
      </c>
      <c r="AH20" s="45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1</v>
      </c>
      <c r="AI20" s="46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1.5</v>
      </c>
      <c r="AJ20" s="47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2.5</v>
      </c>
      <c r="AK20" s="76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3</v>
      </c>
      <c r="AL20" s="80">
        <f t="shared" si="7"/>
        <v>0.49269248609417793</v>
      </c>
      <c r="AM20" s="40">
        <f t="shared" si="5"/>
        <v>0.55425109401371753</v>
      </c>
      <c r="AN20" s="40">
        <f t="shared" si="5"/>
        <v>0.70241621303055801</v>
      </c>
      <c r="AO20" s="81">
        <f t="shared" si="5"/>
        <v>0.81119480180548875</v>
      </c>
      <c r="AP20" s="60">
        <f t="shared" si="8"/>
        <v>3.7285865544751516E-2</v>
      </c>
      <c r="AQ20" s="61">
        <f t="shared" si="9"/>
        <v>4.7583829565217423E-2</v>
      </c>
      <c r="AR20" s="61">
        <f t="shared" si="10"/>
        <v>7.7890097539451558E-2</v>
      </c>
      <c r="AS20" s="62">
        <f t="shared" si="11"/>
        <v>0.1045961857083037</v>
      </c>
      <c r="AT20" s="70">
        <f t="shared" si="12"/>
        <v>6.6838994589431044E-2</v>
      </c>
      <c r="AU20" s="74">
        <f t="shared" si="13"/>
        <v>6.1368389982602113E-2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38" t="str">
        <f t="shared" si="6"/>
        <v>Monitoreo y control</v>
      </c>
      <c r="F21" s="45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0.2</v>
      </c>
      <c r="G21" s="46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0.22222222222222221</v>
      </c>
      <c r="H21" s="47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0.2857142857142857</v>
      </c>
      <c r="I21" s="48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0.33333333333333331</v>
      </c>
      <c r="J21" s="45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0.33333333333333331</v>
      </c>
      <c r="K21" s="46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0.4</v>
      </c>
      <c r="L21" s="47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0.66666666666666663</v>
      </c>
      <c r="M21" s="48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1</v>
      </c>
      <c r="N21" s="45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1</v>
      </c>
      <c r="O21" s="46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1.5</v>
      </c>
      <c r="P21" s="47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2.5</v>
      </c>
      <c r="Q21" s="48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3</v>
      </c>
      <c r="R21" s="45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1</v>
      </c>
      <c r="S21" s="46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1.5</v>
      </c>
      <c r="T21" s="47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2.5</v>
      </c>
      <c r="U21" s="48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3</v>
      </c>
      <c r="V21" s="45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0.33333333333333331</v>
      </c>
      <c r="W21" s="46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0.4</v>
      </c>
      <c r="X21" s="47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0.66666666666666663</v>
      </c>
      <c r="Y21" s="48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1</v>
      </c>
      <c r="Z21" s="45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1</v>
      </c>
      <c r="AA21" s="46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1.5</v>
      </c>
      <c r="AB21" s="47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2.5</v>
      </c>
      <c r="AC21" s="48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3</v>
      </c>
      <c r="AD21" s="41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2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3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4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45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46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47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76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0">
        <f t="shared" si="7"/>
        <v>0.67760591004822746</v>
      </c>
      <c r="AM21" s="40">
        <f t="shared" si="5"/>
        <v>0.86028065449147773</v>
      </c>
      <c r="AN21" s="40">
        <f t="shared" si="5"/>
        <v>1.2741034406104925</v>
      </c>
      <c r="AO21" s="81">
        <f t="shared" si="5"/>
        <v>1.5650845800732873</v>
      </c>
      <c r="AP21" s="60">
        <f t="shared" si="8"/>
        <v>5.1279699949712203E-2</v>
      </c>
      <c r="AQ21" s="61">
        <f t="shared" si="9"/>
        <v>7.3857225513321287E-2</v>
      </c>
      <c r="AR21" s="61">
        <f t="shared" si="10"/>
        <v>0.14128381353319464</v>
      </c>
      <c r="AS21" s="62">
        <f t="shared" si="11"/>
        <v>0.20180341025632104</v>
      </c>
      <c r="AT21" s="70">
        <f t="shared" si="12"/>
        <v>0.11705603731313728</v>
      </c>
      <c r="AU21" s="74">
        <f t="shared" si="13"/>
        <v>0.10747529330410566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39" t="str">
        <f t="shared" si="6"/>
        <v>Percepción Motivacional</v>
      </c>
      <c r="F22" s="45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0.14285714285714285</v>
      </c>
      <c r="G22" s="46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0.15384615384615385</v>
      </c>
      <c r="H22" s="47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0.18181818181818182</v>
      </c>
      <c r="I22" s="48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0.2</v>
      </c>
      <c r="J22" s="45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0.2</v>
      </c>
      <c r="K22" s="46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0.22222222222222221</v>
      </c>
      <c r="L22" s="47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0.2857142857142857</v>
      </c>
      <c r="M22" s="48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0.33333333333333331</v>
      </c>
      <c r="N22" s="45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0.33333333333333331</v>
      </c>
      <c r="O22" s="46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0.4</v>
      </c>
      <c r="P22" s="47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0.66666666666666663</v>
      </c>
      <c r="Q22" s="48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1</v>
      </c>
      <c r="R22" s="45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0.33333333333333331</v>
      </c>
      <c r="S22" s="46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0.4</v>
      </c>
      <c r="T22" s="47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0.66666666666666663</v>
      </c>
      <c r="U22" s="48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1</v>
      </c>
      <c r="V22" s="45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0.2</v>
      </c>
      <c r="W22" s="46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0.22222222222222221</v>
      </c>
      <c r="X22" s="47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0.2857142857142857</v>
      </c>
      <c r="Y22" s="48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0.33333333333333331</v>
      </c>
      <c r="Z22" s="45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0.33333333333333331</v>
      </c>
      <c r="AA22" s="46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0.4</v>
      </c>
      <c r="AB22" s="47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0.66666666666666663</v>
      </c>
      <c r="AC22" s="48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1</v>
      </c>
      <c r="AD22" s="45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46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47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48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1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2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3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77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2">
        <f t="shared" si="7"/>
        <v>0.29203995609566913</v>
      </c>
      <c r="AM22" s="57">
        <f t="shared" si="5"/>
        <v>0.32949337982436266</v>
      </c>
      <c r="AN22" s="57">
        <f t="shared" si="5"/>
        <v>0.45254412323765203</v>
      </c>
      <c r="AO22" s="83">
        <f t="shared" si="5"/>
        <v>0.5697963807142854</v>
      </c>
      <c r="AP22" s="65">
        <f t="shared" si="8"/>
        <v>2.2100930791538059E-2</v>
      </c>
      <c r="AQ22" s="66">
        <f t="shared" si="9"/>
        <v>2.8287822970074074E-2</v>
      </c>
      <c r="AR22" s="66">
        <f t="shared" si="10"/>
        <v>5.0182079009547055E-2</v>
      </c>
      <c r="AS22" s="67">
        <f t="shared" si="11"/>
        <v>7.3470056662667649E-2</v>
      </c>
      <c r="AT22" s="71">
        <f>AVERAGE(AP22:AS22)</f>
        <v>4.351022235845671E-2</v>
      </c>
      <c r="AU22" s="75">
        <f t="shared" si="13"/>
        <v>3.9949019435814859E-2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36" t="s">
        <v>18</v>
      </c>
      <c r="F23" s="31">
        <f>SUM(F15:F22)</f>
        <v>2.342857142857143</v>
      </c>
      <c r="G23" s="31">
        <f t="shared" ref="G23:AO23" si="14">SUM(G15:G22)</f>
        <v>2.4929514929514927</v>
      </c>
      <c r="H23" s="31">
        <f t="shared" si="14"/>
        <v>2.934199134199134</v>
      </c>
      <c r="I23" s="34">
        <f t="shared" si="14"/>
        <v>3.2833333333333337</v>
      </c>
      <c r="J23" s="31">
        <f t="shared" si="14"/>
        <v>5.2833333333333332</v>
      </c>
      <c r="K23" s="31">
        <f t="shared" si="14"/>
        <v>5.9793650793650794</v>
      </c>
      <c r="L23" s="31">
        <f t="shared" si="14"/>
        <v>7.6523809523809536</v>
      </c>
      <c r="M23" s="34">
        <f t="shared" si="14"/>
        <v>8.8333333333333339</v>
      </c>
      <c r="N23" s="31">
        <f t="shared" si="14"/>
        <v>12.333333333333334</v>
      </c>
      <c r="O23" s="31">
        <f t="shared" si="14"/>
        <v>14.4</v>
      </c>
      <c r="P23" s="31">
        <f t="shared" si="14"/>
        <v>18.666666666666668</v>
      </c>
      <c r="Q23" s="34">
        <f t="shared" si="14"/>
        <v>21</v>
      </c>
      <c r="R23" s="31">
        <f t="shared" si="14"/>
        <v>12.333333333333334</v>
      </c>
      <c r="S23" s="31">
        <f t="shared" si="14"/>
        <v>14.4</v>
      </c>
      <c r="T23" s="31">
        <f t="shared" si="14"/>
        <v>18.666666666666668</v>
      </c>
      <c r="U23" s="31">
        <f t="shared" si="14"/>
        <v>21</v>
      </c>
      <c r="V23" s="31">
        <f t="shared" si="14"/>
        <v>5.2833333333333332</v>
      </c>
      <c r="W23" s="31">
        <f t="shared" si="14"/>
        <v>5.9793650793650794</v>
      </c>
      <c r="X23" s="31">
        <f t="shared" si="14"/>
        <v>7.6523809523809536</v>
      </c>
      <c r="Y23" s="31">
        <f t="shared" si="14"/>
        <v>8.8333333333333339</v>
      </c>
      <c r="Z23" s="31">
        <f t="shared" si="14"/>
        <v>12.333333333333334</v>
      </c>
      <c r="AA23" s="31">
        <f t="shared" si="14"/>
        <v>14.4</v>
      </c>
      <c r="AB23" s="31">
        <f t="shared" si="14"/>
        <v>18.666666666666668</v>
      </c>
      <c r="AC23" s="31">
        <f t="shared" si="14"/>
        <v>21</v>
      </c>
      <c r="AD23" s="31">
        <f t="shared" si="14"/>
        <v>7.2499999999999991</v>
      </c>
      <c r="AE23" s="31">
        <f t="shared" si="14"/>
        <v>8.9857142857142875</v>
      </c>
      <c r="AF23" s="31">
        <f t="shared" si="14"/>
        <v>12.9</v>
      </c>
      <c r="AG23" s="31">
        <f t="shared" si="14"/>
        <v>15.5</v>
      </c>
      <c r="AH23" s="31">
        <f t="shared" si="14"/>
        <v>17</v>
      </c>
      <c r="AI23" s="31">
        <f t="shared" si="14"/>
        <v>20.5</v>
      </c>
      <c r="AJ23" s="31">
        <f t="shared" si="14"/>
        <v>27.5</v>
      </c>
      <c r="AK23" s="59">
        <f t="shared" si="14"/>
        <v>31</v>
      </c>
      <c r="AL23" s="34">
        <f>SUM(AL15:AL22)</f>
        <v>7.7554912381579273</v>
      </c>
      <c r="AM23" s="34">
        <f t="shared" si="14"/>
        <v>9.0180425396794792</v>
      </c>
      <c r="AN23" s="34">
        <f t="shared" si="14"/>
        <v>11.647887508803223</v>
      </c>
      <c r="AO23" s="34">
        <f t="shared" si="14"/>
        <v>13.213921117181389</v>
      </c>
      <c r="AP23" s="26"/>
      <c r="AQ23" s="26"/>
      <c r="AR23" s="26"/>
      <c r="AS23" s="26"/>
      <c r="AT23" s="64">
        <f>SUM(AT15:AT22)</f>
        <v>1.0891436879536818</v>
      </c>
      <c r="AU23" s="64">
        <f>SUM(AU15:AU22)</f>
        <v>0.99999999999999989</v>
      </c>
    </row>
    <row r="24" spans="5:59" ht="15.75" thickBot="1" x14ac:dyDescent="0.3">
      <c r="E24" s="21"/>
      <c r="F24" s="21"/>
      <c r="G24" s="32"/>
      <c r="H24" s="33"/>
      <c r="I24" s="33"/>
      <c r="J24" s="21"/>
      <c r="K24" s="21"/>
      <c r="L24" s="21"/>
      <c r="M24" s="21"/>
      <c r="N24" s="21"/>
      <c r="O24" s="21"/>
      <c r="P24" s="21"/>
      <c r="Q24" s="21"/>
      <c r="AD24" s="28"/>
      <c r="AE24" s="28"/>
      <c r="AF24" s="28"/>
      <c r="AG24" s="26"/>
      <c r="AH24" s="26"/>
      <c r="AI24" s="26"/>
      <c r="AJ24" s="26"/>
      <c r="AK24" s="26"/>
      <c r="AL24" s="84">
        <f>1/AL23</f>
        <v>0.12894089739665782</v>
      </c>
      <c r="AM24" s="63">
        <f t="shared" ref="AM24:AO24" si="15">1/AM23</f>
        <v>0.11088880936189753</v>
      </c>
      <c r="AN24" s="63">
        <f t="shared" si="15"/>
        <v>8.5852477476642999E-2</v>
      </c>
      <c r="AO24" s="63">
        <f t="shared" si="15"/>
        <v>7.5677763710860282E-2</v>
      </c>
      <c r="AP24" s="26"/>
      <c r="AQ24" s="26"/>
      <c r="AR24" s="26"/>
      <c r="AS24" s="26"/>
      <c r="AT24" s="26"/>
      <c r="AU24" s="26"/>
    </row>
    <row r="25" spans="5:59" x14ac:dyDescent="0.25">
      <c r="E25" s="25"/>
      <c r="F25" s="49"/>
      <c r="G25" s="49"/>
      <c r="H25" s="87"/>
      <c r="I25" s="26"/>
      <c r="J25" s="26"/>
      <c r="K25" s="26"/>
      <c r="L25" s="26"/>
      <c r="M25" s="49"/>
      <c r="N25" s="49"/>
      <c r="O25" s="49"/>
      <c r="P25" s="49"/>
      <c r="Q25" s="49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</row>
    <row r="26" spans="5:59" x14ac:dyDescent="0.25">
      <c r="E26" s="51"/>
      <c r="F26" s="284" t="s">
        <v>41</v>
      </c>
      <c r="G26" s="284"/>
      <c r="H26" s="284"/>
      <c r="I26" s="285" t="s">
        <v>42</v>
      </c>
      <c r="J26" s="285"/>
      <c r="K26" s="285"/>
      <c r="L26" s="280" t="s">
        <v>43</v>
      </c>
      <c r="M26" s="280"/>
      <c r="N26" s="280"/>
      <c r="O26" s="49"/>
      <c r="P26" s="49"/>
      <c r="Q26" s="49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49"/>
      <c r="AE26" s="49"/>
      <c r="AF26" s="49"/>
      <c r="AG26" s="49"/>
      <c r="AH26" s="49"/>
      <c r="AI26" s="49"/>
      <c r="AJ26" s="49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</row>
    <row r="27" spans="5:59" ht="45.75" thickBot="1" x14ac:dyDescent="0.3">
      <c r="E27" s="89"/>
      <c r="F27" s="24" t="s">
        <v>53</v>
      </c>
      <c r="G27" s="24" t="s">
        <v>54</v>
      </c>
      <c r="H27" s="24" t="s">
        <v>55</v>
      </c>
      <c r="I27" s="24" t="s">
        <v>53</v>
      </c>
      <c r="J27" s="24" t="s">
        <v>54</v>
      </c>
      <c r="K27" s="24" t="s">
        <v>55</v>
      </c>
      <c r="L27" s="24" t="s">
        <v>53</v>
      </c>
      <c r="M27" s="24" t="s">
        <v>54</v>
      </c>
      <c r="N27" s="24" t="s">
        <v>55</v>
      </c>
      <c r="O27" s="49"/>
      <c r="P27" s="49"/>
      <c r="Q27" s="49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49"/>
      <c r="AE27" s="49"/>
      <c r="AF27" s="49"/>
      <c r="AG27" s="49"/>
      <c r="AH27" s="49"/>
      <c r="AI27" s="49"/>
      <c r="AJ27" s="49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</row>
    <row r="28" spans="5:59" ht="15.75" thickBot="1" x14ac:dyDescent="0.3">
      <c r="E28" s="37" t="str">
        <f>E15</f>
        <v>Caracterización de cuadrillas</v>
      </c>
      <c r="F28" s="6">
        <f>ROUNDDOWN(G28-(G28*$AU15),0)</f>
        <v>403</v>
      </c>
      <c r="G28" s="92">
        <f>APUS!I111/1000</f>
        <v>610.87261484158</v>
      </c>
      <c r="H28" s="6">
        <f>ROUNDUP(G28+(G28*$AU15),0)</f>
        <v>819</v>
      </c>
      <c r="I28" s="6">
        <f>ROUNDDOWN(J28-(J28*$AU15),0)</f>
        <v>344</v>
      </c>
      <c r="J28" s="92">
        <f>APUS!T111/1000</f>
        <v>522.55408784157999</v>
      </c>
      <c r="K28" s="6">
        <f>ROUNDUP(J28+(J28*$AU15),0)</f>
        <v>701</v>
      </c>
      <c r="L28" s="6">
        <f>ROUNDDOWN(M28-(M28*$AU15),0)</f>
        <v>374</v>
      </c>
      <c r="M28" s="92">
        <f>APUS!AE111/1000</f>
        <v>568.20186584158012</v>
      </c>
      <c r="N28" s="6">
        <f>ROUNDUP(M28+(M28*$AU15),0)</f>
        <v>762</v>
      </c>
      <c r="O28" s="49"/>
      <c r="P28" s="49"/>
      <c r="Q28" s="49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</row>
    <row r="29" spans="5:59" ht="15.75" thickBot="1" x14ac:dyDescent="0.3">
      <c r="E29" s="37" t="str">
        <f t="shared" ref="E29:E35" si="16">E16</f>
        <v>Complejidad del proyecto</v>
      </c>
      <c r="F29" s="6">
        <f t="shared" ref="F29:F35" si="17">ROUNDDOWN(G29-(G29*$AU16),0)</f>
        <v>510</v>
      </c>
      <c r="G29" s="86">
        <f>G28</f>
        <v>610.87261484158</v>
      </c>
      <c r="H29" s="6">
        <f t="shared" ref="H29:H35" si="18">ROUNDUP(G29+(G29*$AU16),0)</f>
        <v>712</v>
      </c>
      <c r="I29" s="6">
        <f t="shared" ref="I29:I35" si="19">ROUNDDOWN(J29-(J29*$AU16),0)</f>
        <v>436</v>
      </c>
      <c r="J29" s="86">
        <f>J28</f>
        <v>522.55408784157999</v>
      </c>
      <c r="K29" s="6">
        <f t="shared" ref="K29:K35" si="20">ROUNDUP(J29+(J29*$AU16),0)</f>
        <v>609</v>
      </c>
      <c r="L29" s="6">
        <f t="shared" ref="L29:L35" si="21">ROUNDDOWN(M29-(M29*$AU16),0)</f>
        <v>474</v>
      </c>
      <c r="M29" s="86">
        <f>M28</f>
        <v>568.20186584158012</v>
      </c>
      <c r="N29" s="6">
        <f t="shared" ref="N29:N35" si="22">ROUNDUP(M29+(M29*$AU16),0)</f>
        <v>662</v>
      </c>
      <c r="O29" s="49"/>
      <c r="P29" s="49"/>
      <c r="Q29" s="49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</row>
    <row r="30" spans="5:59" ht="15.75" thickBot="1" x14ac:dyDescent="0.3">
      <c r="E30" s="37" t="str">
        <f t="shared" si="16"/>
        <v>Condiciones ambientales</v>
      </c>
      <c r="F30" s="6">
        <f t="shared" si="17"/>
        <v>573</v>
      </c>
      <c r="G30" s="86">
        <f t="shared" ref="G30:G35" si="23">G29</f>
        <v>610.87261484158</v>
      </c>
      <c r="H30" s="6">
        <f t="shared" si="18"/>
        <v>649</v>
      </c>
      <c r="I30" s="6">
        <f t="shared" si="19"/>
        <v>490</v>
      </c>
      <c r="J30" s="86">
        <f t="shared" ref="J30:J35" si="24">J29</f>
        <v>522.55408784157999</v>
      </c>
      <c r="K30" s="6">
        <f t="shared" si="20"/>
        <v>555</v>
      </c>
      <c r="L30" s="6">
        <f t="shared" si="21"/>
        <v>533</v>
      </c>
      <c r="M30" s="86">
        <f t="shared" ref="M30:M35" si="25">M29</f>
        <v>568.20186584158012</v>
      </c>
      <c r="N30" s="6">
        <f t="shared" si="22"/>
        <v>604</v>
      </c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</row>
    <row r="31" spans="5:59" ht="15.75" thickBot="1" x14ac:dyDescent="0.3">
      <c r="E31" s="37" t="str">
        <f t="shared" si="16"/>
        <v>Disposición de materiales</v>
      </c>
      <c r="F31" s="6">
        <f t="shared" si="17"/>
        <v>573</v>
      </c>
      <c r="G31" s="86">
        <f t="shared" si="23"/>
        <v>610.87261484158</v>
      </c>
      <c r="H31" s="6">
        <f t="shared" si="18"/>
        <v>649</v>
      </c>
      <c r="I31" s="6">
        <f t="shared" si="19"/>
        <v>490</v>
      </c>
      <c r="J31" s="86">
        <f t="shared" si="24"/>
        <v>522.55408784157999</v>
      </c>
      <c r="K31" s="6">
        <f t="shared" si="20"/>
        <v>555</v>
      </c>
      <c r="L31" s="6">
        <f t="shared" si="21"/>
        <v>533</v>
      </c>
      <c r="M31" s="86">
        <f t="shared" si="25"/>
        <v>568.20186584158012</v>
      </c>
      <c r="N31" s="6">
        <f t="shared" si="22"/>
        <v>604</v>
      </c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</row>
    <row r="32" spans="5:59" ht="15.75" thickBot="1" x14ac:dyDescent="0.3">
      <c r="E32" s="37" t="str">
        <f t="shared" si="16"/>
        <v>Experiencia del trabajador</v>
      </c>
      <c r="F32" s="6">
        <f t="shared" si="17"/>
        <v>510</v>
      </c>
      <c r="G32" s="86">
        <f t="shared" si="23"/>
        <v>610.87261484158</v>
      </c>
      <c r="H32" s="6">
        <f t="shared" si="18"/>
        <v>712</v>
      </c>
      <c r="I32" s="6">
        <f t="shared" si="19"/>
        <v>436</v>
      </c>
      <c r="J32" s="86">
        <f t="shared" si="24"/>
        <v>522.55408784157999</v>
      </c>
      <c r="K32" s="6">
        <f t="shared" si="20"/>
        <v>609</v>
      </c>
      <c r="L32" s="6">
        <f t="shared" si="21"/>
        <v>474</v>
      </c>
      <c r="M32" s="86">
        <f t="shared" si="25"/>
        <v>568.20186584158012</v>
      </c>
      <c r="N32" s="6">
        <f t="shared" si="22"/>
        <v>662</v>
      </c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</row>
    <row r="33" spans="4:76" ht="15.75" thickBot="1" x14ac:dyDescent="0.3">
      <c r="E33" s="37" t="str">
        <f t="shared" si="16"/>
        <v>Herramientas y equipos</v>
      </c>
      <c r="F33" s="6">
        <f t="shared" si="17"/>
        <v>573</v>
      </c>
      <c r="G33" s="86">
        <f t="shared" si="23"/>
        <v>610.87261484158</v>
      </c>
      <c r="H33" s="6">
        <f t="shared" si="18"/>
        <v>649</v>
      </c>
      <c r="I33" s="6">
        <f t="shared" si="19"/>
        <v>490</v>
      </c>
      <c r="J33" s="86">
        <f t="shared" si="24"/>
        <v>522.55408784157999</v>
      </c>
      <c r="K33" s="6">
        <f t="shared" si="20"/>
        <v>555</v>
      </c>
      <c r="L33" s="6">
        <f t="shared" si="21"/>
        <v>533</v>
      </c>
      <c r="M33" s="86">
        <f t="shared" si="25"/>
        <v>568.20186584158012</v>
      </c>
      <c r="N33" s="6">
        <f t="shared" si="22"/>
        <v>604</v>
      </c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</row>
    <row r="34" spans="4:76" ht="15.75" thickBot="1" x14ac:dyDescent="0.3">
      <c r="E34" s="37" t="str">
        <f t="shared" si="16"/>
        <v>Monitoreo y control</v>
      </c>
      <c r="F34" s="6">
        <f t="shared" si="17"/>
        <v>545</v>
      </c>
      <c r="G34" s="86">
        <f t="shared" si="23"/>
        <v>610.87261484158</v>
      </c>
      <c r="H34" s="6">
        <f t="shared" si="18"/>
        <v>677</v>
      </c>
      <c r="I34" s="6">
        <f t="shared" si="19"/>
        <v>466</v>
      </c>
      <c r="J34" s="86">
        <f t="shared" si="24"/>
        <v>522.55408784157999</v>
      </c>
      <c r="K34" s="6">
        <f t="shared" si="20"/>
        <v>579</v>
      </c>
      <c r="L34" s="6">
        <f t="shared" si="21"/>
        <v>507</v>
      </c>
      <c r="M34" s="86">
        <f t="shared" si="25"/>
        <v>568.20186584158012</v>
      </c>
      <c r="N34" s="6">
        <f t="shared" si="22"/>
        <v>630</v>
      </c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</row>
    <row r="35" spans="4:76" x14ac:dyDescent="0.25">
      <c r="E35" s="37" t="str">
        <f t="shared" si="16"/>
        <v>Percepción Motivacional</v>
      </c>
      <c r="F35" s="6">
        <f t="shared" si="17"/>
        <v>586</v>
      </c>
      <c r="G35" s="86">
        <f t="shared" si="23"/>
        <v>610.87261484158</v>
      </c>
      <c r="H35" s="6">
        <f t="shared" si="18"/>
        <v>636</v>
      </c>
      <c r="I35" s="6">
        <f t="shared" si="19"/>
        <v>501</v>
      </c>
      <c r="J35" s="86">
        <f t="shared" si="24"/>
        <v>522.55408784157999</v>
      </c>
      <c r="K35" s="6">
        <f t="shared" si="20"/>
        <v>544</v>
      </c>
      <c r="L35" s="6">
        <f t="shared" si="21"/>
        <v>545</v>
      </c>
      <c r="M35" s="86">
        <f t="shared" si="25"/>
        <v>568.20186584158012</v>
      </c>
      <c r="N35" s="6">
        <f t="shared" si="22"/>
        <v>591</v>
      </c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</row>
    <row r="36" spans="4:76" ht="30" customHeight="1" x14ac:dyDescent="0.25">
      <c r="E36" s="52"/>
      <c r="F36" s="85"/>
      <c r="G36" s="85"/>
      <c r="H36" s="52"/>
      <c r="I36" s="52"/>
      <c r="J36" s="52"/>
      <c r="K36" s="52"/>
      <c r="L36" s="52"/>
      <c r="M36" s="53"/>
      <c r="N36" s="23"/>
    </row>
    <row r="37" spans="4:76" ht="15" customHeight="1" x14ac:dyDescent="0.25">
      <c r="E37" s="52"/>
      <c r="F37" s="52"/>
      <c r="G37" s="52"/>
      <c r="H37" s="52"/>
      <c r="I37" s="52"/>
      <c r="J37" s="52"/>
      <c r="K37" s="52"/>
      <c r="L37" s="52"/>
      <c r="M37" s="52"/>
    </row>
    <row r="38" spans="4:76" x14ac:dyDescent="0.25">
      <c r="E38" s="14"/>
      <c r="F38" s="14"/>
      <c r="U38" s="11"/>
      <c r="V38" s="49"/>
      <c r="W38" s="49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</row>
    <row r="39" spans="4:76" x14ac:dyDescent="0.25">
      <c r="E39" s="14"/>
      <c r="F39" s="14"/>
      <c r="G39" s="90"/>
      <c r="H39" s="52"/>
      <c r="I39" s="52"/>
      <c r="J39" s="52"/>
      <c r="K39" s="52"/>
      <c r="L39" s="52"/>
      <c r="V39" s="49"/>
      <c r="W39" s="49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</row>
    <row r="40" spans="4:76" ht="15" customHeight="1" x14ac:dyDescent="0.25">
      <c r="E40" s="14"/>
      <c r="F40" s="14"/>
      <c r="G40" s="281" t="str">
        <f>E28</f>
        <v>Caracterización de cuadrillas</v>
      </c>
      <c r="H40" s="282"/>
      <c r="I40" s="282"/>
      <c r="J40" s="282"/>
      <c r="K40" s="282"/>
      <c r="L40" s="283"/>
      <c r="V40" s="91"/>
      <c r="W40" s="281" t="str">
        <f>E32</f>
        <v>Experiencia del trabajador</v>
      </c>
      <c r="X40" s="282"/>
      <c r="Y40" s="282"/>
      <c r="Z40" s="282"/>
      <c r="AA40" s="282"/>
      <c r="AB40" s="283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</row>
    <row r="41" spans="4:76" x14ac:dyDescent="0.25">
      <c r="E41" s="14"/>
      <c r="F41" s="14"/>
      <c r="G41" s="284" t="s">
        <v>41</v>
      </c>
      <c r="H41" s="284"/>
      <c r="I41" s="285" t="s">
        <v>42</v>
      </c>
      <c r="J41" s="285"/>
      <c r="K41" s="280" t="s">
        <v>43</v>
      </c>
      <c r="L41" s="280"/>
      <c r="V41" s="91"/>
      <c r="W41" s="284" t="s">
        <v>41</v>
      </c>
      <c r="X41" s="284"/>
      <c r="Y41" s="285" t="s">
        <v>42</v>
      </c>
      <c r="Z41" s="285"/>
      <c r="AA41" s="280" t="s">
        <v>43</v>
      </c>
      <c r="AB41" s="280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</row>
    <row r="42" spans="4:76" x14ac:dyDescent="0.25">
      <c r="E42" s="14"/>
      <c r="F42" s="14"/>
      <c r="G42" s="15">
        <f>_xlfn.XLOOKUP(G40,$E$28:$E$35,$F$28:$F$35,"ERROR",0,1)</f>
        <v>403</v>
      </c>
      <c r="H42" s="12">
        <v>0</v>
      </c>
      <c r="I42" s="12">
        <f>_xlfn.XLOOKUP(G40,$E$28:$E$35,$I$28:$I$35)</f>
        <v>344</v>
      </c>
      <c r="J42" s="12">
        <v>0</v>
      </c>
      <c r="K42" s="12">
        <f>_xlfn.XLOOKUP(G40,$E$28:$E$35,$L$28:$L$35)</f>
        <v>374</v>
      </c>
      <c r="L42" s="12">
        <v>0</v>
      </c>
      <c r="V42" s="91"/>
      <c r="W42" s="15">
        <f>_xlfn.XLOOKUP(W40,$E$28:$E$35,$F$28:$F$35,"ERROR",0,1)</f>
        <v>510</v>
      </c>
      <c r="X42" s="12">
        <v>0</v>
      </c>
      <c r="Y42" s="12">
        <f>_xlfn.XLOOKUP(W40,$E$28:$E$35,$I$28:$I$35)</f>
        <v>436</v>
      </c>
      <c r="Z42" s="12">
        <v>0</v>
      </c>
      <c r="AA42" s="12">
        <f>_xlfn.XLOOKUP(W40,$E$28:$E$35,$L$28:$L$35)</f>
        <v>474</v>
      </c>
      <c r="AB42" s="12">
        <v>0</v>
      </c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</row>
    <row r="43" spans="4:76" ht="15" customHeight="1" x14ac:dyDescent="0.25">
      <c r="D43" s="88"/>
      <c r="E43" s="14"/>
      <c r="F43" s="14"/>
      <c r="G43" s="15">
        <f>((G45-G42)/4)+G42</f>
        <v>507</v>
      </c>
      <c r="H43" s="12">
        <v>1</v>
      </c>
      <c r="I43" s="15">
        <f>((I45-I42)/4)+I42</f>
        <v>433.25</v>
      </c>
      <c r="J43" s="12">
        <v>1</v>
      </c>
      <c r="K43" s="15">
        <f>((K45-K42)/4)+K42</f>
        <v>471</v>
      </c>
      <c r="L43" s="12">
        <v>1</v>
      </c>
      <c r="V43" s="91"/>
      <c r="W43" s="15">
        <f>((W45-W42)/4)+W42</f>
        <v>560.5</v>
      </c>
      <c r="X43" s="12">
        <v>1</v>
      </c>
      <c r="Y43" s="15">
        <f>((Y45-Y42)/4)+Y42</f>
        <v>479.25</v>
      </c>
      <c r="Z43" s="12">
        <v>1</v>
      </c>
      <c r="AA43" s="15">
        <f>((AA45-AA42)/4)+AA42</f>
        <v>521</v>
      </c>
      <c r="AB43" s="12">
        <v>1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</row>
    <row r="44" spans="4:76" x14ac:dyDescent="0.25">
      <c r="E44" s="14"/>
      <c r="F44" s="14"/>
      <c r="G44" s="12">
        <f>G45-((G45-G42)/4)</f>
        <v>715</v>
      </c>
      <c r="H44" s="12">
        <v>1</v>
      </c>
      <c r="I44" s="12">
        <f>I45-((I45-I42)/4)</f>
        <v>611.75</v>
      </c>
      <c r="J44" s="12">
        <v>1</v>
      </c>
      <c r="K44" s="12">
        <f>K45-((K45-K42)/4)</f>
        <v>665</v>
      </c>
      <c r="L44" s="12">
        <v>1</v>
      </c>
      <c r="V44" s="91"/>
      <c r="W44" s="12">
        <f>W45-((W45-W42)/4)</f>
        <v>661.5</v>
      </c>
      <c r="X44" s="12">
        <v>1</v>
      </c>
      <c r="Y44" s="12">
        <f>Y45-((Y45-Y42)/4)</f>
        <v>565.75</v>
      </c>
      <c r="Z44" s="12">
        <v>1</v>
      </c>
      <c r="AA44" s="12">
        <f>AA45-((AA45-AA42)/4)</f>
        <v>615</v>
      </c>
      <c r="AB44" s="12">
        <v>1</v>
      </c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</row>
    <row r="45" spans="4:76" x14ac:dyDescent="0.25">
      <c r="E45" s="14"/>
      <c r="F45" s="14"/>
      <c r="G45" s="15">
        <f>_xlfn.XLOOKUP(G40,$E$28:$E$35,$H$28:$H$35,"ERROR",0,1)</f>
        <v>819</v>
      </c>
      <c r="H45" s="12">
        <v>0</v>
      </c>
      <c r="I45" s="12">
        <f>_xlfn.XLOOKUP(G40,$E$28:$E$35,$K$28:$K$35)</f>
        <v>701</v>
      </c>
      <c r="J45" s="12">
        <v>0</v>
      </c>
      <c r="K45" s="12">
        <f>_xlfn.XLOOKUP(G40,$E$28:$E$35,$N$28:$N$35)</f>
        <v>762</v>
      </c>
      <c r="L45" s="12">
        <v>0</v>
      </c>
      <c r="V45" s="91"/>
      <c r="W45" s="15">
        <f>_xlfn.XLOOKUP(W40,$E$28:$E$35,$H$28:$H$35,"ERROR",0,1)</f>
        <v>712</v>
      </c>
      <c r="X45" s="12">
        <v>0</v>
      </c>
      <c r="Y45" s="12">
        <f>_xlfn.XLOOKUP(W40,$E$28:$E$35,$K$28:$K$35)</f>
        <v>609</v>
      </c>
      <c r="Z45" s="12">
        <v>0</v>
      </c>
      <c r="AA45" s="12">
        <f>_xlfn.XLOOKUP(W40,$E$28:$E$35,$N$28:$N$35)</f>
        <v>662</v>
      </c>
      <c r="AB45" s="12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</row>
    <row r="46" spans="4:76" x14ac:dyDescent="0.25">
      <c r="E46" s="14"/>
      <c r="F46" s="14"/>
      <c r="G46" s="27"/>
      <c r="H46" s="27"/>
      <c r="I46" s="27"/>
      <c r="J46" s="27"/>
      <c r="K46" s="27"/>
      <c r="L46" s="27"/>
      <c r="V46" s="91"/>
      <c r="W46" s="27"/>
      <c r="X46" s="27"/>
      <c r="Y46" s="27"/>
      <c r="Z46" s="27"/>
      <c r="AA46" s="27"/>
      <c r="AB46" s="27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</row>
    <row r="47" spans="4:76" s="16" customFormat="1" ht="30" customHeight="1" x14ac:dyDescent="0.25">
      <c r="E47" s="14"/>
      <c r="F47" s="14"/>
      <c r="G47" s="27"/>
      <c r="H47" s="27"/>
      <c r="I47" s="27"/>
      <c r="J47" s="27"/>
      <c r="K47" s="27"/>
      <c r="L47" s="27"/>
      <c r="V47" s="91"/>
      <c r="W47" s="27"/>
      <c r="X47" s="27"/>
      <c r="Y47" s="27"/>
      <c r="Z47" s="27"/>
      <c r="AA47" s="27"/>
      <c r="AB47" s="27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</row>
    <row r="48" spans="4:76" x14ac:dyDescent="0.25">
      <c r="E48" s="14"/>
      <c r="F48" s="14"/>
      <c r="G48" s="27"/>
      <c r="H48" s="27"/>
      <c r="I48" s="27"/>
      <c r="J48" s="27"/>
      <c r="K48" s="27"/>
      <c r="L48" s="27"/>
      <c r="V48" s="91"/>
      <c r="W48" s="27"/>
      <c r="X48" s="27"/>
      <c r="Y48" s="27"/>
      <c r="Z48" s="27"/>
      <c r="AA48" s="27"/>
      <c r="AB48" s="27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</row>
    <row r="49" spans="5:76" x14ac:dyDescent="0.25">
      <c r="E49" s="14"/>
      <c r="F49" s="14"/>
      <c r="G49" s="27"/>
      <c r="H49" s="27"/>
      <c r="I49" s="27"/>
      <c r="J49" s="27"/>
      <c r="K49" s="27"/>
      <c r="L49" s="27"/>
      <c r="U49" s="11"/>
      <c r="V49" s="91"/>
      <c r="W49" s="27"/>
      <c r="X49" s="27"/>
      <c r="Y49" s="27"/>
      <c r="Z49" s="27"/>
      <c r="AA49" s="27"/>
      <c r="AB49" s="27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</row>
    <row r="50" spans="5:76" ht="15" customHeight="1" x14ac:dyDescent="0.25">
      <c r="E50" s="14"/>
      <c r="F50" s="14"/>
      <c r="G50" s="27"/>
      <c r="H50" s="27"/>
      <c r="I50" s="27"/>
      <c r="J50" s="27"/>
      <c r="K50" s="27"/>
      <c r="L50" s="27"/>
      <c r="V50" s="91"/>
      <c r="W50" s="27"/>
      <c r="X50" s="27"/>
      <c r="Y50" s="27"/>
      <c r="Z50" s="27"/>
      <c r="AA50" s="27"/>
      <c r="AB50" s="27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</row>
    <row r="51" spans="5:76" ht="15" customHeight="1" x14ac:dyDescent="0.25">
      <c r="E51" s="14"/>
      <c r="F51" s="14"/>
      <c r="G51" s="27"/>
      <c r="H51" s="27"/>
      <c r="I51" s="27"/>
      <c r="J51" s="27"/>
      <c r="K51" s="27"/>
      <c r="L51" s="27"/>
      <c r="M51" s="49"/>
      <c r="N51" s="49"/>
      <c r="V51" s="91"/>
      <c r="W51" s="27"/>
      <c r="X51" s="27"/>
      <c r="Y51" s="27"/>
      <c r="Z51" s="27"/>
      <c r="AA51" s="27"/>
      <c r="AB51" s="27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</row>
    <row r="52" spans="5:76" x14ac:dyDescent="0.25">
      <c r="E52" s="14"/>
      <c r="F52" s="14"/>
      <c r="G52" s="27"/>
      <c r="H52" s="27"/>
      <c r="I52" s="27"/>
      <c r="J52" s="27"/>
      <c r="K52" s="27"/>
      <c r="L52" s="27"/>
      <c r="M52" s="49"/>
      <c r="N52" s="49"/>
      <c r="V52" s="91"/>
      <c r="W52" s="27"/>
      <c r="X52" s="27"/>
      <c r="Y52" s="27"/>
      <c r="Z52" s="27"/>
      <c r="AA52" s="27"/>
      <c r="AB52" s="27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</row>
    <row r="53" spans="5:76" x14ac:dyDescent="0.25">
      <c r="E53" s="14"/>
      <c r="F53" s="14"/>
      <c r="G53" s="27"/>
      <c r="H53" s="27"/>
      <c r="I53" s="27"/>
      <c r="J53" s="27"/>
      <c r="K53" s="27"/>
      <c r="L53" s="27"/>
      <c r="M53" s="49"/>
      <c r="N53" s="49"/>
      <c r="V53" s="91"/>
      <c r="W53" s="27"/>
      <c r="X53" s="27"/>
      <c r="Y53" s="27"/>
      <c r="Z53" s="27"/>
      <c r="AA53" s="27"/>
      <c r="AB53" s="27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</row>
    <row r="54" spans="5:76" ht="15" customHeight="1" x14ac:dyDescent="0.25">
      <c r="E54" s="14"/>
      <c r="F54" s="14"/>
      <c r="G54" s="27"/>
      <c r="H54" s="27"/>
      <c r="I54" s="27"/>
      <c r="J54" s="27"/>
      <c r="K54" s="27"/>
      <c r="L54" s="27"/>
      <c r="M54" s="49"/>
      <c r="N54" s="49"/>
      <c r="V54" s="91"/>
      <c r="W54" s="27"/>
      <c r="X54" s="27"/>
      <c r="Y54" s="27"/>
      <c r="Z54" s="27"/>
      <c r="AA54" s="27"/>
      <c r="AB54" s="27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</row>
    <row r="55" spans="5:76" ht="15" customHeight="1" x14ac:dyDescent="0.25">
      <c r="E55" s="14"/>
      <c r="F55" s="14"/>
      <c r="G55" s="281" t="str">
        <f>E29</f>
        <v>Complejidad del proyecto</v>
      </c>
      <c r="H55" s="282"/>
      <c r="I55" s="282"/>
      <c r="J55" s="282"/>
      <c r="K55" s="282"/>
      <c r="L55" s="283"/>
      <c r="M55" s="49"/>
      <c r="N55" s="49"/>
      <c r="V55" s="91"/>
      <c r="W55" s="281" t="str">
        <f>E33</f>
        <v>Herramientas y equipos</v>
      </c>
      <c r="X55" s="282"/>
      <c r="Y55" s="282"/>
      <c r="Z55" s="282"/>
      <c r="AA55" s="282"/>
      <c r="AB55" s="283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</row>
    <row r="56" spans="5:76" x14ac:dyDescent="0.25">
      <c r="E56" s="14"/>
      <c r="F56" s="14"/>
      <c r="G56" s="284" t="s">
        <v>41</v>
      </c>
      <c r="H56" s="284"/>
      <c r="I56" s="285" t="s">
        <v>42</v>
      </c>
      <c r="J56" s="285"/>
      <c r="K56" s="280" t="s">
        <v>43</v>
      </c>
      <c r="L56" s="280"/>
      <c r="M56" s="49"/>
      <c r="N56" s="49"/>
      <c r="V56" s="91"/>
      <c r="W56" s="284" t="s">
        <v>41</v>
      </c>
      <c r="X56" s="284"/>
      <c r="Y56" s="285" t="s">
        <v>42</v>
      </c>
      <c r="Z56" s="285"/>
      <c r="AA56" s="280" t="s">
        <v>43</v>
      </c>
      <c r="AB56" s="280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</row>
    <row r="57" spans="5:76" ht="15" customHeight="1" x14ac:dyDescent="0.25">
      <c r="E57" s="14"/>
      <c r="F57" s="14"/>
      <c r="G57" s="15">
        <f>_xlfn.XLOOKUP(G55,$E$28:$E$35,$F$28:$F$35,"ERROR",0,1)</f>
        <v>510</v>
      </c>
      <c r="H57" s="12">
        <v>0</v>
      </c>
      <c r="I57" s="12">
        <f>_xlfn.XLOOKUP(G55,$E$28:$E$35,$I$28:$I$35)</f>
        <v>436</v>
      </c>
      <c r="J57" s="12">
        <v>0</v>
      </c>
      <c r="K57" s="12">
        <f>_xlfn.XLOOKUP(G55,$E$28:$E$35,$L$28:$L$35)</f>
        <v>474</v>
      </c>
      <c r="L57" s="12">
        <v>0</v>
      </c>
      <c r="M57" s="49"/>
      <c r="N57" s="49"/>
      <c r="V57" s="91"/>
      <c r="W57" s="15">
        <f>_xlfn.XLOOKUP(W55,$E$28:$E$35,$F$28:$F$35,"ERROR",0,1)</f>
        <v>573</v>
      </c>
      <c r="X57" s="12">
        <v>0</v>
      </c>
      <c r="Y57" s="12">
        <f>_xlfn.XLOOKUP(W55,$E$28:$E$35,$I$28:$I$35)</f>
        <v>490</v>
      </c>
      <c r="Z57" s="12">
        <v>0</v>
      </c>
      <c r="AA57" s="12">
        <f>_xlfn.XLOOKUP(W55,$E$28:$E$35,$L$28:$L$35)</f>
        <v>533</v>
      </c>
      <c r="AB57" s="12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</row>
    <row r="58" spans="5:76" ht="30" customHeight="1" x14ac:dyDescent="0.25">
      <c r="E58" s="14"/>
      <c r="F58" s="14"/>
      <c r="G58" s="15">
        <f>((G60-G57)/4)+G57</f>
        <v>560.5</v>
      </c>
      <c r="H58" s="12">
        <v>1</v>
      </c>
      <c r="I58" s="15">
        <f>((I60-I57)/4)+I57</f>
        <v>479.25</v>
      </c>
      <c r="J58" s="12">
        <v>1</v>
      </c>
      <c r="K58" s="15">
        <f>((K60-K57)/4)+K57</f>
        <v>521</v>
      </c>
      <c r="L58" s="12">
        <v>1</v>
      </c>
      <c r="M58" s="49"/>
      <c r="N58" s="49"/>
      <c r="V58" s="91"/>
      <c r="W58" s="15">
        <f>((W60-W57)/4)+W57</f>
        <v>592</v>
      </c>
      <c r="X58" s="12">
        <v>1</v>
      </c>
      <c r="Y58" s="15">
        <f>((Y60-Y57)/4)+Y57</f>
        <v>506.25</v>
      </c>
      <c r="Z58" s="12">
        <v>1</v>
      </c>
      <c r="AA58" s="15">
        <f>((AA60-AA57)/4)+AA57</f>
        <v>550.75</v>
      </c>
      <c r="AB58" s="12">
        <v>1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</row>
    <row r="59" spans="5:76" x14ac:dyDescent="0.25">
      <c r="E59" s="14"/>
      <c r="F59" s="14"/>
      <c r="G59" s="12">
        <f>G60-((G60-G57)/4)</f>
        <v>661.5</v>
      </c>
      <c r="H59" s="12">
        <v>1</v>
      </c>
      <c r="I59" s="12">
        <f>I60-((I60-I57)/4)</f>
        <v>565.75</v>
      </c>
      <c r="J59" s="12">
        <v>1</v>
      </c>
      <c r="K59" s="12">
        <f>K60-((K60-K57)/4)</f>
        <v>615</v>
      </c>
      <c r="L59" s="12">
        <v>1</v>
      </c>
      <c r="M59" s="49"/>
      <c r="N59" s="49"/>
      <c r="V59" s="91"/>
      <c r="W59" s="12">
        <f>W60-((W60-W57)/4)</f>
        <v>630</v>
      </c>
      <c r="X59" s="12">
        <v>1</v>
      </c>
      <c r="Y59" s="12">
        <f>Y60-((Y60-Y57)/4)</f>
        <v>538.75</v>
      </c>
      <c r="Z59" s="12">
        <v>1</v>
      </c>
      <c r="AA59" s="12">
        <f>AA60-((AA60-AA57)/4)</f>
        <v>586.25</v>
      </c>
      <c r="AB59" s="12">
        <v>1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</row>
    <row r="60" spans="5:76" x14ac:dyDescent="0.25">
      <c r="E60" s="14"/>
      <c r="F60" s="14"/>
      <c r="G60" s="15">
        <f>_xlfn.XLOOKUP(G55,$E$28:$E$35,$H$28:$H$35,"ERROR",0,1)</f>
        <v>712</v>
      </c>
      <c r="H60" s="12">
        <v>0</v>
      </c>
      <c r="I60" s="12">
        <f>_xlfn.XLOOKUP(G55,$E$28:$E$35,$K$28:$K$35)</f>
        <v>609</v>
      </c>
      <c r="J60" s="12">
        <v>0</v>
      </c>
      <c r="K60" s="12">
        <f>_xlfn.XLOOKUP(G55,$E$28:$E$35,$N$28:$N$35)</f>
        <v>662</v>
      </c>
      <c r="L60" s="12">
        <v>0</v>
      </c>
      <c r="M60" s="49"/>
      <c r="N60" s="49"/>
      <c r="V60" s="91"/>
      <c r="W60" s="15">
        <f>_xlfn.XLOOKUP(W55,$E$28:$E$35,$H$28:$H$35,"ERROR",0,1)</f>
        <v>649</v>
      </c>
      <c r="X60" s="12">
        <v>0</v>
      </c>
      <c r="Y60" s="12">
        <f>_xlfn.XLOOKUP(W55,$E$28:$E$35,$K$28:$K$35)</f>
        <v>555</v>
      </c>
      <c r="Z60" s="12">
        <v>0</v>
      </c>
      <c r="AA60" s="12">
        <f>_xlfn.XLOOKUP(W55,$E$28:$E$35,$N$28:$N$35)</f>
        <v>604</v>
      </c>
      <c r="AB60" s="12">
        <v>0</v>
      </c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</row>
    <row r="61" spans="5:76" x14ac:dyDescent="0.25">
      <c r="E61" s="14"/>
      <c r="F61" s="14"/>
      <c r="G61" s="27"/>
      <c r="H61" s="27"/>
      <c r="I61" s="27"/>
      <c r="J61" s="27"/>
      <c r="K61" s="27"/>
      <c r="L61" s="27"/>
      <c r="M61" s="14"/>
      <c r="N61" s="14"/>
      <c r="O61" s="14"/>
      <c r="P61" s="14"/>
      <c r="Q61" s="14"/>
      <c r="R61" s="14"/>
      <c r="S61" s="14"/>
      <c r="V61" s="91"/>
      <c r="W61" s="27"/>
      <c r="X61" s="27"/>
      <c r="Y61" s="27"/>
      <c r="Z61" s="27"/>
      <c r="AA61" s="27"/>
      <c r="AB61" s="27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</row>
    <row r="62" spans="5:76" x14ac:dyDescent="0.25">
      <c r="E62" s="49"/>
      <c r="F62" s="14"/>
      <c r="G62" s="27"/>
      <c r="H62" s="27"/>
      <c r="I62" s="27"/>
      <c r="J62" s="27"/>
      <c r="K62" s="27"/>
      <c r="L62" s="27"/>
      <c r="M62" s="14"/>
      <c r="N62" s="14"/>
      <c r="O62" s="14"/>
      <c r="P62" s="14"/>
      <c r="Q62" s="14"/>
      <c r="R62" s="14"/>
      <c r="S62" s="14"/>
      <c r="V62" s="91"/>
      <c r="W62" s="27"/>
      <c r="X62" s="27"/>
      <c r="Y62" s="27"/>
      <c r="Z62" s="27"/>
      <c r="AA62" s="27"/>
      <c r="AB62" s="27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</row>
    <row r="63" spans="5:76" ht="15" customHeight="1" x14ac:dyDescent="0.25">
      <c r="E63" s="49"/>
      <c r="F63" s="14"/>
      <c r="G63" s="27"/>
      <c r="H63" s="27"/>
      <c r="I63" s="27"/>
      <c r="J63" s="27"/>
      <c r="K63" s="27"/>
      <c r="L63" s="27"/>
      <c r="M63" s="14"/>
      <c r="N63" s="14"/>
      <c r="O63" s="14"/>
      <c r="P63" s="14"/>
      <c r="Q63" s="14"/>
      <c r="R63" s="14"/>
      <c r="S63" s="14"/>
      <c r="U63" s="11"/>
      <c r="V63" s="91"/>
      <c r="W63" s="27"/>
      <c r="X63" s="27"/>
      <c r="Y63" s="27"/>
      <c r="Z63" s="27"/>
      <c r="AA63" s="27"/>
      <c r="AB63" s="27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</row>
    <row r="64" spans="5:76" ht="15" customHeight="1" x14ac:dyDescent="0.25">
      <c r="E64" s="49"/>
      <c r="F64" s="14"/>
      <c r="G64" s="27"/>
      <c r="H64" s="27"/>
      <c r="I64" s="27"/>
      <c r="J64" s="27"/>
      <c r="K64" s="27"/>
      <c r="L64" s="27"/>
      <c r="M64" s="14"/>
      <c r="N64" s="14"/>
      <c r="O64" s="14"/>
      <c r="P64" s="14"/>
      <c r="Q64" s="14"/>
      <c r="R64" s="14"/>
      <c r="S64" s="14"/>
      <c r="V64" s="91"/>
      <c r="W64" s="27"/>
      <c r="X64" s="27"/>
      <c r="Y64" s="27"/>
      <c r="Z64" s="27"/>
      <c r="AA64" s="27"/>
      <c r="AB64" s="27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</row>
    <row r="65" spans="5:76" x14ac:dyDescent="0.25">
      <c r="E65" s="49"/>
      <c r="F65" s="14"/>
      <c r="G65" s="27"/>
      <c r="H65" s="27"/>
      <c r="I65" s="27"/>
      <c r="J65" s="27"/>
      <c r="K65" s="27"/>
      <c r="L65" s="27"/>
      <c r="M65" s="14"/>
      <c r="N65" s="14"/>
      <c r="O65" s="14"/>
      <c r="P65" s="14"/>
      <c r="Q65" s="14"/>
      <c r="R65" s="14"/>
      <c r="S65" s="14"/>
      <c r="V65" s="91"/>
      <c r="W65" s="27"/>
      <c r="X65" s="27"/>
      <c r="Y65" s="27"/>
      <c r="Z65" s="27"/>
      <c r="AA65" s="27"/>
      <c r="AB65" s="27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</row>
    <row r="66" spans="5:76" x14ac:dyDescent="0.25">
      <c r="E66" s="49"/>
      <c r="F66" s="14"/>
      <c r="G66" s="27"/>
      <c r="H66" s="27"/>
      <c r="I66" s="27"/>
      <c r="J66" s="27"/>
      <c r="K66" s="27"/>
      <c r="L66" s="27"/>
      <c r="M66" s="14"/>
      <c r="N66" s="14"/>
      <c r="O66" s="14"/>
      <c r="P66" s="14"/>
      <c r="Q66" s="14"/>
      <c r="R66" s="14"/>
      <c r="S66" s="14"/>
      <c r="V66" s="91"/>
      <c r="W66" s="27"/>
      <c r="X66" s="27"/>
      <c r="Y66" s="27"/>
      <c r="Z66" s="27"/>
      <c r="AA66" s="27"/>
      <c r="AB66" s="27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</row>
    <row r="67" spans="5:76" ht="15" customHeight="1" x14ac:dyDescent="0.25">
      <c r="E67" s="49"/>
      <c r="F67" s="14"/>
      <c r="G67" s="27"/>
      <c r="H67" s="27"/>
      <c r="I67" s="27"/>
      <c r="J67" s="27"/>
      <c r="K67" s="27"/>
      <c r="L67" s="27"/>
      <c r="M67" s="14"/>
      <c r="N67" s="14"/>
      <c r="O67" s="14"/>
      <c r="P67" s="14"/>
      <c r="Q67" s="14"/>
      <c r="R67" s="14"/>
      <c r="S67" s="14"/>
      <c r="V67" s="91"/>
      <c r="W67" s="27"/>
      <c r="X67" s="27"/>
      <c r="Y67" s="27"/>
      <c r="Z67" s="27"/>
      <c r="AA67" s="27"/>
      <c r="AB67" s="27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</row>
    <row r="68" spans="5:76" x14ac:dyDescent="0.25">
      <c r="E68" s="49"/>
      <c r="F68" s="14"/>
      <c r="G68" s="27"/>
      <c r="H68" s="27"/>
      <c r="I68" s="27"/>
      <c r="J68" s="27"/>
      <c r="K68" s="27"/>
      <c r="L68" s="27"/>
      <c r="M68" s="14"/>
      <c r="N68" s="14"/>
      <c r="O68" s="14"/>
      <c r="P68" s="14"/>
      <c r="Q68" s="14"/>
      <c r="R68" s="14"/>
      <c r="S68" s="14"/>
      <c r="V68" s="91"/>
      <c r="W68" s="27"/>
      <c r="X68" s="27"/>
      <c r="Y68" s="27"/>
      <c r="Z68" s="27"/>
      <c r="AA68" s="27"/>
      <c r="AB68" s="27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</row>
    <row r="69" spans="5:76" x14ac:dyDescent="0.25">
      <c r="E69" s="49"/>
      <c r="F69" s="14"/>
      <c r="G69" s="27"/>
      <c r="H69" s="27"/>
      <c r="I69" s="27"/>
      <c r="J69" s="27"/>
      <c r="K69" s="27"/>
      <c r="L69" s="27"/>
      <c r="M69" s="14"/>
      <c r="N69" s="14"/>
      <c r="O69" s="14"/>
      <c r="P69" s="14"/>
      <c r="Q69" s="14"/>
      <c r="R69" s="14"/>
      <c r="S69" s="14"/>
      <c r="V69" s="91"/>
      <c r="W69" s="27"/>
      <c r="X69" s="27"/>
      <c r="Y69" s="27"/>
      <c r="Z69" s="27"/>
      <c r="AA69" s="27"/>
      <c r="AB69" s="27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</row>
    <row r="70" spans="5:76" ht="15" customHeight="1" x14ac:dyDescent="0.25">
      <c r="E70" s="49"/>
      <c r="F70" s="14"/>
      <c r="G70" s="281" t="str">
        <f>E30</f>
        <v>Condiciones ambientales</v>
      </c>
      <c r="H70" s="282"/>
      <c r="I70" s="282"/>
      <c r="J70" s="282"/>
      <c r="K70" s="282"/>
      <c r="L70" s="283"/>
      <c r="M70" s="14"/>
      <c r="N70" s="14"/>
      <c r="O70" s="14"/>
      <c r="P70" s="14"/>
      <c r="Q70" s="14"/>
      <c r="R70" s="14"/>
      <c r="S70" s="14"/>
      <c r="V70" s="91"/>
      <c r="W70" s="281" t="str">
        <f>E34</f>
        <v>Monitoreo y control</v>
      </c>
      <c r="X70" s="282"/>
      <c r="Y70" s="282"/>
      <c r="Z70" s="282"/>
      <c r="AA70" s="282"/>
      <c r="AB70" s="283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</row>
    <row r="71" spans="5:76" x14ac:dyDescent="0.25">
      <c r="E71" s="49"/>
      <c r="F71" s="14"/>
      <c r="G71" s="284" t="s">
        <v>41</v>
      </c>
      <c r="H71" s="284"/>
      <c r="I71" s="285" t="s">
        <v>42</v>
      </c>
      <c r="J71" s="285"/>
      <c r="K71" s="280" t="s">
        <v>43</v>
      </c>
      <c r="L71" s="280"/>
      <c r="M71" s="14"/>
      <c r="N71" s="14"/>
      <c r="O71" s="14"/>
      <c r="P71" s="14"/>
      <c r="Q71" s="14"/>
      <c r="R71" s="14"/>
      <c r="S71" s="14"/>
      <c r="V71" s="91"/>
      <c r="W71" s="284" t="s">
        <v>41</v>
      </c>
      <c r="X71" s="284"/>
      <c r="Y71" s="285" t="s">
        <v>42</v>
      </c>
      <c r="Z71" s="285"/>
      <c r="AA71" s="280" t="s">
        <v>43</v>
      </c>
      <c r="AB71" s="280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</row>
    <row r="72" spans="5:76" x14ac:dyDescent="0.25">
      <c r="E72" s="49"/>
      <c r="F72" s="14"/>
      <c r="G72" s="15">
        <f>_xlfn.XLOOKUP(G70,$E$28:$E$35,$F$28:$F$35,"ERROR",0,1)</f>
        <v>573</v>
      </c>
      <c r="H72" s="12">
        <v>0</v>
      </c>
      <c r="I72" s="12">
        <f>_xlfn.XLOOKUP(G70,$E$28:$E$35,$I$28:$I$35)</f>
        <v>490</v>
      </c>
      <c r="J72" s="12">
        <v>0</v>
      </c>
      <c r="K72" s="12">
        <f>_xlfn.XLOOKUP(G70,$E$28:$E$35,$L$28:$L$35)</f>
        <v>533</v>
      </c>
      <c r="L72" s="12">
        <v>0</v>
      </c>
      <c r="M72" s="14"/>
      <c r="N72" s="14"/>
      <c r="O72" s="14"/>
      <c r="P72" s="14"/>
      <c r="Q72" s="14"/>
      <c r="R72" s="14"/>
      <c r="S72" s="14"/>
      <c r="V72" s="91"/>
      <c r="W72" s="15">
        <f>_xlfn.XLOOKUP(W70,$E$28:$E$35,$F$28:$F$35,"ERROR",0,1)</f>
        <v>545</v>
      </c>
      <c r="X72" s="12">
        <v>0</v>
      </c>
      <c r="Y72" s="12">
        <f>_xlfn.XLOOKUP(W70,$E$28:$E$35,$I$28:$I$35)</f>
        <v>466</v>
      </c>
      <c r="Z72" s="12">
        <v>0</v>
      </c>
      <c r="AA72" s="12">
        <f>_xlfn.XLOOKUP(W70,$E$28:$E$35,$L$28:$L$35)</f>
        <v>507</v>
      </c>
      <c r="AB72" s="12">
        <v>0</v>
      </c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</row>
    <row r="73" spans="5:76" x14ac:dyDescent="0.25">
      <c r="E73" s="49"/>
      <c r="F73" s="14"/>
      <c r="G73" s="15">
        <f>((G75-G72)/4)+G72</f>
        <v>592</v>
      </c>
      <c r="H73" s="12">
        <v>1</v>
      </c>
      <c r="I73" s="15">
        <f>((I75-I72)/4)+I72</f>
        <v>506.25</v>
      </c>
      <c r="J73" s="12">
        <v>1</v>
      </c>
      <c r="K73" s="15">
        <f>((K75-K72)/4)+K72</f>
        <v>550.75</v>
      </c>
      <c r="L73" s="12">
        <v>1</v>
      </c>
      <c r="M73" s="14"/>
      <c r="N73" s="14"/>
      <c r="O73" s="14"/>
      <c r="P73" s="14"/>
      <c r="Q73" s="14"/>
      <c r="R73" s="14"/>
      <c r="S73" s="14"/>
      <c r="V73" s="91"/>
      <c r="W73" s="15">
        <f>((W75-W72)/4)+W72</f>
        <v>578</v>
      </c>
      <c r="X73" s="12">
        <v>1</v>
      </c>
      <c r="Y73" s="15">
        <f>((Y75-Y72)/4)+Y72</f>
        <v>494.25</v>
      </c>
      <c r="Z73" s="12">
        <v>1</v>
      </c>
      <c r="AA73" s="15">
        <f>((AA75-AA72)/4)+AA72</f>
        <v>537.75</v>
      </c>
      <c r="AB73" s="12">
        <v>1</v>
      </c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</row>
    <row r="74" spans="5:76" x14ac:dyDescent="0.25">
      <c r="E74" s="49"/>
      <c r="F74" s="14"/>
      <c r="G74" s="12">
        <f>G75-((G75-G72)/4)</f>
        <v>630</v>
      </c>
      <c r="H74" s="12">
        <v>1</v>
      </c>
      <c r="I74" s="12">
        <f>I75-((I75-I72)/4)</f>
        <v>538.75</v>
      </c>
      <c r="J74" s="12">
        <v>1</v>
      </c>
      <c r="K74" s="12">
        <f>K75-((K75-K72)/4)</f>
        <v>586.25</v>
      </c>
      <c r="L74" s="12">
        <v>1</v>
      </c>
      <c r="M74" s="14"/>
      <c r="N74" s="14"/>
      <c r="O74" s="14"/>
      <c r="P74" s="14"/>
      <c r="Q74" s="14"/>
      <c r="R74" s="14"/>
      <c r="S74" s="14"/>
      <c r="V74" s="91"/>
      <c r="W74" s="12">
        <f>W75-((W75-W72)/4)</f>
        <v>644</v>
      </c>
      <c r="X74" s="12">
        <v>1</v>
      </c>
      <c r="Y74" s="12">
        <f>Y75-((Y75-Y72)/4)</f>
        <v>550.75</v>
      </c>
      <c r="Z74" s="12">
        <v>1</v>
      </c>
      <c r="AA74" s="12">
        <f>AA75-((AA75-AA72)/4)</f>
        <v>599.25</v>
      </c>
      <c r="AB74" s="12">
        <v>1</v>
      </c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</row>
    <row r="75" spans="5:76" x14ac:dyDescent="0.25">
      <c r="E75" s="49"/>
      <c r="F75" s="14"/>
      <c r="G75" s="15">
        <f>_xlfn.XLOOKUP(G70,$E$28:$E$35,$H$28:$H$35,"ERROR",0,1)</f>
        <v>649</v>
      </c>
      <c r="H75" s="12">
        <v>0</v>
      </c>
      <c r="I75" s="12">
        <f>_xlfn.XLOOKUP(G70,$E$28:$E$35,$K$28:$K$35)</f>
        <v>555</v>
      </c>
      <c r="J75" s="12">
        <v>0</v>
      </c>
      <c r="K75" s="12">
        <f>_xlfn.XLOOKUP(G70,$E$28:$E$35,$N$28:$N$35)</f>
        <v>604</v>
      </c>
      <c r="L75" s="12">
        <v>0</v>
      </c>
      <c r="M75" s="14"/>
      <c r="N75" s="14"/>
      <c r="O75" s="14"/>
      <c r="P75" s="14"/>
      <c r="Q75" s="14"/>
      <c r="R75" s="14"/>
      <c r="S75" s="14"/>
      <c r="V75" s="91"/>
      <c r="W75" s="15">
        <f>_xlfn.XLOOKUP(W70,$E$28:$E$35,$H$28:$H$35,"ERROR",0,1)</f>
        <v>677</v>
      </c>
      <c r="X75" s="12">
        <v>0</v>
      </c>
      <c r="Y75" s="12">
        <f>_xlfn.XLOOKUP(W70,$E$28:$E$35,$K$28:$K$35)</f>
        <v>579</v>
      </c>
      <c r="Z75" s="12">
        <v>0</v>
      </c>
      <c r="AA75" s="12">
        <f>_xlfn.XLOOKUP(W70,$E$28:$E$35,$N$28:$N$35)</f>
        <v>630</v>
      </c>
      <c r="AB75" s="12">
        <v>0</v>
      </c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</row>
    <row r="76" spans="5:76" x14ac:dyDescent="0.25">
      <c r="E76" s="49"/>
      <c r="F76" s="14"/>
      <c r="G76" s="27"/>
      <c r="H76" s="27"/>
      <c r="I76" s="27"/>
      <c r="J76" s="27"/>
      <c r="K76" s="27"/>
      <c r="L76" s="27"/>
      <c r="M76" s="14"/>
      <c r="N76" s="14"/>
      <c r="O76" s="14"/>
      <c r="P76" s="14"/>
      <c r="Q76" s="14"/>
      <c r="R76" s="14"/>
      <c r="S76" s="14"/>
      <c r="V76" s="91"/>
      <c r="W76" s="27"/>
      <c r="X76" s="27"/>
      <c r="Y76" s="27"/>
      <c r="Z76" s="27"/>
      <c r="AA76" s="27"/>
      <c r="AB76" s="27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</row>
    <row r="77" spans="5:76" x14ac:dyDescent="0.25">
      <c r="E77" s="49"/>
      <c r="F77" s="14"/>
      <c r="G77" s="27"/>
      <c r="H77" s="27"/>
      <c r="I77" s="27"/>
      <c r="J77" s="27"/>
      <c r="K77" s="27"/>
      <c r="L77" s="27"/>
      <c r="M77" s="14"/>
      <c r="N77" s="14"/>
      <c r="O77" s="14"/>
      <c r="P77" s="14"/>
      <c r="Q77" s="14"/>
      <c r="R77" s="14"/>
      <c r="S77" s="14"/>
      <c r="V77" s="91"/>
      <c r="W77" s="27"/>
      <c r="X77" s="27"/>
      <c r="Y77" s="27"/>
      <c r="Z77" s="27"/>
      <c r="AA77" s="27"/>
      <c r="AB77" s="27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</row>
    <row r="78" spans="5:76" x14ac:dyDescent="0.25">
      <c r="E78" s="49"/>
      <c r="F78" s="49"/>
      <c r="G78" s="27"/>
      <c r="H78" s="27"/>
      <c r="I78" s="27"/>
      <c r="J78" s="27"/>
      <c r="K78" s="27"/>
      <c r="L78" s="27"/>
      <c r="M78" s="49"/>
      <c r="N78" s="49"/>
      <c r="V78" s="91"/>
      <c r="W78" s="27"/>
      <c r="X78" s="27"/>
      <c r="Y78" s="27"/>
      <c r="Z78" s="27"/>
      <c r="AA78" s="27"/>
      <c r="AB78" s="27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</row>
    <row r="79" spans="5:76" x14ac:dyDescent="0.25">
      <c r="E79" s="49"/>
      <c r="F79" s="49"/>
      <c r="G79" s="27"/>
      <c r="H79" s="27"/>
      <c r="I79" s="27"/>
      <c r="J79" s="27"/>
      <c r="K79" s="27"/>
      <c r="L79" s="27"/>
      <c r="M79" s="49"/>
      <c r="N79" s="49"/>
      <c r="V79" s="91"/>
      <c r="W79" s="27"/>
      <c r="X79" s="27"/>
      <c r="Y79" s="27"/>
      <c r="Z79" s="27"/>
      <c r="AA79" s="27"/>
      <c r="AB79" s="27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</row>
    <row r="80" spans="5:76" x14ac:dyDescent="0.25">
      <c r="E80" s="49"/>
      <c r="F80" s="49"/>
      <c r="G80" s="27"/>
      <c r="H80" s="27"/>
      <c r="I80" s="27"/>
      <c r="J80" s="27"/>
      <c r="K80" s="27"/>
      <c r="L80" s="27"/>
      <c r="M80" s="49"/>
      <c r="N80" s="49"/>
      <c r="V80" s="91"/>
      <c r="W80" s="27"/>
      <c r="X80" s="27"/>
      <c r="Y80" s="27"/>
      <c r="Z80" s="27"/>
      <c r="AA80" s="27"/>
      <c r="AB80" s="27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</row>
    <row r="81" spans="5:76" x14ac:dyDescent="0.25">
      <c r="E81" s="49"/>
      <c r="F81" s="49"/>
      <c r="G81" s="27"/>
      <c r="H81" s="27"/>
      <c r="I81" s="27"/>
      <c r="J81" s="27"/>
      <c r="K81" s="27"/>
      <c r="L81" s="27"/>
      <c r="M81" s="49"/>
      <c r="N81" s="49"/>
      <c r="V81" s="91"/>
      <c r="W81" s="27"/>
      <c r="X81" s="27"/>
      <c r="Y81" s="27"/>
      <c r="Z81" s="27"/>
      <c r="AA81" s="27"/>
      <c r="AB81" s="27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</row>
    <row r="82" spans="5:76" x14ac:dyDescent="0.25">
      <c r="E82" s="49"/>
      <c r="F82" s="49"/>
      <c r="G82" s="27"/>
      <c r="H82" s="27"/>
      <c r="I82" s="27"/>
      <c r="J82" s="27"/>
      <c r="K82" s="27"/>
      <c r="L82" s="27"/>
      <c r="M82" s="49"/>
      <c r="N82" s="49"/>
      <c r="V82" s="91"/>
      <c r="W82" s="27"/>
      <c r="X82" s="27"/>
      <c r="Y82" s="27"/>
      <c r="Z82" s="27"/>
      <c r="AA82" s="27"/>
      <c r="AB82" s="27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</row>
    <row r="83" spans="5:76" x14ac:dyDescent="0.25">
      <c r="G83" s="27"/>
      <c r="H83" s="27"/>
      <c r="I83" s="27"/>
      <c r="J83" s="27"/>
      <c r="K83" s="27"/>
      <c r="L83" s="27"/>
      <c r="V83" s="91"/>
      <c r="W83" s="27"/>
      <c r="X83" s="27"/>
      <c r="Y83" s="27"/>
      <c r="Z83" s="27"/>
      <c r="AA83" s="27"/>
      <c r="AB83" s="27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</row>
    <row r="84" spans="5:76" x14ac:dyDescent="0.25">
      <c r="G84" s="27"/>
      <c r="H84" s="27"/>
      <c r="I84" s="27"/>
      <c r="J84" s="27"/>
      <c r="K84" s="27"/>
      <c r="L84" s="27"/>
      <c r="V84" s="91"/>
      <c r="W84" s="27"/>
      <c r="X84" s="27"/>
      <c r="Y84" s="27"/>
      <c r="Z84" s="27"/>
      <c r="AA84" s="27"/>
      <c r="AB84" s="27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</row>
    <row r="85" spans="5:76" x14ac:dyDescent="0.25">
      <c r="G85" s="281" t="str">
        <f>E31</f>
        <v>Disposición de materiales</v>
      </c>
      <c r="H85" s="282"/>
      <c r="I85" s="282"/>
      <c r="J85" s="282"/>
      <c r="K85" s="282"/>
      <c r="L85" s="283"/>
      <c r="V85" s="91"/>
      <c r="W85" s="281" t="str">
        <f>E35</f>
        <v>Percepción Motivacional</v>
      </c>
      <c r="X85" s="282"/>
      <c r="Y85" s="282"/>
      <c r="Z85" s="282"/>
      <c r="AA85" s="282"/>
      <c r="AB85" s="283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</row>
    <row r="86" spans="5:76" x14ac:dyDescent="0.25">
      <c r="G86" s="284" t="s">
        <v>41</v>
      </c>
      <c r="H86" s="284"/>
      <c r="I86" s="285" t="s">
        <v>42</v>
      </c>
      <c r="J86" s="285"/>
      <c r="K86" s="280" t="s">
        <v>43</v>
      </c>
      <c r="L86" s="280"/>
      <c r="V86" s="91"/>
      <c r="W86" s="284" t="s">
        <v>41</v>
      </c>
      <c r="X86" s="284"/>
      <c r="Y86" s="285" t="s">
        <v>42</v>
      </c>
      <c r="Z86" s="285"/>
      <c r="AA86" s="280" t="s">
        <v>43</v>
      </c>
      <c r="AB86" s="280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</row>
    <row r="87" spans="5:76" x14ac:dyDescent="0.25">
      <c r="G87" s="15">
        <f>_xlfn.XLOOKUP(G85,$E$28:$E$35,$F$28:$F$35,"ERROR",0,1)</f>
        <v>573</v>
      </c>
      <c r="H87" s="12">
        <v>0</v>
      </c>
      <c r="I87" s="12">
        <f>_xlfn.XLOOKUP(G85,$E$28:$E$35,$I$28:$I$35)</f>
        <v>490</v>
      </c>
      <c r="J87" s="12">
        <v>0</v>
      </c>
      <c r="K87" s="12">
        <f>_xlfn.XLOOKUP(G85,$E$28:$E$35,$L$28:$L$35)</f>
        <v>533</v>
      </c>
      <c r="L87" s="12">
        <v>0</v>
      </c>
      <c r="V87" s="91"/>
      <c r="W87" s="15">
        <f>_xlfn.XLOOKUP(W85,$E$28:$E$35,$F$28:$F$35,"ERROR",0,1)</f>
        <v>586</v>
      </c>
      <c r="X87" s="12">
        <v>0</v>
      </c>
      <c r="Y87" s="12">
        <f>_xlfn.XLOOKUP(W85,$E$28:$E$35,$I$28:$I$35)</f>
        <v>501</v>
      </c>
      <c r="Z87" s="12">
        <v>0</v>
      </c>
      <c r="AA87" s="12">
        <f>_xlfn.XLOOKUP(W85,$E$28:$E$35,$L$28:$L$35)</f>
        <v>545</v>
      </c>
      <c r="AB87" s="12">
        <v>0</v>
      </c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</row>
    <row r="88" spans="5:76" x14ac:dyDescent="0.25">
      <c r="G88" s="15">
        <f>((G90-G87)/4)+G87</f>
        <v>592</v>
      </c>
      <c r="H88" s="12">
        <v>1</v>
      </c>
      <c r="I88" s="15">
        <f>((I90-I87)/4)+I87</f>
        <v>506.25</v>
      </c>
      <c r="J88" s="12">
        <v>1</v>
      </c>
      <c r="K88" s="15">
        <f>((K90-K87)/4)+K87</f>
        <v>550.75</v>
      </c>
      <c r="L88" s="12">
        <v>1</v>
      </c>
      <c r="V88" s="91"/>
      <c r="W88" s="15">
        <f>((W90-W87)/4)+W87</f>
        <v>598.5</v>
      </c>
      <c r="X88" s="12">
        <v>1</v>
      </c>
      <c r="Y88" s="15">
        <f>((Y90-Y87)/4)+Y87</f>
        <v>511.75</v>
      </c>
      <c r="Z88" s="12">
        <v>1</v>
      </c>
      <c r="AA88" s="15">
        <f>((AA90-AA87)/4)+AA87</f>
        <v>556.5</v>
      </c>
      <c r="AB88" s="12">
        <v>1</v>
      </c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</row>
    <row r="89" spans="5:76" x14ac:dyDescent="0.25">
      <c r="G89" s="12">
        <f>G90-((G90-G87)/4)</f>
        <v>630</v>
      </c>
      <c r="H89" s="12">
        <v>1</v>
      </c>
      <c r="I89" s="12">
        <f>I90-((I90-I87)/4)</f>
        <v>538.75</v>
      </c>
      <c r="J89" s="12">
        <v>1</v>
      </c>
      <c r="K89" s="12">
        <f>K90-((K90-K87)/4)</f>
        <v>586.25</v>
      </c>
      <c r="L89" s="12">
        <v>1</v>
      </c>
      <c r="V89" s="91"/>
      <c r="W89" s="12">
        <f>W90-((W90-W87)/4)</f>
        <v>623.5</v>
      </c>
      <c r="X89" s="12">
        <v>1</v>
      </c>
      <c r="Y89" s="12">
        <f>Y90-((Y90-Y87)/4)</f>
        <v>533.25</v>
      </c>
      <c r="Z89" s="12">
        <v>1</v>
      </c>
      <c r="AA89" s="12">
        <f>AA90-((AA90-AA87)/4)</f>
        <v>579.5</v>
      </c>
      <c r="AB89" s="12">
        <v>1</v>
      </c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</row>
    <row r="90" spans="5:76" x14ac:dyDescent="0.25">
      <c r="G90" s="15">
        <f>_xlfn.XLOOKUP(G85,$E$28:$E$35,$H$28:$H$35,"ERROR",0,1)</f>
        <v>649</v>
      </c>
      <c r="H90" s="12">
        <v>0</v>
      </c>
      <c r="I90" s="12">
        <f>_xlfn.XLOOKUP(G85,$E$28:$E$35,$K$28:$K$35)</f>
        <v>555</v>
      </c>
      <c r="J90" s="12">
        <v>0</v>
      </c>
      <c r="K90" s="12">
        <f>_xlfn.XLOOKUP(G85,$E$28:$E$35,$N$28:$N$35)</f>
        <v>604</v>
      </c>
      <c r="L90" s="12">
        <v>0</v>
      </c>
      <c r="V90" s="91"/>
      <c r="W90" s="15">
        <f>_xlfn.XLOOKUP(W85,$E$28:$E$35,$H$28:$H$35,"ERROR",0,1)</f>
        <v>636</v>
      </c>
      <c r="X90" s="12">
        <v>0</v>
      </c>
      <c r="Y90" s="12">
        <f>_xlfn.XLOOKUP(W85,$E$28:$E$35,$K$28:$K$35)</f>
        <v>544</v>
      </c>
      <c r="Z90" s="12">
        <v>0</v>
      </c>
      <c r="AA90" s="12">
        <f>_xlfn.XLOOKUP(W85,$E$28:$E$35,$N$28:$N$35)</f>
        <v>591</v>
      </c>
      <c r="AB90" s="12">
        <v>0</v>
      </c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</row>
    <row r="91" spans="5:76" x14ac:dyDescent="0.25"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</row>
    <row r="92" spans="5:76" x14ac:dyDescent="0.25"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</row>
    <row r="93" spans="5:76" x14ac:dyDescent="0.25"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</row>
    <row r="94" spans="5:76" x14ac:dyDescent="0.25"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</row>
    <row r="95" spans="5:76" x14ac:dyDescent="0.25"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</row>
    <row r="96" spans="5:76" x14ac:dyDescent="0.25"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</row>
    <row r="97" spans="22:76" x14ac:dyDescent="0.25"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</row>
    <row r="98" spans="22:76" x14ac:dyDescent="0.25"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</row>
    <row r="99" spans="22:76" x14ac:dyDescent="0.25"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</row>
    <row r="100" spans="22:76" x14ac:dyDescent="0.25"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</row>
    <row r="101" spans="22:76" x14ac:dyDescent="0.25"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</row>
    <row r="102" spans="22:76" x14ac:dyDescent="0.25"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</row>
    <row r="103" spans="22:76" x14ac:dyDescent="0.25"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</row>
    <row r="104" spans="22:76" x14ac:dyDescent="0.25"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</row>
    <row r="105" spans="22:76" x14ac:dyDescent="0.25"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</row>
    <row r="106" spans="22:76" x14ac:dyDescent="0.25"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</row>
    <row r="107" spans="22:76" x14ac:dyDescent="0.25"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</row>
    <row r="108" spans="22:76" x14ac:dyDescent="0.25"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</row>
    <row r="109" spans="22:76" x14ac:dyDescent="0.25"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</row>
    <row r="110" spans="22:76" x14ac:dyDescent="0.25"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</row>
    <row r="111" spans="22:76" x14ac:dyDescent="0.25"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  <c r="BI111" s="91"/>
      <c r="BJ111" s="91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</row>
    <row r="112" spans="22:76" x14ac:dyDescent="0.25"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  <c r="BI112" s="91"/>
      <c r="BJ112" s="91"/>
      <c r="BK112" s="91"/>
      <c r="BL112" s="91"/>
      <c r="BM112" s="91"/>
      <c r="BN112" s="91"/>
      <c r="BO112" s="91"/>
      <c r="BP112" s="91"/>
      <c r="BQ112" s="91"/>
      <c r="BR112" s="91"/>
      <c r="BS112" s="91"/>
      <c r="BT112" s="91"/>
      <c r="BU112" s="91"/>
      <c r="BV112" s="91"/>
      <c r="BW112" s="91"/>
      <c r="BX112" s="91"/>
    </row>
    <row r="113" spans="22:76" x14ac:dyDescent="0.25"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</row>
    <row r="114" spans="22:76" x14ac:dyDescent="0.25"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</row>
    <row r="115" spans="22:76" x14ac:dyDescent="0.25"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</row>
    <row r="116" spans="22:76" x14ac:dyDescent="0.25"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</row>
    <row r="117" spans="22:76" x14ac:dyDescent="0.25"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1"/>
      <c r="BI117" s="91"/>
      <c r="BJ117" s="91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</row>
    <row r="118" spans="22:76" x14ac:dyDescent="0.25"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1"/>
      <c r="BI118" s="91"/>
      <c r="BJ118" s="9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</row>
    <row r="119" spans="22:76" x14ac:dyDescent="0.25"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</row>
    <row r="120" spans="22:76" x14ac:dyDescent="0.25"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  <c r="BI120" s="91"/>
      <c r="BJ120" s="91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</row>
    <row r="121" spans="22:76" x14ac:dyDescent="0.25"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</row>
    <row r="122" spans="22:76" x14ac:dyDescent="0.25"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</row>
    <row r="123" spans="22:76" x14ac:dyDescent="0.25"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</row>
    <row r="124" spans="22:76" x14ac:dyDescent="0.25"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  <c r="BI124" s="91"/>
      <c r="BJ124" s="91"/>
      <c r="BK124" s="91"/>
      <c r="BL124" s="91"/>
      <c r="BM124" s="91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  <c r="BX124" s="91"/>
    </row>
    <row r="125" spans="22:76" x14ac:dyDescent="0.25"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</row>
    <row r="126" spans="22:76" x14ac:dyDescent="0.25"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</row>
    <row r="127" spans="22:76" x14ac:dyDescent="0.25"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  <c r="BX127" s="91"/>
    </row>
    <row r="128" spans="22:76" x14ac:dyDescent="0.25"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</row>
    <row r="129" spans="22:76" x14ac:dyDescent="0.25"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</row>
    <row r="130" spans="22:76" x14ac:dyDescent="0.25"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</row>
    <row r="131" spans="22:76" x14ac:dyDescent="0.25"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</row>
    <row r="132" spans="22:76" x14ac:dyDescent="0.25"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</row>
    <row r="133" spans="22:76" x14ac:dyDescent="0.25"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</row>
    <row r="134" spans="22:76" x14ac:dyDescent="0.25"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</row>
    <row r="135" spans="22:76" x14ac:dyDescent="0.25"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</row>
    <row r="136" spans="22:76" x14ac:dyDescent="0.25"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</row>
    <row r="137" spans="22:76" x14ac:dyDescent="0.25"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</row>
    <row r="138" spans="22:76" x14ac:dyDescent="0.25"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</row>
    <row r="139" spans="22:76" x14ac:dyDescent="0.25"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</row>
    <row r="140" spans="22:76" x14ac:dyDescent="0.25"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</row>
    <row r="141" spans="22:76" x14ac:dyDescent="0.25"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</row>
  </sheetData>
  <mergeCells count="51">
    <mergeCell ref="G85:L85"/>
    <mergeCell ref="W85:AB85"/>
    <mergeCell ref="G86:H86"/>
    <mergeCell ref="I86:J86"/>
    <mergeCell ref="K86:L86"/>
    <mergeCell ref="W86:X86"/>
    <mergeCell ref="Y86:Z86"/>
    <mergeCell ref="AA86:AB86"/>
    <mergeCell ref="G70:L70"/>
    <mergeCell ref="W70:AB70"/>
    <mergeCell ref="G71:H71"/>
    <mergeCell ref="I71:J71"/>
    <mergeCell ref="K71:L71"/>
    <mergeCell ref="W71:X71"/>
    <mergeCell ref="Y71:Z71"/>
    <mergeCell ref="AA71:AB71"/>
    <mergeCell ref="G55:L55"/>
    <mergeCell ref="W55:AB55"/>
    <mergeCell ref="G56:H56"/>
    <mergeCell ref="I56:J56"/>
    <mergeCell ref="K56:L56"/>
    <mergeCell ref="W56:X56"/>
    <mergeCell ref="Y56:Z56"/>
    <mergeCell ref="AA56:AB56"/>
    <mergeCell ref="G40:L40"/>
    <mergeCell ref="W40:AB40"/>
    <mergeCell ref="G41:H41"/>
    <mergeCell ref="I41:J41"/>
    <mergeCell ref="K41:L41"/>
    <mergeCell ref="W41:X41"/>
    <mergeCell ref="Y41:Z41"/>
    <mergeCell ref="AA41:AB41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AR13:AT13"/>
    <mergeCell ref="E2:M2"/>
    <mergeCell ref="N3:U3"/>
    <mergeCell ref="AF5:AI5"/>
    <mergeCell ref="AL13:AN13"/>
    <mergeCell ref="AO13:AQ13"/>
  </mergeCells>
  <conditionalFormatting sqref="F13">
    <cfRule type="cellIs" dxfId="107" priority="11" operator="greaterThan">
      <formula>1</formula>
    </cfRule>
    <cfRule type="cellIs" dxfId="106" priority="12" operator="greaterThan">
      <formula>1</formula>
    </cfRule>
  </conditionalFormatting>
  <conditionalFormatting sqref="G24">
    <cfRule type="cellIs" dxfId="105" priority="9" operator="greaterThan">
      <formula>1</formula>
    </cfRule>
    <cfRule type="cellIs" dxfId="104" priority="10" operator="greaterThan">
      <formula>1</formula>
    </cfRule>
  </conditionalFormatting>
  <conditionalFormatting sqref="F15:AK22">
    <cfRule type="cellIs" dxfId="103" priority="6" operator="lessThan">
      <formula>1</formula>
    </cfRule>
    <cfRule type="cellIs" dxfId="102" priority="7" operator="equal">
      <formula>1</formula>
    </cfRule>
    <cfRule type="cellIs" dxfId="101" priority="8" operator="greaterThan">
      <formula>1</formula>
    </cfRule>
  </conditionalFormatting>
  <conditionalFormatting sqref="F4:M11">
    <cfRule type="cellIs" dxfId="100" priority="3" operator="lessThan">
      <formula>1</formula>
    </cfRule>
    <cfRule type="cellIs" dxfId="99" priority="4" operator="greaterThan">
      <formula>1</formula>
    </cfRule>
    <cfRule type="cellIs" dxfId="98" priority="5" operator="equal">
      <formula>1</formula>
    </cfRule>
  </conditionalFormatting>
  <conditionalFormatting sqref="AC7">
    <cfRule type="containsText" dxfId="97" priority="1" operator="containsText" text="NO CUMPLE">
      <formula>NOT(ISERROR(SEARCH("NO CUMPLE",AC7)))</formula>
    </cfRule>
    <cfRule type="containsText" dxfId="96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698F-81CE-4E3A-B205-433298D4DF55}">
  <sheetPr>
    <tabColor rgb="FFFF0000"/>
  </sheetPr>
  <dimension ref="B2:BX141"/>
  <sheetViews>
    <sheetView showGridLines="0" zoomScale="70" zoomScaleNormal="70" workbookViewId="0">
      <selection activeCell="V51" sqref="V51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92" t="s">
        <v>12</v>
      </c>
      <c r="F2" s="292"/>
      <c r="G2" s="292"/>
      <c r="H2" s="292"/>
      <c r="I2" s="292"/>
      <c r="J2" s="292"/>
      <c r="K2" s="292"/>
      <c r="L2" s="292"/>
      <c r="M2" s="292"/>
    </row>
    <row r="3" spans="2:59" s="1" customFormat="1" ht="75" customHeight="1" x14ac:dyDescent="0.25">
      <c r="B3" s="22" t="s">
        <v>8</v>
      </c>
      <c r="C3" s="4" t="s">
        <v>25</v>
      </c>
      <c r="E3" s="54" t="s">
        <v>9</v>
      </c>
      <c r="F3" s="55" t="s">
        <v>0</v>
      </c>
      <c r="G3" s="55" t="s">
        <v>1</v>
      </c>
      <c r="H3" s="55" t="s">
        <v>2</v>
      </c>
      <c r="I3" s="55" t="s">
        <v>3</v>
      </c>
      <c r="J3" s="55" t="s">
        <v>4</v>
      </c>
      <c r="K3" s="55" t="s">
        <v>5</v>
      </c>
      <c r="L3" s="55" t="s">
        <v>6</v>
      </c>
      <c r="M3" s="55" t="s">
        <v>7</v>
      </c>
      <c r="N3" s="293" t="s">
        <v>11</v>
      </c>
      <c r="O3" s="294"/>
      <c r="P3" s="294"/>
      <c r="Q3" s="294"/>
      <c r="R3" s="294"/>
      <c r="S3" s="294"/>
      <c r="T3" s="294"/>
      <c r="U3" s="295"/>
      <c r="V3" s="2" t="s">
        <v>19</v>
      </c>
      <c r="W3"/>
      <c r="X3" s="2" t="s">
        <v>20</v>
      </c>
      <c r="Y3" s="24" t="s">
        <v>56</v>
      </c>
    </row>
    <row r="4" spans="2:59" x14ac:dyDescent="0.25">
      <c r="B4" s="8" t="s">
        <v>0</v>
      </c>
      <c r="C4" s="18">
        <v>9</v>
      </c>
      <c r="E4" s="10" t="s">
        <v>0</v>
      </c>
      <c r="F4" s="56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56">
        <f t="shared" si="0"/>
        <v>3</v>
      </c>
      <c r="H4" s="56">
        <f t="shared" si="0"/>
        <v>5</v>
      </c>
      <c r="I4" s="56">
        <f t="shared" si="0"/>
        <v>5</v>
      </c>
      <c r="J4" s="56">
        <f t="shared" si="0"/>
        <v>3</v>
      </c>
      <c r="K4" s="56">
        <f t="shared" si="0"/>
        <v>5</v>
      </c>
      <c r="L4" s="56">
        <f t="shared" si="0"/>
        <v>4</v>
      </c>
      <c r="M4" s="56">
        <f>IF(VLOOKUP(M$3,$B$4:$C$11,2,FALSE)&lt;VLOOKUP($E4,$B$4:$C$11,2,FALSE),VLOOKUP($E4,$B$4:$C$11,2,FALSE)-VLOOKUP(M$3,$B$4:$C$11,2,FALSE)+1,1/(ABS(VLOOKUP(M$3,$B$4:$C$11,2,FALSE)-VLOOKUP($E4,$B$4:$C$11,2,FALSE)+1)))</f>
        <v>6</v>
      </c>
      <c r="N4" s="9">
        <f t="shared" ref="N4:U11" si="1">F4/F$12</f>
        <v>0.37267080745341619</v>
      </c>
      <c r="O4" s="5">
        <f t="shared" si="1"/>
        <v>0.44444444444444448</v>
      </c>
      <c r="P4" s="5">
        <f t="shared" si="1"/>
        <v>0.30303030303030304</v>
      </c>
      <c r="Q4" s="5">
        <f t="shared" si="1"/>
        <v>0.30303030303030304</v>
      </c>
      <c r="R4" s="5">
        <f t="shared" si="1"/>
        <v>0.44444444444444448</v>
      </c>
      <c r="S4" s="5">
        <f t="shared" si="1"/>
        <v>0.30303030303030304</v>
      </c>
      <c r="T4" s="5">
        <f t="shared" si="1"/>
        <v>0.3692307692307692</v>
      </c>
      <c r="U4" s="5">
        <f t="shared" si="1"/>
        <v>0.25</v>
      </c>
      <c r="V4" s="5">
        <f t="shared" ref="V4:V11" si="2">AVERAGE(N4:U4)</f>
        <v>0.3487351718329979</v>
      </c>
      <c r="X4" s="5" cm="1">
        <f t="array" ref="X4:X11">MMULT(F4:M11,V4:V11)</f>
        <v>2.8810899346225436</v>
      </c>
      <c r="Y4" s="6">
        <f>X4/V4</f>
        <v>8.2615410412409975</v>
      </c>
      <c r="AA4" s="18" t="s">
        <v>21</v>
      </c>
      <c r="AB4" s="5">
        <f>((SUM(Y4:Y11)/8)-8)/(8-1)</f>
        <v>1.657433752945587E-2</v>
      </c>
    </row>
    <row r="5" spans="2:59" x14ac:dyDescent="0.25">
      <c r="B5" s="8" t="s">
        <v>1</v>
      </c>
      <c r="C5" s="18">
        <v>7</v>
      </c>
      <c r="E5" s="10" t="s">
        <v>1</v>
      </c>
      <c r="F5" s="56">
        <f t="shared" si="0"/>
        <v>0.33333333333333331</v>
      </c>
      <c r="G5" s="56">
        <f t="shared" si="0"/>
        <v>1</v>
      </c>
      <c r="H5" s="56">
        <f t="shared" si="0"/>
        <v>3</v>
      </c>
      <c r="I5" s="56">
        <f t="shared" si="0"/>
        <v>3</v>
      </c>
      <c r="J5" s="56">
        <f t="shared" si="0"/>
        <v>1</v>
      </c>
      <c r="K5" s="56">
        <f t="shared" si="0"/>
        <v>3</v>
      </c>
      <c r="L5" s="56">
        <f t="shared" si="0"/>
        <v>2</v>
      </c>
      <c r="M5" s="56">
        <f t="shared" si="0"/>
        <v>4</v>
      </c>
      <c r="N5" s="9">
        <f t="shared" si="1"/>
        <v>0.12422360248447205</v>
      </c>
      <c r="O5" s="5">
        <f t="shared" si="1"/>
        <v>0.14814814814814817</v>
      </c>
      <c r="P5" s="5">
        <f t="shared" si="1"/>
        <v>0.18181818181818182</v>
      </c>
      <c r="Q5" s="5">
        <f t="shared" si="1"/>
        <v>0.18181818181818182</v>
      </c>
      <c r="R5" s="5">
        <f t="shared" si="1"/>
        <v>0.14814814814814817</v>
      </c>
      <c r="S5" s="5">
        <f t="shared" si="1"/>
        <v>0.18181818181818182</v>
      </c>
      <c r="T5" s="5">
        <f t="shared" si="1"/>
        <v>0.1846153846153846</v>
      </c>
      <c r="U5" s="5">
        <f t="shared" si="1"/>
        <v>0.16666666666666666</v>
      </c>
      <c r="V5" s="5">
        <f t="shared" si="2"/>
        <v>0.16465706193967064</v>
      </c>
      <c r="X5" s="5">
        <v>1.3460701637332073</v>
      </c>
      <c r="Y5" s="6">
        <f>X5/V5</f>
        <v>8.1749919977704888</v>
      </c>
      <c r="AA5" s="18" t="s">
        <v>23</v>
      </c>
      <c r="AB5" s="5">
        <v>1.41</v>
      </c>
      <c r="AE5" t="s">
        <v>44</v>
      </c>
      <c r="AF5" s="296" t="s">
        <v>45</v>
      </c>
      <c r="AG5" s="296"/>
      <c r="AH5" s="296"/>
      <c r="AI5" s="296"/>
    </row>
    <row r="6" spans="2:59" x14ac:dyDescent="0.25">
      <c r="B6" s="8" t="s">
        <v>2</v>
      </c>
      <c r="C6" s="18">
        <v>5</v>
      </c>
      <c r="E6" s="10" t="s">
        <v>2</v>
      </c>
      <c r="F6" s="56">
        <f t="shared" si="0"/>
        <v>0.2</v>
      </c>
      <c r="G6" s="56">
        <f t="shared" si="0"/>
        <v>0.33333333333333331</v>
      </c>
      <c r="H6" s="56">
        <f t="shared" si="0"/>
        <v>1</v>
      </c>
      <c r="I6" s="56">
        <f t="shared" si="0"/>
        <v>1</v>
      </c>
      <c r="J6" s="56">
        <f t="shared" si="0"/>
        <v>0.33333333333333331</v>
      </c>
      <c r="K6" s="56">
        <f t="shared" si="0"/>
        <v>1</v>
      </c>
      <c r="L6" s="56">
        <f t="shared" si="0"/>
        <v>0.5</v>
      </c>
      <c r="M6" s="56">
        <f t="shared" si="0"/>
        <v>2</v>
      </c>
      <c r="N6" s="9">
        <f t="shared" si="1"/>
        <v>7.4534161490683246E-2</v>
      </c>
      <c r="O6" s="5">
        <f t="shared" si="1"/>
        <v>4.938271604938272E-2</v>
      </c>
      <c r="P6" s="5">
        <f t="shared" si="1"/>
        <v>6.0606060606060608E-2</v>
      </c>
      <c r="Q6" s="5">
        <f t="shared" si="1"/>
        <v>6.0606060606060608E-2</v>
      </c>
      <c r="R6" s="5">
        <f t="shared" si="1"/>
        <v>4.938271604938272E-2</v>
      </c>
      <c r="S6" s="5">
        <f t="shared" si="1"/>
        <v>6.0606060606060608E-2</v>
      </c>
      <c r="T6" s="5">
        <f t="shared" si="1"/>
        <v>4.6153846153846149E-2</v>
      </c>
      <c r="U6" s="5">
        <f t="shared" si="1"/>
        <v>8.3333333333333329E-2</v>
      </c>
      <c r="V6" s="5">
        <f t="shared" si="2"/>
        <v>6.0575619361851248E-2</v>
      </c>
      <c r="X6" s="5">
        <v>0.48751922711614748</v>
      </c>
      <c r="Y6" s="6">
        <f>X6/V6</f>
        <v>8.0481096561956544</v>
      </c>
      <c r="AA6" s="18" t="s">
        <v>22</v>
      </c>
      <c r="AB6" s="5">
        <f>AB4/AB5</f>
        <v>1.1754849311670829E-2</v>
      </c>
      <c r="AC6" s="1" t="s">
        <v>24</v>
      </c>
      <c r="AE6" s="29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v>5</v>
      </c>
      <c r="E7" s="10" t="s">
        <v>3</v>
      </c>
      <c r="F7" s="56">
        <f t="shared" si="0"/>
        <v>0.2</v>
      </c>
      <c r="G7" s="56">
        <f t="shared" si="0"/>
        <v>0.33333333333333331</v>
      </c>
      <c r="H7" s="56">
        <f t="shared" si="0"/>
        <v>1</v>
      </c>
      <c r="I7" s="56">
        <f t="shared" si="0"/>
        <v>1</v>
      </c>
      <c r="J7" s="56">
        <f t="shared" si="0"/>
        <v>0.33333333333333331</v>
      </c>
      <c r="K7" s="56">
        <f t="shared" si="0"/>
        <v>1</v>
      </c>
      <c r="L7" s="56">
        <f t="shared" si="0"/>
        <v>0.5</v>
      </c>
      <c r="M7" s="56">
        <f t="shared" si="0"/>
        <v>2</v>
      </c>
      <c r="N7" s="9">
        <f t="shared" si="1"/>
        <v>7.4534161490683246E-2</v>
      </c>
      <c r="O7" s="5">
        <f t="shared" si="1"/>
        <v>4.938271604938272E-2</v>
      </c>
      <c r="P7" s="5">
        <f t="shared" si="1"/>
        <v>6.0606060606060608E-2</v>
      </c>
      <c r="Q7" s="5">
        <f t="shared" si="1"/>
        <v>6.0606060606060608E-2</v>
      </c>
      <c r="R7" s="5">
        <f t="shared" si="1"/>
        <v>4.938271604938272E-2</v>
      </c>
      <c r="S7" s="5">
        <f t="shared" si="1"/>
        <v>6.0606060606060608E-2</v>
      </c>
      <c r="T7" s="5">
        <f t="shared" si="1"/>
        <v>4.6153846153846149E-2</v>
      </c>
      <c r="U7" s="5">
        <f t="shared" si="1"/>
        <v>8.3333333333333329E-2</v>
      </c>
      <c r="V7" s="5">
        <f t="shared" si="2"/>
        <v>6.0575619361851248E-2</v>
      </c>
      <c r="X7" s="5">
        <v>0.48751922711614748</v>
      </c>
      <c r="Y7" s="6">
        <f>X7/V7</f>
        <v>8.0481096561956544</v>
      </c>
      <c r="AC7" s="97" t="str">
        <f>IF(AB6&lt;0.1,"CUMPLE","NO CUMPLE")</f>
        <v>CUMPLE</v>
      </c>
      <c r="AE7" s="29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v>7</v>
      </c>
      <c r="E8" s="10" t="s">
        <v>4</v>
      </c>
      <c r="F8" s="56">
        <f t="shared" si="0"/>
        <v>0.33333333333333331</v>
      </c>
      <c r="G8" s="56">
        <f t="shared" si="0"/>
        <v>1</v>
      </c>
      <c r="H8" s="56">
        <f t="shared" si="0"/>
        <v>3</v>
      </c>
      <c r="I8" s="56">
        <f t="shared" si="0"/>
        <v>3</v>
      </c>
      <c r="J8" s="56">
        <f t="shared" si="0"/>
        <v>1</v>
      </c>
      <c r="K8" s="56">
        <f t="shared" si="0"/>
        <v>3</v>
      </c>
      <c r="L8" s="56">
        <f t="shared" si="0"/>
        <v>2</v>
      </c>
      <c r="M8" s="56">
        <f t="shared" si="0"/>
        <v>4</v>
      </c>
      <c r="N8" s="9">
        <f t="shared" si="1"/>
        <v>0.12422360248447205</v>
      </c>
      <c r="O8" s="5">
        <f t="shared" si="1"/>
        <v>0.14814814814814817</v>
      </c>
      <c r="P8" s="5">
        <f t="shared" si="1"/>
        <v>0.18181818181818182</v>
      </c>
      <c r="Q8" s="5">
        <f t="shared" si="1"/>
        <v>0.18181818181818182</v>
      </c>
      <c r="R8" s="5">
        <f t="shared" si="1"/>
        <v>0.14814814814814817</v>
      </c>
      <c r="S8" s="5">
        <f t="shared" si="1"/>
        <v>0.18181818181818182</v>
      </c>
      <c r="T8" s="5">
        <f t="shared" si="1"/>
        <v>0.1846153846153846</v>
      </c>
      <c r="U8" s="5">
        <f t="shared" si="1"/>
        <v>0.16666666666666666</v>
      </c>
      <c r="V8" s="5">
        <f t="shared" si="2"/>
        <v>0.16465706193967064</v>
      </c>
      <c r="X8" s="5">
        <v>1.3460701637332073</v>
      </c>
      <c r="Y8" s="6">
        <f t="shared" ref="Y8:Y11" si="3">X8/V8</f>
        <v>8.1749919977704888</v>
      </c>
      <c r="AE8" s="29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v>5</v>
      </c>
      <c r="E9" s="10" t="s">
        <v>5</v>
      </c>
      <c r="F9" s="56">
        <f t="shared" si="0"/>
        <v>0.2</v>
      </c>
      <c r="G9" s="56">
        <f t="shared" si="0"/>
        <v>0.33333333333333331</v>
      </c>
      <c r="H9" s="56">
        <f t="shared" si="0"/>
        <v>1</v>
      </c>
      <c r="I9" s="56">
        <f t="shared" si="0"/>
        <v>1</v>
      </c>
      <c r="J9" s="56">
        <f t="shared" si="0"/>
        <v>0.33333333333333331</v>
      </c>
      <c r="K9" s="56">
        <f t="shared" si="0"/>
        <v>1</v>
      </c>
      <c r="L9" s="56">
        <f t="shared" si="0"/>
        <v>0.5</v>
      </c>
      <c r="M9" s="56">
        <f t="shared" si="0"/>
        <v>2</v>
      </c>
      <c r="N9" s="9">
        <f t="shared" si="1"/>
        <v>7.4534161490683246E-2</v>
      </c>
      <c r="O9" s="5">
        <f t="shared" si="1"/>
        <v>4.938271604938272E-2</v>
      </c>
      <c r="P9" s="5">
        <f t="shared" si="1"/>
        <v>6.0606060606060608E-2</v>
      </c>
      <c r="Q9" s="5">
        <f t="shared" si="1"/>
        <v>6.0606060606060608E-2</v>
      </c>
      <c r="R9" s="5">
        <f t="shared" si="1"/>
        <v>4.938271604938272E-2</v>
      </c>
      <c r="S9" s="5">
        <f t="shared" si="1"/>
        <v>6.0606060606060608E-2</v>
      </c>
      <c r="T9" s="5">
        <f t="shared" si="1"/>
        <v>4.6153846153846149E-2</v>
      </c>
      <c r="U9" s="5">
        <f t="shared" si="1"/>
        <v>8.3333333333333329E-2</v>
      </c>
      <c r="V9" s="5">
        <f t="shared" si="2"/>
        <v>6.0575619361851248E-2</v>
      </c>
      <c r="X9" s="5">
        <v>0.48751922711614748</v>
      </c>
      <c r="Y9" s="6">
        <f t="shared" si="3"/>
        <v>8.0481096561956544</v>
      </c>
      <c r="AE9" s="29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v>6</v>
      </c>
      <c r="E10" s="10" t="s">
        <v>6</v>
      </c>
      <c r="F10" s="56">
        <f t="shared" si="0"/>
        <v>0.25</v>
      </c>
      <c r="G10" s="56">
        <f t="shared" si="0"/>
        <v>0.5</v>
      </c>
      <c r="H10" s="56">
        <f t="shared" si="0"/>
        <v>2</v>
      </c>
      <c r="I10" s="56">
        <f t="shared" si="0"/>
        <v>2</v>
      </c>
      <c r="J10" s="56">
        <f t="shared" si="0"/>
        <v>0.5</v>
      </c>
      <c r="K10" s="56">
        <f t="shared" si="0"/>
        <v>2</v>
      </c>
      <c r="L10" s="56">
        <f t="shared" si="0"/>
        <v>1</v>
      </c>
      <c r="M10" s="56">
        <f t="shared" si="0"/>
        <v>3</v>
      </c>
      <c r="N10" s="9">
        <f t="shared" si="1"/>
        <v>9.3167701863354047E-2</v>
      </c>
      <c r="O10" s="5">
        <f t="shared" si="1"/>
        <v>7.4074074074074084E-2</v>
      </c>
      <c r="P10" s="5">
        <f t="shared" si="1"/>
        <v>0.12121212121212122</v>
      </c>
      <c r="Q10" s="5">
        <f t="shared" si="1"/>
        <v>0.12121212121212122</v>
      </c>
      <c r="R10" s="5">
        <f t="shared" si="1"/>
        <v>7.4074074074074084E-2</v>
      </c>
      <c r="S10" s="5">
        <f t="shared" si="1"/>
        <v>0.12121212121212122</v>
      </c>
      <c r="T10" s="5">
        <f t="shared" si="1"/>
        <v>9.2307692307692299E-2</v>
      </c>
      <c r="U10" s="5">
        <f t="shared" si="1"/>
        <v>0.125</v>
      </c>
      <c r="V10" s="5">
        <f t="shared" si="2"/>
        <v>0.10278248824444476</v>
      </c>
      <c r="X10" s="5">
        <v>0.83040113318645936</v>
      </c>
      <c r="Y10" s="6">
        <f t="shared" si="3"/>
        <v>8.0792083103839563</v>
      </c>
      <c r="AE10" s="29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v>4</v>
      </c>
      <c r="E11" s="10" t="s">
        <v>7</v>
      </c>
      <c r="F11" s="56">
        <f t="shared" si="0"/>
        <v>0.16666666666666666</v>
      </c>
      <c r="G11" s="56">
        <f t="shared" si="0"/>
        <v>0.25</v>
      </c>
      <c r="H11" s="56">
        <f t="shared" si="0"/>
        <v>0.5</v>
      </c>
      <c r="I11" s="56">
        <f t="shared" si="0"/>
        <v>0.5</v>
      </c>
      <c r="J11" s="56">
        <f t="shared" si="0"/>
        <v>0.25</v>
      </c>
      <c r="K11" s="56">
        <f t="shared" si="0"/>
        <v>0.5</v>
      </c>
      <c r="L11" s="56">
        <f t="shared" si="0"/>
        <v>0.33333333333333331</v>
      </c>
      <c r="M11" s="56">
        <f t="shared" si="0"/>
        <v>1</v>
      </c>
      <c r="N11" s="9">
        <f t="shared" si="1"/>
        <v>6.2111801242236024E-2</v>
      </c>
      <c r="O11" s="5">
        <f t="shared" si="1"/>
        <v>3.7037037037037042E-2</v>
      </c>
      <c r="P11" s="5">
        <f t="shared" si="1"/>
        <v>3.0303030303030304E-2</v>
      </c>
      <c r="Q11" s="5">
        <f t="shared" si="1"/>
        <v>3.0303030303030304E-2</v>
      </c>
      <c r="R11" s="5">
        <f t="shared" si="1"/>
        <v>3.7037037037037042E-2</v>
      </c>
      <c r="S11" s="5">
        <f t="shared" si="1"/>
        <v>3.0303030303030304E-2</v>
      </c>
      <c r="T11" s="5">
        <f t="shared" si="1"/>
        <v>3.0769230769230767E-2</v>
      </c>
      <c r="U11" s="5">
        <f t="shared" si="1"/>
        <v>4.1666666666666664E-2</v>
      </c>
      <c r="V11" s="5">
        <f t="shared" si="2"/>
        <v>3.7441357957662305E-2</v>
      </c>
      <c r="X11" s="5">
        <v>0.30301667602392235</v>
      </c>
      <c r="Y11" s="6">
        <f t="shared" si="3"/>
        <v>8.0931005858966323</v>
      </c>
      <c r="AD11" s="26"/>
      <c r="AE11" s="29" t="s">
        <v>46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</row>
    <row r="12" spans="2:59" x14ac:dyDescent="0.25">
      <c r="E12" s="10" t="s">
        <v>18</v>
      </c>
      <c r="F12" s="56">
        <f t="shared" ref="F12:M12" si="4">SUM(F4:F11)</f>
        <v>2.6833333333333331</v>
      </c>
      <c r="G12" s="56">
        <f t="shared" si="4"/>
        <v>6.7499999999999991</v>
      </c>
      <c r="H12" s="56">
        <f t="shared" si="4"/>
        <v>16.5</v>
      </c>
      <c r="I12" s="56">
        <f t="shared" si="4"/>
        <v>16.5</v>
      </c>
      <c r="J12" s="56">
        <f t="shared" si="4"/>
        <v>6.7499999999999991</v>
      </c>
      <c r="K12" s="56">
        <f t="shared" si="4"/>
        <v>16.5</v>
      </c>
      <c r="L12" s="56">
        <f t="shared" si="4"/>
        <v>10.833333333333334</v>
      </c>
      <c r="M12" s="56">
        <f t="shared" si="4"/>
        <v>24</v>
      </c>
      <c r="N12" s="7"/>
      <c r="O12" s="7"/>
      <c r="P12" s="7"/>
      <c r="Q12" s="7"/>
      <c r="R12" s="7"/>
      <c r="S12" s="7"/>
      <c r="T12" s="7"/>
      <c r="U12" s="7"/>
      <c r="V12" s="13">
        <f>SUM(V4:V11)</f>
        <v>1.0000000000000002</v>
      </c>
      <c r="AD12" s="26"/>
      <c r="AE12" s="29" t="s">
        <v>46</v>
      </c>
      <c r="AF12" s="18" t="s">
        <v>47</v>
      </c>
      <c r="AG12" s="18" t="s">
        <v>48</v>
      </c>
      <c r="AH12" s="18" t="s">
        <v>49</v>
      </c>
      <c r="AI12" s="18" t="s">
        <v>50</v>
      </c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</row>
    <row r="13" spans="2:59" ht="15.75" thickBot="1" x14ac:dyDescent="0.3">
      <c r="F13" s="30"/>
      <c r="H13" s="7"/>
      <c r="AD13" s="26"/>
      <c r="AE13" s="26"/>
      <c r="AF13" s="26"/>
      <c r="AG13" s="26"/>
      <c r="AH13" s="26"/>
      <c r="AI13" s="26"/>
      <c r="AJ13" s="26"/>
      <c r="AK13" s="26"/>
      <c r="AL13" s="286"/>
      <c r="AM13" s="286"/>
      <c r="AN13" s="286"/>
      <c r="AO13" s="286"/>
      <c r="AP13" s="286"/>
      <c r="AQ13" s="286"/>
      <c r="AR13" s="286"/>
      <c r="AS13" s="286"/>
      <c r="AT13" s="286"/>
      <c r="AU13" s="26"/>
    </row>
    <row r="14" spans="2:59" s="11" customFormat="1" ht="30" customHeight="1" thickBot="1" x14ac:dyDescent="0.3">
      <c r="E14" s="35" t="s">
        <v>9</v>
      </c>
      <c r="F14" s="297" t="str">
        <f>F3</f>
        <v>Caracterización de cuadrillas</v>
      </c>
      <c r="G14" s="298"/>
      <c r="H14" s="298"/>
      <c r="I14" s="299"/>
      <c r="J14" s="297" t="str">
        <f>G3</f>
        <v>Complejidad del proyecto</v>
      </c>
      <c r="K14" s="298"/>
      <c r="L14" s="298"/>
      <c r="M14" s="299"/>
      <c r="N14" s="301" t="str">
        <f>H3</f>
        <v>Condiciones ambientales</v>
      </c>
      <c r="O14" s="302"/>
      <c r="P14" s="302"/>
      <c r="Q14" s="303"/>
      <c r="R14" s="301" t="str">
        <f>I3</f>
        <v>Disposición de materiales</v>
      </c>
      <c r="S14" s="302"/>
      <c r="T14" s="302"/>
      <c r="U14" s="303"/>
      <c r="V14" s="301" t="str">
        <f>J3</f>
        <v>Experiencia del trabajador</v>
      </c>
      <c r="W14" s="302"/>
      <c r="X14" s="302"/>
      <c r="Y14" s="303"/>
      <c r="Z14" s="301" t="str">
        <f>K3</f>
        <v>Herramientas y equipos</v>
      </c>
      <c r="AA14" s="302"/>
      <c r="AB14" s="302"/>
      <c r="AC14" s="303"/>
      <c r="AD14" s="304" t="str">
        <f>L3</f>
        <v>Monitoreo y control</v>
      </c>
      <c r="AE14" s="305"/>
      <c r="AF14" s="305"/>
      <c r="AG14" s="306"/>
      <c r="AH14" s="287" t="str">
        <f>M3</f>
        <v>Percepción Motivacional</v>
      </c>
      <c r="AI14" s="288"/>
      <c r="AJ14" s="288"/>
      <c r="AK14" s="288"/>
      <c r="AL14" s="287" t="s">
        <v>51</v>
      </c>
      <c r="AM14" s="288"/>
      <c r="AN14" s="288"/>
      <c r="AO14" s="300"/>
      <c r="AP14" s="289" t="s">
        <v>52</v>
      </c>
      <c r="AQ14" s="290"/>
      <c r="AR14" s="290"/>
      <c r="AS14" s="291"/>
      <c r="AT14" s="68" t="s">
        <v>26</v>
      </c>
      <c r="AU14" s="72" t="s">
        <v>27</v>
      </c>
    </row>
    <row r="15" spans="2:59" x14ac:dyDescent="0.25">
      <c r="E15" s="37" t="str">
        <f>E4</f>
        <v>Caracterización de cuadrillas</v>
      </c>
      <c r="F15" s="41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2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3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4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45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2</v>
      </c>
      <c r="K15" s="46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2.5</v>
      </c>
      <c r="L15" s="47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3.5</v>
      </c>
      <c r="M15" s="48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4</v>
      </c>
      <c r="N15" s="45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4</v>
      </c>
      <c r="O15" s="46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4.5</v>
      </c>
      <c r="P15" s="47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5.5</v>
      </c>
      <c r="Q15" s="48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6</v>
      </c>
      <c r="R15" s="45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4</v>
      </c>
      <c r="S15" s="46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4.5</v>
      </c>
      <c r="T15" s="47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5.5</v>
      </c>
      <c r="U15" s="48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6</v>
      </c>
      <c r="V15" s="45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2</v>
      </c>
      <c r="W15" s="46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2.5</v>
      </c>
      <c r="X15" s="47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3.5</v>
      </c>
      <c r="Y15" s="48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4</v>
      </c>
      <c r="Z15" s="45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4</v>
      </c>
      <c r="AA15" s="46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4.5</v>
      </c>
      <c r="AB15" s="47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5.5</v>
      </c>
      <c r="AC15" s="48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6</v>
      </c>
      <c r="AD15" s="45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3</v>
      </c>
      <c r="AE15" s="46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3.5</v>
      </c>
      <c r="AF15" s="47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4.5</v>
      </c>
      <c r="AG15" s="48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5</v>
      </c>
      <c r="AH15" s="45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5</v>
      </c>
      <c r="AI15" s="46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5.5</v>
      </c>
      <c r="AJ15" s="47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6.5</v>
      </c>
      <c r="AK15" s="76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7</v>
      </c>
      <c r="AL15" s="78">
        <f>(F15*J15*N15*R15*V15*Z15*AD15*AH15)^(1/8)</f>
        <v>2.8057011040133482</v>
      </c>
      <c r="AM15" s="58">
        <f t="shared" ref="AM15:AO22" si="5">(G15*K15*O15*S15*W15*AA15*AE15*AI15)^(1/8)</f>
        <v>3.198847502135306</v>
      </c>
      <c r="AN15" s="58">
        <f t="shared" si="5"/>
        <v>3.9529266294765617</v>
      </c>
      <c r="AO15" s="79">
        <f t="shared" si="5"/>
        <v>4.3184731355089534</v>
      </c>
      <c r="AP15" s="60">
        <f>AL15*$AO$24</f>
        <v>0.21232918519282198</v>
      </c>
      <c r="AQ15" s="61">
        <f>AM15*$AN$24</f>
        <v>0.2746289831282871</v>
      </c>
      <c r="AR15" s="61">
        <f>AN15*$AM$24</f>
        <v>0.43833532743759462</v>
      </c>
      <c r="AS15" s="62">
        <f>AO15*$AL$24</f>
        <v>0.55682780147588318</v>
      </c>
      <c r="AT15" s="69">
        <f>AVERAGE(AP15:AS15)</f>
        <v>0.37053032430864674</v>
      </c>
      <c r="AU15" s="73">
        <f>AT15/$AT$23</f>
        <v>0.3402033436054806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38" t="str">
        <f t="shared" ref="E16:E22" si="6">E5</f>
        <v>Complejidad del proyecto</v>
      </c>
      <c r="F16" s="45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0.25</v>
      </c>
      <c r="G16" s="46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0.2857142857142857</v>
      </c>
      <c r="H16" s="47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0.4</v>
      </c>
      <c r="I16" s="48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0.5</v>
      </c>
      <c r="J16" s="41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2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3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4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45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2</v>
      </c>
      <c r="O16" s="46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2.5</v>
      </c>
      <c r="P16" s="47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3.5</v>
      </c>
      <c r="Q16" s="48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4</v>
      </c>
      <c r="R16" s="45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2</v>
      </c>
      <c r="S16" s="46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2.5</v>
      </c>
      <c r="T16" s="47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3.5</v>
      </c>
      <c r="U16" s="48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4</v>
      </c>
      <c r="V16" s="45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1</v>
      </c>
      <c r="W16" s="46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1</v>
      </c>
      <c r="X16" s="47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1</v>
      </c>
      <c r="Y16" s="48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1</v>
      </c>
      <c r="Z16" s="45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2</v>
      </c>
      <c r="AA16" s="46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2.5</v>
      </c>
      <c r="AB16" s="47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3.5</v>
      </c>
      <c r="AC16" s="48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4</v>
      </c>
      <c r="AD16" s="45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1</v>
      </c>
      <c r="AE16" s="46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1.5</v>
      </c>
      <c r="AF16" s="47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2.5</v>
      </c>
      <c r="AG16" s="48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3</v>
      </c>
      <c r="AH16" s="45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3</v>
      </c>
      <c r="AI16" s="46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3.5</v>
      </c>
      <c r="AJ16" s="47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4.5</v>
      </c>
      <c r="AK16" s="76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5</v>
      </c>
      <c r="AL16" s="80">
        <f t="shared" ref="AL16:AL22" si="7">(F16*J16*N16*R16*V16*Z16*AD16*AH16)^(1/8)</f>
        <v>1.2510334048590739</v>
      </c>
      <c r="AM16" s="40">
        <f t="shared" si="5"/>
        <v>1.4833338605935897</v>
      </c>
      <c r="AN16" s="40">
        <f t="shared" si="5"/>
        <v>1.9305323381934205</v>
      </c>
      <c r="AO16" s="81">
        <f t="shared" si="5"/>
        <v>2.1634913077341982</v>
      </c>
      <c r="AP16" s="60">
        <f t="shared" ref="AP16:AP22" si="8">AL16*$AO$24</f>
        <v>9.4675410407318E-2</v>
      </c>
      <c r="AQ16" s="61">
        <f t="shared" ref="AQ16:AQ22" si="9">AM16*$AN$24</f>
        <v>0.12734788685695306</v>
      </c>
      <c r="AR16" s="61">
        <f t="shared" ref="AR16:AR22" si="10">AN16*$AM$24</f>
        <v>0.21407443241690849</v>
      </c>
      <c r="AS16" s="62">
        <f t="shared" ref="AS16:AS22" si="11">AO16*$AL$24</f>
        <v>0.27896251072911626</v>
      </c>
      <c r="AT16" s="70">
        <f t="shared" ref="AT16:AT21" si="12">AVERAGE(AP16:AS16)</f>
        <v>0.17876506010257395</v>
      </c>
      <c r="AU16" s="74">
        <f t="shared" ref="AU16:AU22" si="13">AT16/$AT$23</f>
        <v>0.16413358685339627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38" t="str">
        <f t="shared" si="6"/>
        <v>Condiciones ambientales</v>
      </c>
      <c r="F17" s="45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0.16666666666666666</v>
      </c>
      <c r="G17" s="46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0.18181818181818182</v>
      </c>
      <c r="H17" s="47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0.22222222222222221</v>
      </c>
      <c r="I17" s="48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0.25</v>
      </c>
      <c r="J17" s="45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0.25</v>
      </c>
      <c r="K17" s="46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0.2857142857142857</v>
      </c>
      <c r="L17" s="47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0.4</v>
      </c>
      <c r="M17" s="48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0.5</v>
      </c>
      <c r="N17" s="41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2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3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4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45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1</v>
      </c>
      <c r="S17" s="46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1</v>
      </c>
      <c r="T17" s="47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1</v>
      </c>
      <c r="U17" s="48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1</v>
      </c>
      <c r="V17" s="45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0.25</v>
      </c>
      <c r="W17" s="46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0.2857142857142857</v>
      </c>
      <c r="X17" s="47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0.4</v>
      </c>
      <c r="Y17" s="48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0.5</v>
      </c>
      <c r="Z17" s="45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1</v>
      </c>
      <c r="AA17" s="46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1</v>
      </c>
      <c r="AB17" s="47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1</v>
      </c>
      <c r="AC17" s="48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45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0.33333333333333331</v>
      </c>
      <c r="AE17" s="46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0.4</v>
      </c>
      <c r="AF17" s="47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0.66666666666666663</v>
      </c>
      <c r="AG17" s="48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1</v>
      </c>
      <c r="AH17" s="45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1</v>
      </c>
      <c r="AI17" s="46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1.5</v>
      </c>
      <c r="AJ17" s="47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2.5</v>
      </c>
      <c r="AK17" s="76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3</v>
      </c>
      <c r="AL17" s="80">
        <f t="shared" si="7"/>
        <v>0.49269248609417793</v>
      </c>
      <c r="AM17" s="40">
        <f t="shared" si="5"/>
        <v>0.55425109401371753</v>
      </c>
      <c r="AN17" s="40">
        <f t="shared" si="5"/>
        <v>0.70241621303055801</v>
      </c>
      <c r="AO17" s="81">
        <f t="shared" si="5"/>
        <v>0.81119480180548875</v>
      </c>
      <c r="AP17" s="60">
        <f t="shared" si="8"/>
        <v>3.7285865544751516E-2</v>
      </c>
      <c r="AQ17" s="61">
        <f t="shared" si="9"/>
        <v>4.7583829565217423E-2</v>
      </c>
      <c r="AR17" s="61">
        <f t="shared" si="10"/>
        <v>7.7890097539451558E-2</v>
      </c>
      <c r="AS17" s="62">
        <f t="shared" si="11"/>
        <v>0.1045961857083037</v>
      </c>
      <c r="AT17" s="70">
        <f t="shared" si="12"/>
        <v>6.6838994589431044E-2</v>
      </c>
      <c r="AU17" s="74">
        <f t="shared" si="13"/>
        <v>6.1368389982602113E-2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38" t="str">
        <f t="shared" si="6"/>
        <v>Disposición de materiales</v>
      </c>
      <c r="F18" s="45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0.16666666666666666</v>
      </c>
      <c r="G18" s="46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0.18181818181818182</v>
      </c>
      <c r="H18" s="47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0.22222222222222221</v>
      </c>
      <c r="I18" s="48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0.25</v>
      </c>
      <c r="J18" s="45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0.25</v>
      </c>
      <c r="K18" s="46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0.2857142857142857</v>
      </c>
      <c r="L18" s="47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0.4</v>
      </c>
      <c r="M18" s="48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0.5</v>
      </c>
      <c r="N18" s="45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1</v>
      </c>
      <c r="O18" s="46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1</v>
      </c>
      <c r="P18" s="47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1</v>
      </c>
      <c r="Q18" s="48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1</v>
      </c>
      <c r="R18" s="41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2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3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4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45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0.25</v>
      </c>
      <c r="W18" s="46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0.2857142857142857</v>
      </c>
      <c r="X18" s="47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0.4</v>
      </c>
      <c r="Y18" s="48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0.5</v>
      </c>
      <c r="Z18" s="45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1</v>
      </c>
      <c r="AA18" s="46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1</v>
      </c>
      <c r="AB18" s="47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1</v>
      </c>
      <c r="AC18" s="48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1</v>
      </c>
      <c r="AD18" s="45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0.33333333333333331</v>
      </c>
      <c r="AE18" s="46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0.4</v>
      </c>
      <c r="AF18" s="47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0.66666666666666663</v>
      </c>
      <c r="AG18" s="48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1</v>
      </c>
      <c r="AH18" s="45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1</v>
      </c>
      <c r="AI18" s="46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1.5</v>
      </c>
      <c r="AJ18" s="47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2.5</v>
      </c>
      <c r="AK18" s="76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3</v>
      </c>
      <c r="AL18" s="80">
        <f t="shared" si="7"/>
        <v>0.49269248609417793</v>
      </c>
      <c r="AM18" s="40">
        <f t="shared" si="5"/>
        <v>0.55425109401371753</v>
      </c>
      <c r="AN18" s="40">
        <f t="shared" si="5"/>
        <v>0.70241621303055801</v>
      </c>
      <c r="AO18" s="81">
        <f t="shared" si="5"/>
        <v>0.81119480180548875</v>
      </c>
      <c r="AP18" s="60">
        <f t="shared" si="8"/>
        <v>3.7285865544751516E-2</v>
      </c>
      <c r="AQ18" s="61">
        <f t="shared" si="9"/>
        <v>4.7583829565217423E-2</v>
      </c>
      <c r="AR18" s="61">
        <f t="shared" si="10"/>
        <v>7.7890097539451558E-2</v>
      </c>
      <c r="AS18" s="62">
        <f t="shared" si="11"/>
        <v>0.1045961857083037</v>
      </c>
      <c r="AT18" s="70">
        <f t="shared" si="12"/>
        <v>6.6838994589431044E-2</v>
      </c>
      <c r="AU18" s="74">
        <f t="shared" si="13"/>
        <v>6.1368389982602113E-2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38" t="str">
        <f t="shared" si="6"/>
        <v>Experiencia del trabajador</v>
      </c>
      <c r="F19" s="45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0.25</v>
      </c>
      <c r="G19" s="46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0.2857142857142857</v>
      </c>
      <c r="H19" s="47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0.4</v>
      </c>
      <c r="I19" s="48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0.5</v>
      </c>
      <c r="J19" s="45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1</v>
      </c>
      <c r="K19" s="46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1</v>
      </c>
      <c r="L19" s="47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1</v>
      </c>
      <c r="M19" s="48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1</v>
      </c>
      <c r="N19" s="45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2</v>
      </c>
      <c r="O19" s="46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2.5</v>
      </c>
      <c r="P19" s="47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3.5</v>
      </c>
      <c r="Q19" s="48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4</v>
      </c>
      <c r="R19" s="45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2</v>
      </c>
      <c r="S19" s="46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2.5</v>
      </c>
      <c r="T19" s="47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3.5</v>
      </c>
      <c r="U19" s="48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4</v>
      </c>
      <c r="V19" s="41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2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3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4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45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2</v>
      </c>
      <c r="AA19" s="46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2.5</v>
      </c>
      <c r="AB19" s="47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3.5</v>
      </c>
      <c r="AC19" s="48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4</v>
      </c>
      <c r="AD19" s="45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1</v>
      </c>
      <c r="AE19" s="46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1.5</v>
      </c>
      <c r="AF19" s="47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2.5</v>
      </c>
      <c r="AG19" s="48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3</v>
      </c>
      <c r="AH19" s="45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3</v>
      </c>
      <c r="AI19" s="46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3.5</v>
      </c>
      <c r="AJ19" s="47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4.5</v>
      </c>
      <c r="AK19" s="76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5</v>
      </c>
      <c r="AL19" s="80">
        <f t="shared" si="7"/>
        <v>1.2510334048590739</v>
      </c>
      <c r="AM19" s="40">
        <f t="shared" si="5"/>
        <v>1.4833338605935897</v>
      </c>
      <c r="AN19" s="40">
        <f t="shared" si="5"/>
        <v>1.9305323381934205</v>
      </c>
      <c r="AO19" s="81">
        <f t="shared" si="5"/>
        <v>2.1634913077341982</v>
      </c>
      <c r="AP19" s="60">
        <f t="shared" si="8"/>
        <v>9.4675410407318E-2</v>
      </c>
      <c r="AQ19" s="61">
        <f t="shared" si="9"/>
        <v>0.12734788685695306</v>
      </c>
      <c r="AR19" s="61">
        <f t="shared" si="10"/>
        <v>0.21407443241690849</v>
      </c>
      <c r="AS19" s="62">
        <f t="shared" si="11"/>
        <v>0.27896251072911626</v>
      </c>
      <c r="AT19" s="70">
        <f t="shared" si="12"/>
        <v>0.17876506010257395</v>
      </c>
      <c r="AU19" s="74">
        <f t="shared" si="13"/>
        <v>0.16413358685339627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38" t="str">
        <f t="shared" si="6"/>
        <v>Herramientas y equipos</v>
      </c>
      <c r="F20" s="45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0.16666666666666666</v>
      </c>
      <c r="G20" s="46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0.18181818181818182</v>
      </c>
      <c r="H20" s="47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0.22222222222222221</v>
      </c>
      <c r="I20" s="48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0.25</v>
      </c>
      <c r="J20" s="45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0.25</v>
      </c>
      <c r="K20" s="46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0.2857142857142857</v>
      </c>
      <c r="L20" s="47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0.4</v>
      </c>
      <c r="M20" s="48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0.5</v>
      </c>
      <c r="N20" s="45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46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</v>
      </c>
      <c r="P20" s="47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1</v>
      </c>
      <c r="Q20" s="48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1</v>
      </c>
      <c r="R20" s="45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1</v>
      </c>
      <c r="S20" s="46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1</v>
      </c>
      <c r="T20" s="47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1</v>
      </c>
      <c r="U20" s="48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1</v>
      </c>
      <c r="V20" s="45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0.25</v>
      </c>
      <c r="W20" s="46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0.2857142857142857</v>
      </c>
      <c r="X20" s="47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0.4</v>
      </c>
      <c r="Y20" s="48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0.5</v>
      </c>
      <c r="Z20" s="41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2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3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4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45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0.33333333333333331</v>
      </c>
      <c r="AE20" s="46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0.4</v>
      </c>
      <c r="AF20" s="47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0.66666666666666663</v>
      </c>
      <c r="AG20" s="48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1</v>
      </c>
      <c r="AH20" s="45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1</v>
      </c>
      <c r="AI20" s="46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1.5</v>
      </c>
      <c r="AJ20" s="47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2.5</v>
      </c>
      <c r="AK20" s="76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3</v>
      </c>
      <c r="AL20" s="80">
        <f t="shared" si="7"/>
        <v>0.49269248609417793</v>
      </c>
      <c r="AM20" s="40">
        <f t="shared" si="5"/>
        <v>0.55425109401371753</v>
      </c>
      <c r="AN20" s="40">
        <f t="shared" si="5"/>
        <v>0.70241621303055801</v>
      </c>
      <c r="AO20" s="81">
        <f t="shared" si="5"/>
        <v>0.81119480180548875</v>
      </c>
      <c r="AP20" s="60">
        <f t="shared" si="8"/>
        <v>3.7285865544751516E-2</v>
      </c>
      <c r="AQ20" s="61">
        <f t="shared" si="9"/>
        <v>4.7583829565217423E-2</v>
      </c>
      <c r="AR20" s="61">
        <f t="shared" si="10"/>
        <v>7.7890097539451558E-2</v>
      </c>
      <c r="AS20" s="62">
        <f t="shared" si="11"/>
        <v>0.1045961857083037</v>
      </c>
      <c r="AT20" s="70">
        <f t="shared" si="12"/>
        <v>6.6838994589431044E-2</v>
      </c>
      <c r="AU20" s="74">
        <f t="shared" si="13"/>
        <v>6.1368389982602113E-2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38" t="str">
        <f t="shared" si="6"/>
        <v>Monitoreo y control</v>
      </c>
      <c r="F21" s="45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0.2</v>
      </c>
      <c r="G21" s="46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0.22222222222222221</v>
      </c>
      <c r="H21" s="47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0.2857142857142857</v>
      </c>
      <c r="I21" s="48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0.33333333333333331</v>
      </c>
      <c r="J21" s="45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0.33333333333333331</v>
      </c>
      <c r="K21" s="46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0.4</v>
      </c>
      <c r="L21" s="47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0.66666666666666663</v>
      </c>
      <c r="M21" s="48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1</v>
      </c>
      <c r="N21" s="45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1</v>
      </c>
      <c r="O21" s="46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1.5</v>
      </c>
      <c r="P21" s="47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2.5</v>
      </c>
      <c r="Q21" s="48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3</v>
      </c>
      <c r="R21" s="45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1</v>
      </c>
      <c r="S21" s="46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1.5</v>
      </c>
      <c r="T21" s="47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2.5</v>
      </c>
      <c r="U21" s="48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3</v>
      </c>
      <c r="V21" s="45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0.33333333333333331</v>
      </c>
      <c r="W21" s="46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0.4</v>
      </c>
      <c r="X21" s="47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0.66666666666666663</v>
      </c>
      <c r="Y21" s="48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1</v>
      </c>
      <c r="Z21" s="45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1</v>
      </c>
      <c r="AA21" s="46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1.5</v>
      </c>
      <c r="AB21" s="47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2.5</v>
      </c>
      <c r="AC21" s="48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3</v>
      </c>
      <c r="AD21" s="41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2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3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4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45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46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47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76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0">
        <f t="shared" si="7"/>
        <v>0.67760591004822746</v>
      </c>
      <c r="AM21" s="40">
        <f t="shared" si="5"/>
        <v>0.86028065449147773</v>
      </c>
      <c r="AN21" s="40">
        <f t="shared" si="5"/>
        <v>1.2741034406104925</v>
      </c>
      <c r="AO21" s="81">
        <f t="shared" si="5"/>
        <v>1.5650845800732873</v>
      </c>
      <c r="AP21" s="60">
        <f t="shared" si="8"/>
        <v>5.1279699949712203E-2</v>
      </c>
      <c r="AQ21" s="61">
        <f t="shared" si="9"/>
        <v>7.3857225513321287E-2</v>
      </c>
      <c r="AR21" s="61">
        <f t="shared" si="10"/>
        <v>0.14128381353319464</v>
      </c>
      <c r="AS21" s="62">
        <f t="shared" si="11"/>
        <v>0.20180341025632104</v>
      </c>
      <c r="AT21" s="70">
        <f t="shared" si="12"/>
        <v>0.11705603731313728</v>
      </c>
      <c r="AU21" s="74">
        <f t="shared" si="13"/>
        <v>0.10747529330410566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39" t="str">
        <f t="shared" si="6"/>
        <v>Percepción Motivacional</v>
      </c>
      <c r="F22" s="45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0.14285714285714285</v>
      </c>
      <c r="G22" s="46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0.15384615384615385</v>
      </c>
      <c r="H22" s="47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0.18181818181818182</v>
      </c>
      <c r="I22" s="48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0.2</v>
      </c>
      <c r="J22" s="45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0.2</v>
      </c>
      <c r="K22" s="46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0.22222222222222221</v>
      </c>
      <c r="L22" s="47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0.2857142857142857</v>
      </c>
      <c r="M22" s="48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0.33333333333333331</v>
      </c>
      <c r="N22" s="45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0.33333333333333331</v>
      </c>
      <c r="O22" s="46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0.4</v>
      </c>
      <c r="P22" s="47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0.66666666666666663</v>
      </c>
      <c r="Q22" s="48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1</v>
      </c>
      <c r="R22" s="45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0.33333333333333331</v>
      </c>
      <c r="S22" s="46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0.4</v>
      </c>
      <c r="T22" s="47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0.66666666666666663</v>
      </c>
      <c r="U22" s="48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1</v>
      </c>
      <c r="V22" s="45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0.2</v>
      </c>
      <c r="W22" s="46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0.22222222222222221</v>
      </c>
      <c r="X22" s="47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0.2857142857142857</v>
      </c>
      <c r="Y22" s="48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0.33333333333333331</v>
      </c>
      <c r="Z22" s="45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0.33333333333333331</v>
      </c>
      <c r="AA22" s="46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0.4</v>
      </c>
      <c r="AB22" s="47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0.66666666666666663</v>
      </c>
      <c r="AC22" s="48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1</v>
      </c>
      <c r="AD22" s="45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46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47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48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1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2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3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77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2">
        <f t="shared" si="7"/>
        <v>0.29203995609566913</v>
      </c>
      <c r="AM22" s="57">
        <f t="shared" si="5"/>
        <v>0.32949337982436266</v>
      </c>
      <c r="AN22" s="57">
        <f t="shared" si="5"/>
        <v>0.45254412323765203</v>
      </c>
      <c r="AO22" s="83">
        <f t="shared" si="5"/>
        <v>0.5697963807142854</v>
      </c>
      <c r="AP22" s="65">
        <f t="shared" si="8"/>
        <v>2.2100930791538059E-2</v>
      </c>
      <c r="AQ22" s="66">
        <f t="shared" si="9"/>
        <v>2.8287822970074074E-2</v>
      </c>
      <c r="AR22" s="66">
        <f t="shared" si="10"/>
        <v>5.0182079009547055E-2</v>
      </c>
      <c r="AS22" s="67">
        <f t="shared" si="11"/>
        <v>7.3470056662667649E-2</v>
      </c>
      <c r="AT22" s="71">
        <f>AVERAGE(AP22:AS22)</f>
        <v>4.351022235845671E-2</v>
      </c>
      <c r="AU22" s="75">
        <f t="shared" si="13"/>
        <v>3.9949019435814859E-2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36" t="s">
        <v>18</v>
      </c>
      <c r="F23" s="31">
        <f>SUM(F15:F22)</f>
        <v>2.342857142857143</v>
      </c>
      <c r="G23" s="31">
        <f t="shared" ref="G23:AO23" si="14">SUM(G15:G22)</f>
        <v>2.4929514929514927</v>
      </c>
      <c r="H23" s="31">
        <f t="shared" si="14"/>
        <v>2.934199134199134</v>
      </c>
      <c r="I23" s="34">
        <f t="shared" si="14"/>
        <v>3.2833333333333337</v>
      </c>
      <c r="J23" s="31">
        <f t="shared" si="14"/>
        <v>5.2833333333333332</v>
      </c>
      <c r="K23" s="31">
        <f t="shared" si="14"/>
        <v>5.9793650793650794</v>
      </c>
      <c r="L23" s="31">
        <f t="shared" si="14"/>
        <v>7.6523809523809536</v>
      </c>
      <c r="M23" s="34">
        <f t="shared" si="14"/>
        <v>8.8333333333333339</v>
      </c>
      <c r="N23" s="31">
        <f t="shared" si="14"/>
        <v>12.333333333333334</v>
      </c>
      <c r="O23" s="31">
        <f t="shared" si="14"/>
        <v>14.4</v>
      </c>
      <c r="P23" s="31">
        <f t="shared" si="14"/>
        <v>18.666666666666668</v>
      </c>
      <c r="Q23" s="34">
        <f t="shared" si="14"/>
        <v>21</v>
      </c>
      <c r="R23" s="31">
        <f t="shared" si="14"/>
        <v>12.333333333333334</v>
      </c>
      <c r="S23" s="31">
        <f t="shared" si="14"/>
        <v>14.4</v>
      </c>
      <c r="T23" s="31">
        <f t="shared" si="14"/>
        <v>18.666666666666668</v>
      </c>
      <c r="U23" s="31">
        <f t="shared" si="14"/>
        <v>21</v>
      </c>
      <c r="V23" s="31">
        <f t="shared" si="14"/>
        <v>5.2833333333333332</v>
      </c>
      <c r="W23" s="31">
        <f t="shared" si="14"/>
        <v>5.9793650793650794</v>
      </c>
      <c r="X23" s="31">
        <f t="shared" si="14"/>
        <v>7.6523809523809536</v>
      </c>
      <c r="Y23" s="31">
        <f t="shared" si="14"/>
        <v>8.8333333333333339</v>
      </c>
      <c r="Z23" s="31">
        <f t="shared" si="14"/>
        <v>12.333333333333334</v>
      </c>
      <c r="AA23" s="31">
        <f t="shared" si="14"/>
        <v>14.4</v>
      </c>
      <c r="AB23" s="31">
        <f t="shared" si="14"/>
        <v>18.666666666666668</v>
      </c>
      <c r="AC23" s="31">
        <f t="shared" si="14"/>
        <v>21</v>
      </c>
      <c r="AD23" s="31">
        <f t="shared" si="14"/>
        <v>7.2499999999999991</v>
      </c>
      <c r="AE23" s="31">
        <f t="shared" si="14"/>
        <v>8.9857142857142875</v>
      </c>
      <c r="AF23" s="31">
        <f t="shared" si="14"/>
        <v>12.9</v>
      </c>
      <c r="AG23" s="31">
        <f t="shared" si="14"/>
        <v>15.5</v>
      </c>
      <c r="AH23" s="31">
        <f t="shared" si="14"/>
        <v>17</v>
      </c>
      <c r="AI23" s="31">
        <f t="shared" si="14"/>
        <v>20.5</v>
      </c>
      <c r="AJ23" s="31">
        <f t="shared" si="14"/>
        <v>27.5</v>
      </c>
      <c r="AK23" s="59">
        <f t="shared" si="14"/>
        <v>31</v>
      </c>
      <c r="AL23" s="34">
        <f>SUM(AL15:AL22)</f>
        <v>7.7554912381579273</v>
      </c>
      <c r="AM23" s="34">
        <f t="shared" si="14"/>
        <v>9.0180425396794792</v>
      </c>
      <c r="AN23" s="34">
        <f t="shared" si="14"/>
        <v>11.647887508803223</v>
      </c>
      <c r="AO23" s="34">
        <f t="shared" si="14"/>
        <v>13.213921117181389</v>
      </c>
      <c r="AP23" s="26"/>
      <c r="AQ23" s="26"/>
      <c r="AR23" s="26"/>
      <c r="AS23" s="26"/>
      <c r="AT23" s="64">
        <f>SUM(AT15:AT22)</f>
        <v>1.0891436879536818</v>
      </c>
      <c r="AU23" s="64">
        <f>SUM(AU15:AU22)</f>
        <v>0.99999999999999989</v>
      </c>
    </row>
    <row r="24" spans="5:59" ht="15.75" thickBot="1" x14ac:dyDescent="0.3">
      <c r="E24" s="21"/>
      <c r="F24" s="21"/>
      <c r="G24" s="32"/>
      <c r="H24" s="33"/>
      <c r="I24" s="33"/>
      <c r="J24" s="21"/>
      <c r="K24" s="21"/>
      <c r="L24" s="21"/>
      <c r="M24" s="21"/>
      <c r="N24" s="21"/>
      <c r="O24" s="21"/>
      <c r="P24" s="21"/>
      <c r="Q24" s="21"/>
      <c r="AD24" s="28"/>
      <c r="AE24" s="28"/>
      <c r="AF24" s="28"/>
      <c r="AG24" s="26"/>
      <c r="AH24" s="26"/>
      <c r="AI24" s="26"/>
      <c r="AJ24" s="26"/>
      <c r="AK24" s="26"/>
      <c r="AL24" s="84">
        <f>1/AL23</f>
        <v>0.12894089739665782</v>
      </c>
      <c r="AM24" s="63">
        <f t="shared" ref="AM24:AO24" si="15">1/AM23</f>
        <v>0.11088880936189753</v>
      </c>
      <c r="AN24" s="63">
        <f t="shared" si="15"/>
        <v>8.5852477476642999E-2</v>
      </c>
      <c r="AO24" s="63">
        <f t="shared" si="15"/>
        <v>7.5677763710860282E-2</v>
      </c>
      <c r="AP24" s="26"/>
      <c r="AQ24" s="26"/>
      <c r="AR24" s="26"/>
      <c r="AS24" s="26"/>
      <c r="AT24" s="26"/>
      <c r="AU24" s="26"/>
    </row>
    <row r="25" spans="5:59" x14ac:dyDescent="0.25">
      <c r="E25" s="25"/>
      <c r="F25" s="49"/>
      <c r="G25" s="49"/>
      <c r="H25" s="87"/>
      <c r="I25" s="26"/>
      <c r="J25" s="26"/>
      <c r="K25" s="26"/>
      <c r="L25" s="26"/>
      <c r="M25" s="49"/>
      <c r="N25" s="49"/>
      <c r="O25" s="49"/>
      <c r="P25" s="49"/>
      <c r="Q25" s="49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</row>
    <row r="26" spans="5:59" x14ac:dyDescent="0.25">
      <c r="E26" s="51"/>
      <c r="F26" s="284" t="s">
        <v>41</v>
      </c>
      <c r="G26" s="284"/>
      <c r="H26" s="284"/>
      <c r="I26" s="285" t="s">
        <v>42</v>
      </c>
      <c r="J26" s="285"/>
      <c r="K26" s="285"/>
      <c r="L26" s="280" t="s">
        <v>43</v>
      </c>
      <c r="M26" s="280"/>
      <c r="N26" s="280"/>
      <c r="O26" s="49"/>
      <c r="P26" s="49"/>
      <c r="Q26" s="49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49"/>
      <c r="AE26" s="49"/>
      <c r="AF26" s="49"/>
      <c r="AG26" s="49"/>
      <c r="AH26" s="49"/>
      <c r="AI26" s="49"/>
      <c r="AJ26" s="49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</row>
    <row r="27" spans="5:59" ht="45.75" thickBot="1" x14ac:dyDescent="0.3">
      <c r="E27" s="89"/>
      <c r="F27" s="24" t="s">
        <v>53</v>
      </c>
      <c r="G27" s="24" t="s">
        <v>54</v>
      </c>
      <c r="H27" s="24" t="s">
        <v>55</v>
      </c>
      <c r="I27" s="24" t="s">
        <v>53</v>
      </c>
      <c r="J27" s="24" t="s">
        <v>54</v>
      </c>
      <c r="K27" s="24" t="s">
        <v>55</v>
      </c>
      <c r="L27" s="24" t="s">
        <v>53</v>
      </c>
      <c r="M27" s="24" t="s">
        <v>54</v>
      </c>
      <c r="N27" s="24" t="s">
        <v>55</v>
      </c>
      <c r="O27" s="49"/>
      <c r="P27" s="49"/>
      <c r="Q27" s="49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49"/>
      <c r="AE27" s="49"/>
      <c r="AF27" s="49"/>
      <c r="AG27" s="49"/>
      <c r="AH27" s="49"/>
      <c r="AI27" s="49"/>
      <c r="AJ27" s="49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</row>
    <row r="28" spans="5:59" ht="15.75" thickBot="1" x14ac:dyDescent="0.3">
      <c r="E28" s="37" t="str">
        <f>E15</f>
        <v>Caracterización de cuadrillas</v>
      </c>
      <c r="F28" s="6">
        <f>ROUNDDOWN(G28-(G28*$AU15),0)</f>
        <v>219</v>
      </c>
      <c r="G28" s="92">
        <f>APUS!I169/1000</f>
        <v>332.20375955247522</v>
      </c>
      <c r="H28" s="6">
        <f>ROUNDUP(G28+(G28*$AU15),0)</f>
        <v>446</v>
      </c>
      <c r="I28" s="6">
        <f>ROUNDDOWN(J28-(J28*$AU15),0)</f>
        <v>223</v>
      </c>
      <c r="J28" s="92">
        <f>APUS!T169/1000</f>
        <v>338.81937955247525</v>
      </c>
      <c r="K28" s="6">
        <f>ROUNDUP(J28+(J28*$AU15),0)</f>
        <v>455</v>
      </c>
      <c r="L28" s="6">
        <f>ROUNDDOWN(M28-(M28*$AU15),0)</f>
        <v>208</v>
      </c>
      <c r="M28" s="92">
        <f>APUS!AE169/1000</f>
        <v>315.66470955247524</v>
      </c>
      <c r="N28" s="6">
        <f>ROUNDUP(M28+(M28*$AU15),0)</f>
        <v>424</v>
      </c>
      <c r="O28" s="49"/>
      <c r="P28" s="49"/>
      <c r="Q28" s="49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</row>
    <row r="29" spans="5:59" ht="15.75" thickBot="1" x14ac:dyDescent="0.3">
      <c r="E29" s="37" t="str">
        <f t="shared" ref="E29:E35" si="16">E16</f>
        <v>Complejidad del proyecto</v>
      </c>
      <c r="F29" s="6">
        <f t="shared" ref="F29:F35" si="17">ROUNDDOWN(G29-(G29*$AU16),0)</f>
        <v>277</v>
      </c>
      <c r="G29" s="86">
        <f>G28</f>
        <v>332.20375955247522</v>
      </c>
      <c r="H29" s="6">
        <f t="shared" ref="H29:H35" si="18">ROUNDUP(G29+(G29*$AU16),0)</f>
        <v>387</v>
      </c>
      <c r="I29" s="6">
        <f t="shared" ref="I29:I35" si="19">ROUNDDOWN(J29-(J29*$AU16),0)</f>
        <v>283</v>
      </c>
      <c r="J29" s="86">
        <f>J28</f>
        <v>338.81937955247525</v>
      </c>
      <c r="K29" s="6">
        <f t="shared" ref="K29:K35" si="20">ROUNDUP(J29+(J29*$AU16),0)</f>
        <v>395</v>
      </c>
      <c r="L29" s="6">
        <f t="shared" ref="L29:L35" si="21">ROUNDDOWN(M29-(M29*$AU16),0)</f>
        <v>263</v>
      </c>
      <c r="M29" s="86">
        <f>M28</f>
        <v>315.66470955247524</v>
      </c>
      <c r="N29" s="6">
        <f t="shared" ref="N29:N35" si="22">ROUNDUP(M29+(M29*$AU16),0)</f>
        <v>368</v>
      </c>
      <c r="O29" s="49"/>
      <c r="P29" s="49"/>
      <c r="Q29" s="49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</row>
    <row r="30" spans="5:59" ht="15.75" thickBot="1" x14ac:dyDescent="0.3">
      <c r="E30" s="37" t="str">
        <f t="shared" si="16"/>
        <v>Condiciones ambientales</v>
      </c>
      <c r="F30" s="6">
        <f t="shared" si="17"/>
        <v>311</v>
      </c>
      <c r="G30" s="86">
        <f t="shared" ref="G30:G35" si="23">G29</f>
        <v>332.20375955247522</v>
      </c>
      <c r="H30" s="6">
        <f t="shared" si="18"/>
        <v>353</v>
      </c>
      <c r="I30" s="6">
        <f t="shared" si="19"/>
        <v>318</v>
      </c>
      <c r="J30" s="86">
        <f t="shared" ref="J30:J35" si="24">J29</f>
        <v>338.81937955247525</v>
      </c>
      <c r="K30" s="6">
        <f t="shared" si="20"/>
        <v>360</v>
      </c>
      <c r="L30" s="6">
        <f t="shared" si="21"/>
        <v>296</v>
      </c>
      <c r="M30" s="86">
        <f t="shared" ref="M30:M35" si="25">M29</f>
        <v>315.66470955247524</v>
      </c>
      <c r="N30" s="6">
        <f t="shared" si="22"/>
        <v>336</v>
      </c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</row>
    <row r="31" spans="5:59" ht="15.75" thickBot="1" x14ac:dyDescent="0.3">
      <c r="E31" s="37" t="str">
        <f t="shared" si="16"/>
        <v>Disposición de materiales</v>
      </c>
      <c r="F31" s="6">
        <f t="shared" si="17"/>
        <v>311</v>
      </c>
      <c r="G31" s="86">
        <f t="shared" si="23"/>
        <v>332.20375955247522</v>
      </c>
      <c r="H31" s="6">
        <f t="shared" si="18"/>
        <v>353</v>
      </c>
      <c r="I31" s="6">
        <f t="shared" si="19"/>
        <v>318</v>
      </c>
      <c r="J31" s="86">
        <f t="shared" si="24"/>
        <v>338.81937955247525</v>
      </c>
      <c r="K31" s="6">
        <f t="shared" si="20"/>
        <v>360</v>
      </c>
      <c r="L31" s="6">
        <f t="shared" si="21"/>
        <v>296</v>
      </c>
      <c r="M31" s="86">
        <f t="shared" si="25"/>
        <v>315.66470955247524</v>
      </c>
      <c r="N31" s="6">
        <f t="shared" si="22"/>
        <v>336</v>
      </c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</row>
    <row r="32" spans="5:59" ht="15.75" thickBot="1" x14ac:dyDescent="0.3">
      <c r="E32" s="37" t="str">
        <f t="shared" si="16"/>
        <v>Experiencia del trabajador</v>
      </c>
      <c r="F32" s="6">
        <f t="shared" si="17"/>
        <v>277</v>
      </c>
      <c r="G32" s="86">
        <f t="shared" si="23"/>
        <v>332.20375955247522</v>
      </c>
      <c r="H32" s="6">
        <f t="shared" si="18"/>
        <v>387</v>
      </c>
      <c r="I32" s="6">
        <f t="shared" si="19"/>
        <v>283</v>
      </c>
      <c r="J32" s="86">
        <f t="shared" si="24"/>
        <v>338.81937955247525</v>
      </c>
      <c r="K32" s="6">
        <f t="shared" si="20"/>
        <v>395</v>
      </c>
      <c r="L32" s="6">
        <f t="shared" si="21"/>
        <v>263</v>
      </c>
      <c r="M32" s="86">
        <f t="shared" si="25"/>
        <v>315.66470955247524</v>
      </c>
      <c r="N32" s="6">
        <f t="shared" si="22"/>
        <v>368</v>
      </c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</row>
    <row r="33" spans="4:76" ht="15.75" thickBot="1" x14ac:dyDescent="0.3">
      <c r="E33" s="37" t="str">
        <f t="shared" si="16"/>
        <v>Herramientas y equipos</v>
      </c>
      <c r="F33" s="6">
        <f t="shared" si="17"/>
        <v>311</v>
      </c>
      <c r="G33" s="86">
        <f t="shared" si="23"/>
        <v>332.20375955247522</v>
      </c>
      <c r="H33" s="6">
        <f t="shared" si="18"/>
        <v>353</v>
      </c>
      <c r="I33" s="6">
        <f t="shared" si="19"/>
        <v>318</v>
      </c>
      <c r="J33" s="86">
        <f t="shared" si="24"/>
        <v>338.81937955247525</v>
      </c>
      <c r="K33" s="6">
        <f t="shared" si="20"/>
        <v>360</v>
      </c>
      <c r="L33" s="6">
        <f t="shared" si="21"/>
        <v>296</v>
      </c>
      <c r="M33" s="86">
        <f t="shared" si="25"/>
        <v>315.66470955247524</v>
      </c>
      <c r="N33" s="6">
        <f t="shared" si="22"/>
        <v>336</v>
      </c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</row>
    <row r="34" spans="4:76" ht="15.75" thickBot="1" x14ac:dyDescent="0.3">
      <c r="E34" s="37" t="str">
        <f t="shared" si="16"/>
        <v>Monitoreo y control</v>
      </c>
      <c r="F34" s="6">
        <f t="shared" si="17"/>
        <v>296</v>
      </c>
      <c r="G34" s="86">
        <f t="shared" si="23"/>
        <v>332.20375955247522</v>
      </c>
      <c r="H34" s="6">
        <f t="shared" si="18"/>
        <v>368</v>
      </c>
      <c r="I34" s="6">
        <f t="shared" si="19"/>
        <v>302</v>
      </c>
      <c r="J34" s="86">
        <f t="shared" si="24"/>
        <v>338.81937955247525</v>
      </c>
      <c r="K34" s="6">
        <f t="shared" si="20"/>
        <v>376</v>
      </c>
      <c r="L34" s="6">
        <f t="shared" si="21"/>
        <v>281</v>
      </c>
      <c r="M34" s="86">
        <f t="shared" si="25"/>
        <v>315.66470955247524</v>
      </c>
      <c r="N34" s="6">
        <f t="shared" si="22"/>
        <v>350</v>
      </c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</row>
    <row r="35" spans="4:76" x14ac:dyDescent="0.25">
      <c r="E35" s="37" t="str">
        <f t="shared" si="16"/>
        <v>Percepción Motivacional</v>
      </c>
      <c r="F35" s="6">
        <f t="shared" si="17"/>
        <v>318</v>
      </c>
      <c r="G35" s="86">
        <f t="shared" si="23"/>
        <v>332.20375955247522</v>
      </c>
      <c r="H35" s="6">
        <f t="shared" si="18"/>
        <v>346</v>
      </c>
      <c r="I35" s="6">
        <f t="shared" si="19"/>
        <v>325</v>
      </c>
      <c r="J35" s="86">
        <f t="shared" si="24"/>
        <v>338.81937955247525</v>
      </c>
      <c r="K35" s="6">
        <f t="shared" si="20"/>
        <v>353</v>
      </c>
      <c r="L35" s="6">
        <f t="shared" si="21"/>
        <v>303</v>
      </c>
      <c r="M35" s="86">
        <f t="shared" si="25"/>
        <v>315.66470955247524</v>
      </c>
      <c r="N35" s="6">
        <f t="shared" si="22"/>
        <v>329</v>
      </c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</row>
    <row r="36" spans="4:76" ht="30" customHeight="1" x14ac:dyDescent="0.25">
      <c r="E36" s="52"/>
      <c r="F36" s="85"/>
      <c r="G36" s="85"/>
      <c r="H36" s="52"/>
      <c r="I36" s="52"/>
      <c r="J36" s="52"/>
      <c r="K36" s="52"/>
      <c r="L36" s="52"/>
      <c r="M36" s="53"/>
      <c r="N36" s="23"/>
    </row>
    <row r="37" spans="4:76" ht="15" customHeight="1" x14ac:dyDescent="0.25">
      <c r="E37" s="52"/>
      <c r="F37" s="52"/>
      <c r="G37" s="52"/>
      <c r="H37" s="52"/>
      <c r="I37" s="52"/>
      <c r="J37" s="52"/>
      <c r="K37" s="52"/>
      <c r="L37" s="52"/>
      <c r="M37" s="52"/>
    </row>
    <row r="38" spans="4:76" x14ac:dyDescent="0.25">
      <c r="E38" s="14"/>
      <c r="F38" s="14"/>
      <c r="U38" s="11"/>
      <c r="V38" s="49"/>
      <c r="W38" s="49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</row>
    <row r="39" spans="4:76" x14ac:dyDescent="0.25">
      <c r="E39" s="14"/>
      <c r="F39" s="14"/>
      <c r="G39" s="90"/>
      <c r="H39" s="52"/>
      <c r="I39" s="52"/>
      <c r="J39" s="52"/>
      <c r="K39" s="52"/>
      <c r="L39" s="52"/>
      <c r="V39" s="49"/>
      <c r="W39" s="49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</row>
    <row r="40" spans="4:76" ht="15" customHeight="1" x14ac:dyDescent="0.25">
      <c r="E40" s="14"/>
      <c r="F40" s="14"/>
      <c r="G40" s="281" t="str">
        <f>E28</f>
        <v>Caracterización de cuadrillas</v>
      </c>
      <c r="H40" s="282"/>
      <c r="I40" s="282"/>
      <c r="J40" s="282"/>
      <c r="K40" s="282"/>
      <c r="L40" s="283"/>
      <c r="V40" s="91"/>
      <c r="W40" s="281" t="str">
        <f>E32</f>
        <v>Experiencia del trabajador</v>
      </c>
      <c r="X40" s="282"/>
      <c r="Y40" s="282"/>
      <c r="Z40" s="282"/>
      <c r="AA40" s="282"/>
      <c r="AB40" s="283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</row>
    <row r="41" spans="4:76" x14ac:dyDescent="0.25">
      <c r="E41" s="14"/>
      <c r="F41" s="14"/>
      <c r="G41" s="284" t="s">
        <v>41</v>
      </c>
      <c r="H41" s="284"/>
      <c r="I41" s="285" t="s">
        <v>42</v>
      </c>
      <c r="J41" s="285"/>
      <c r="K41" s="280" t="s">
        <v>43</v>
      </c>
      <c r="L41" s="280"/>
      <c r="V41" s="91"/>
      <c r="W41" s="284" t="s">
        <v>41</v>
      </c>
      <c r="X41" s="284"/>
      <c r="Y41" s="285" t="s">
        <v>42</v>
      </c>
      <c r="Z41" s="285"/>
      <c r="AA41" s="280" t="s">
        <v>43</v>
      </c>
      <c r="AB41" s="280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</row>
    <row r="42" spans="4:76" x14ac:dyDescent="0.25">
      <c r="E42" s="14"/>
      <c r="F42" s="14"/>
      <c r="G42" s="15">
        <f>_xlfn.XLOOKUP(G40,$E$28:$E$35,$F$28:$F$35,"ERROR",0,1)</f>
        <v>219</v>
      </c>
      <c r="H42" s="12">
        <v>0</v>
      </c>
      <c r="I42" s="12">
        <f>_xlfn.XLOOKUP(G40,$E$28:$E$35,$I$28:$I$35)</f>
        <v>223</v>
      </c>
      <c r="J42" s="12">
        <v>0</v>
      </c>
      <c r="K42" s="12">
        <f>_xlfn.XLOOKUP(G40,$E$28:$E$35,$L$28:$L$35)</f>
        <v>208</v>
      </c>
      <c r="L42" s="12">
        <v>0</v>
      </c>
      <c r="V42" s="91"/>
      <c r="W42" s="15">
        <f>_xlfn.XLOOKUP(W40,$E$28:$E$35,$F$28:$F$35,"ERROR",0,1)</f>
        <v>277</v>
      </c>
      <c r="X42" s="12">
        <v>0</v>
      </c>
      <c r="Y42" s="12">
        <f>_xlfn.XLOOKUP(W40,$E$28:$E$35,$I$28:$I$35)</f>
        <v>283</v>
      </c>
      <c r="Z42" s="12">
        <v>0</v>
      </c>
      <c r="AA42" s="12">
        <f>_xlfn.XLOOKUP(W40,$E$28:$E$35,$L$28:$L$35)</f>
        <v>263</v>
      </c>
      <c r="AB42" s="12">
        <v>0</v>
      </c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</row>
    <row r="43" spans="4:76" ht="15" customHeight="1" x14ac:dyDescent="0.25">
      <c r="D43" s="88"/>
      <c r="E43" s="14"/>
      <c r="F43" s="14"/>
      <c r="G43" s="15">
        <f>((G45-G42)/4)+G42</f>
        <v>275.75</v>
      </c>
      <c r="H43" s="12">
        <v>1</v>
      </c>
      <c r="I43" s="15">
        <f>((I45-I42)/4)+I42</f>
        <v>281</v>
      </c>
      <c r="J43" s="12">
        <v>1</v>
      </c>
      <c r="K43" s="15">
        <f>((K45-K42)/4)+K42</f>
        <v>262</v>
      </c>
      <c r="L43" s="12">
        <v>1</v>
      </c>
      <c r="V43" s="91"/>
      <c r="W43" s="15">
        <f>((W45-W42)/4)+W42</f>
        <v>304.5</v>
      </c>
      <c r="X43" s="12">
        <v>1</v>
      </c>
      <c r="Y43" s="15">
        <f>((Y45-Y42)/4)+Y42</f>
        <v>311</v>
      </c>
      <c r="Z43" s="12">
        <v>1</v>
      </c>
      <c r="AA43" s="15">
        <f>((AA45-AA42)/4)+AA42</f>
        <v>289.25</v>
      </c>
      <c r="AB43" s="12">
        <v>1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</row>
    <row r="44" spans="4:76" x14ac:dyDescent="0.25">
      <c r="E44" s="14"/>
      <c r="F44" s="14"/>
      <c r="G44" s="12">
        <f>G45-((G45-G42)/4)</f>
        <v>389.25</v>
      </c>
      <c r="H44" s="12">
        <v>1</v>
      </c>
      <c r="I44" s="12">
        <f>I45-((I45-I42)/4)</f>
        <v>397</v>
      </c>
      <c r="J44" s="12">
        <v>1</v>
      </c>
      <c r="K44" s="12">
        <f>K45-((K45-K42)/4)</f>
        <v>370</v>
      </c>
      <c r="L44" s="12">
        <v>1</v>
      </c>
      <c r="V44" s="91"/>
      <c r="W44" s="12">
        <f>W45-((W45-W42)/4)</f>
        <v>359.5</v>
      </c>
      <c r="X44" s="12">
        <v>1</v>
      </c>
      <c r="Y44" s="12">
        <f>Y45-((Y45-Y42)/4)</f>
        <v>367</v>
      </c>
      <c r="Z44" s="12">
        <v>1</v>
      </c>
      <c r="AA44" s="12">
        <f>AA45-((AA45-AA42)/4)</f>
        <v>341.75</v>
      </c>
      <c r="AB44" s="12">
        <v>1</v>
      </c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</row>
    <row r="45" spans="4:76" x14ac:dyDescent="0.25">
      <c r="E45" s="14"/>
      <c r="F45" s="14"/>
      <c r="G45" s="15">
        <f>_xlfn.XLOOKUP(G40,$E$28:$E$35,$H$28:$H$35,"ERROR",0,1)</f>
        <v>446</v>
      </c>
      <c r="H45" s="12">
        <v>0</v>
      </c>
      <c r="I45" s="12">
        <f>_xlfn.XLOOKUP(G40,$E$28:$E$35,$K$28:$K$35)</f>
        <v>455</v>
      </c>
      <c r="J45" s="12">
        <v>0</v>
      </c>
      <c r="K45" s="12">
        <f>_xlfn.XLOOKUP(G40,$E$28:$E$35,$N$28:$N$35)</f>
        <v>424</v>
      </c>
      <c r="L45" s="12">
        <v>0</v>
      </c>
      <c r="V45" s="91"/>
      <c r="W45" s="15">
        <f>_xlfn.XLOOKUP(W40,$E$28:$E$35,$H$28:$H$35,"ERROR",0,1)</f>
        <v>387</v>
      </c>
      <c r="X45" s="12">
        <v>0</v>
      </c>
      <c r="Y45" s="12">
        <f>_xlfn.XLOOKUP(W40,$E$28:$E$35,$K$28:$K$35)</f>
        <v>395</v>
      </c>
      <c r="Z45" s="12">
        <v>0</v>
      </c>
      <c r="AA45" s="12">
        <f>_xlfn.XLOOKUP(W40,$E$28:$E$35,$N$28:$N$35)</f>
        <v>368</v>
      </c>
      <c r="AB45" s="12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</row>
    <row r="46" spans="4:76" x14ac:dyDescent="0.25">
      <c r="E46" s="14"/>
      <c r="F46" s="14"/>
      <c r="G46" s="27"/>
      <c r="H46" s="27"/>
      <c r="I46" s="27"/>
      <c r="J46" s="27"/>
      <c r="K46" s="27"/>
      <c r="L46" s="27"/>
      <c r="V46" s="91"/>
      <c r="W46" s="27"/>
      <c r="X46" s="27"/>
      <c r="Y46" s="27"/>
      <c r="Z46" s="27"/>
      <c r="AA46" s="27"/>
      <c r="AB46" s="27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</row>
    <row r="47" spans="4:76" s="16" customFormat="1" ht="30" customHeight="1" x14ac:dyDescent="0.25">
      <c r="E47" s="14"/>
      <c r="F47" s="14"/>
      <c r="G47" s="27"/>
      <c r="H47" s="27"/>
      <c r="I47" s="27"/>
      <c r="J47" s="27"/>
      <c r="K47" s="27"/>
      <c r="L47" s="27"/>
      <c r="V47" s="91"/>
      <c r="W47" s="27"/>
      <c r="X47" s="27"/>
      <c r="Y47" s="27"/>
      <c r="Z47" s="27"/>
      <c r="AA47" s="27"/>
      <c r="AB47" s="27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</row>
    <row r="48" spans="4:76" x14ac:dyDescent="0.25">
      <c r="E48" s="14"/>
      <c r="F48" s="14"/>
      <c r="G48" s="27"/>
      <c r="H48" s="27"/>
      <c r="I48" s="27"/>
      <c r="J48" s="27"/>
      <c r="K48" s="27"/>
      <c r="L48" s="27"/>
      <c r="V48" s="91"/>
      <c r="W48" s="27"/>
      <c r="X48" s="27"/>
      <c r="Y48" s="27"/>
      <c r="Z48" s="27"/>
      <c r="AA48" s="27"/>
      <c r="AB48" s="27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</row>
    <row r="49" spans="5:76" x14ac:dyDescent="0.25">
      <c r="E49" s="14"/>
      <c r="F49" s="14"/>
      <c r="G49" s="27"/>
      <c r="H49" s="27"/>
      <c r="I49" s="27"/>
      <c r="J49" s="27"/>
      <c r="K49" s="27"/>
      <c r="L49" s="27"/>
      <c r="U49" s="11"/>
      <c r="V49" s="91"/>
      <c r="W49" s="27"/>
      <c r="X49" s="27"/>
      <c r="Y49" s="27"/>
      <c r="Z49" s="27"/>
      <c r="AA49" s="27"/>
      <c r="AB49" s="27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</row>
    <row r="50" spans="5:76" ht="15" customHeight="1" x14ac:dyDescent="0.25">
      <c r="E50" s="14"/>
      <c r="F50" s="14"/>
      <c r="G50" s="27"/>
      <c r="H50" s="27"/>
      <c r="I50" s="27"/>
      <c r="J50" s="27"/>
      <c r="K50" s="27"/>
      <c r="L50" s="27"/>
      <c r="V50" s="91"/>
      <c r="W50" s="27"/>
      <c r="X50" s="27"/>
      <c r="Y50" s="27"/>
      <c r="Z50" s="27"/>
      <c r="AA50" s="27"/>
      <c r="AB50" s="27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</row>
    <row r="51" spans="5:76" ht="15" customHeight="1" x14ac:dyDescent="0.25">
      <c r="E51" s="14"/>
      <c r="F51" s="14"/>
      <c r="G51" s="27"/>
      <c r="H51" s="27"/>
      <c r="I51" s="27"/>
      <c r="J51" s="27"/>
      <c r="K51" s="27"/>
      <c r="L51" s="27"/>
      <c r="M51" s="49"/>
      <c r="N51" s="49"/>
      <c r="V51" s="91"/>
      <c r="W51" s="27"/>
      <c r="X51" s="27"/>
      <c r="Y51" s="27"/>
      <c r="Z51" s="27"/>
      <c r="AA51" s="27"/>
      <c r="AB51" s="27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</row>
    <row r="52" spans="5:76" x14ac:dyDescent="0.25">
      <c r="E52" s="14"/>
      <c r="F52" s="14"/>
      <c r="G52" s="27"/>
      <c r="H52" s="27"/>
      <c r="I52" s="27"/>
      <c r="J52" s="27"/>
      <c r="K52" s="27"/>
      <c r="L52" s="27"/>
      <c r="M52" s="49"/>
      <c r="N52" s="49"/>
      <c r="V52" s="91"/>
      <c r="W52" s="27"/>
      <c r="X52" s="27"/>
      <c r="Y52" s="27"/>
      <c r="Z52" s="27"/>
      <c r="AA52" s="27"/>
      <c r="AB52" s="27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</row>
    <row r="53" spans="5:76" x14ac:dyDescent="0.25">
      <c r="E53" s="14"/>
      <c r="F53" s="14"/>
      <c r="G53" s="27"/>
      <c r="H53" s="27"/>
      <c r="I53" s="27"/>
      <c r="J53" s="27"/>
      <c r="K53" s="27"/>
      <c r="L53" s="27"/>
      <c r="M53" s="49"/>
      <c r="N53" s="49"/>
      <c r="V53" s="91"/>
      <c r="W53" s="27"/>
      <c r="X53" s="27"/>
      <c r="Y53" s="27"/>
      <c r="Z53" s="27"/>
      <c r="AA53" s="27"/>
      <c r="AB53" s="27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</row>
    <row r="54" spans="5:76" ht="15" customHeight="1" x14ac:dyDescent="0.25">
      <c r="E54" s="14"/>
      <c r="F54" s="14"/>
      <c r="G54" s="27"/>
      <c r="H54" s="27"/>
      <c r="I54" s="27"/>
      <c r="J54" s="27"/>
      <c r="K54" s="27"/>
      <c r="L54" s="27"/>
      <c r="M54" s="49"/>
      <c r="N54" s="49"/>
      <c r="V54" s="91"/>
      <c r="W54" s="27"/>
      <c r="X54" s="27"/>
      <c r="Y54" s="27"/>
      <c r="Z54" s="27"/>
      <c r="AA54" s="27"/>
      <c r="AB54" s="27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</row>
    <row r="55" spans="5:76" ht="15" customHeight="1" x14ac:dyDescent="0.25">
      <c r="E55" s="14"/>
      <c r="F55" s="14"/>
      <c r="G55" s="281" t="str">
        <f>E29</f>
        <v>Complejidad del proyecto</v>
      </c>
      <c r="H55" s="282"/>
      <c r="I55" s="282"/>
      <c r="J55" s="282"/>
      <c r="K55" s="282"/>
      <c r="L55" s="283"/>
      <c r="M55" s="49"/>
      <c r="N55" s="49"/>
      <c r="V55" s="91"/>
      <c r="W55" s="281" t="str">
        <f>E33</f>
        <v>Herramientas y equipos</v>
      </c>
      <c r="X55" s="282"/>
      <c r="Y55" s="282"/>
      <c r="Z55" s="282"/>
      <c r="AA55" s="282"/>
      <c r="AB55" s="283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</row>
    <row r="56" spans="5:76" x14ac:dyDescent="0.25">
      <c r="E56" s="14"/>
      <c r="F56" s="14"/>
      <c r="G56" s="284" t="s">
        <v>41</v>
      </c>
      <c r="H56" s="284"/>
      <c r="I56" s="285" t="s">
        <v>42</v>
      </c>
      <c r="J56" s="285"/>
      <c r="K56" s="280" t="s">
        <v>43</v>
      </c>
      <c r="L56" s="280"/>
      <c r="M56" s="49"/>
      <c r="N56" s="49"/>
      <c r="V56" s="91"/>
      <c r="W56" s="284" t="s">
        <v>41</v>
      </c>
      <c r="X56" s="284"/>
      <c r="Y56" s="285" t="s">
        <v>42</v>
      </c>
      <c r="Z56" s="285"/>
      <c r="AA56" s="280" t="s">
        <v>43</v>
      </c>
      <c r="AB56" s="280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</row>
    <row r="57" spans="5:76" ht="15" customHeight="1" x14ac:dyDescent="0.25">
      <c r="E57" s="14"/>
      <c r="F57" s="14"/>
      <c r="G57" s="15">
        <f>_xlfn.XLOOKUP(G55,$E$28:$E$35,$F$28:$F$35,"ERROR",0,1)</f>
        <v>277</v>
      </c>
      <c r="H57" s="12">
        <v>0</v>
      </c>
      <c r="I57" s="12">
        <f>_xlfn.XLOOKUP(G55,$E$28:$E$35,$I$28:$I$35)</f>
        <v>283</v>
      </c>
      <c r="J57" s="12">
        <v>0</v>
      </c>
      <c r="K57" s="12">
        <f>_xlfn.XLOOKUP(G55,$E$28:$E$35,$L$28:$L$35)</f>
        <v>263</v>
      </c>
      <c r="L57" s="12">
        <v>0</v>
      </c>
      <c r="M57" s="49"/>
      <c r="N57" s="49"/>
      <c r="V57" s="91"/>
      <c r="W57" s="15">
        <f>_xlfn.XLOOKUP(W55,$E$28:$E$35,$F$28:$F$35,"ERROR",0,1)</f>
        <v>311</v>
      </c>
      <c r="X57" s="12">
        <v>0</v>
      </c>
      <c r="Y57" s="12">
        <f>_xlfn.XLOOKUP(W55,$E$28:$E$35,$I$28:$I$35)</f>
        <v>318</v>
      </c>
      <c r="Z57" s="12">
        <v>0</v>
      </c>
      <c r="AA57" s="12">
        <f>_xlfn.XLOOKUP(W55,$E$28:$E$35,$L$28:$L$35)</f>
        <v>296</v>
      </c>
      <c r="AB57" s="12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</row>
    <row r="58" spans="5:76" ht="30" customHeight="1" x14ac:dyDescent="0.25">
      <c r="E58" s="14"/>
      <c r="F58" s="14"/>
      <c r="G58" s="15">
        <f>((G60-G57)/4)+G57</f>
        <v>304.5</v>
      </c>
      <c r="H58" s="12">
        <v>1</v>
      </c>
      <c r="I58" s="15">
        <f>((I60-I57)/4)+I57</f>
        <v>311</v>
      </c>
      <c r="J58" s="12">
        <v>1</v>
      </c>
      <c r="K58" s="15">
        <f>((K60-K57)/4)+K57</f>
        <v>289.25</v>
      </c>
      <c r="L58" s="12">
        <v>1</v>
      </c>
      <c r="M58" s="49"/>
      <c r="N58" s="49"/>
      <c r="V58" s="91"/>
      <c r="W58" s="15">
        <f>((W60-W57)/4)+W57</f>
        <v>321.5</v>
      </c>
      <c r="X58" s="12">
        <v>1</v>
      </c>
      <c r="Y58" s="15">
        <f>((Y60-Y57)/4)+Y57</f>
        <v>328.5</v>
      </c>
      <c r="Z58" s="12">
        <v>1</v>
      </c>
      <c r="AA58" s="15">
        <f>((AA60-AA57)/4)+AA57</f>
        <v>306</v>
      </c>
      <c r="AB58" s="12">
        <v>1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</row>
    <row r="59" spans="5:76" x14ac:dyDescent="0.25">
      <c r="E59" s="14"/>
      <c r="F59" s="14"/>
      <c r="G59" s="12">
        <f>G60-((G60-G57)/4)</f>
        <v>359.5</v>
      </c>
      <c r="H59" s="12">
        <v>1</v>
      </c>
      <c r="I59" s="12">
        <f>I60-((I60-I57)/4)</f>
        <v>367</v>
      </c>
      <c r="J59" s="12">
        <v>1</v>
      </c>
      <c r="K59" s="12">
        <f>K60-((K60-K57)/4)</f>
        <v>341.75</v>
      </c>
      <c r="L59" s="12">
        <v>1</v>
      </c>
      <c r="M59" s="49"/>
      <c r="N59" s="49"/>
      <c r="V59" s="91"/>
      <c r="W59" s="12">
        <f>W60-((W60-W57)/4)</f>
        <v>342.5</v>
      </c>
      <c r="X59" s="12">
        <v>1</v>
      </c>
      <c r="Y59" s="12">
        <f>Y60-((Y60-Y57)/4)</f>
        <v>349.5</v>
      </c>
      <c r="Z59" s="12">
        <v>1</v>
      </c>
      <c r="AA59" s="12">
        <f>AA60-((AA60-AA57)/4)</f>
        <v>326</v>
      </c>
      <c r="AB59" s="12">
        <v>1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</row>
    <row r="60" spans="5:76" x14ac:dyDescent="0.25">
      <c r="E60" s="14"/>
      <c r="F60" s="14"/>
      <c r="G60" s="15">
        <f>_xlfn.XLOOKUP(G55,$E$28:$E$35,$H$28:$H$35,"ERROR",0,1)</f>
        <v>387</v>
      </c>
      <c r="H60" s="12">
        <v>0</v>
      </c>
      <c r="I60" s="12">
        <f>_xlfn.XLOOKUP(G55,$E$28:$E$35,$K$28:$K$35)</f>
        <v>395</v>
      </c>
      <c r="J60" s="12">
        <v>0</v>
      </c>
      <c r="K60" s="12">
        <f>_xlfn.XLOOKUP(G55,$E$28:$E$35,$N$28:$N$35)</f>
        <v>368</v>
      </c>
      <c r="L60" s="12">
        <v>0</v>
      </c>
      <c r="M60" s="49"/>
      <c r="N60" s="49"/>
      <c r="V60" s="91"/>
      <c r="W60" s="15">
        <f>_xlfn.XLOOKUP(W55,$E$28:$E$35,$H$28:$H$35,"ERROR",0,1)</f>
        <v>353</v>
      </c>
      <c r="X60" s="12">
        <v>0</v>
      </c>
      <c r="Y60" s="12">
        <f>_xlfn.XLOOKUP(W55,$E$28:$E$35,$K$28:$K$35)</f>
        <v>360</v>
      </c>
      <c r="Z60" s="12">
        <v>0</v>
      </c>
      <c r="AA60" s="12">
        <f>_xlfn.XLOOKUP(W55,$E$28:$E$35,$N$28:$N$35)</f>
        <v>336</v>
      </c>
      <c r="AB60" s="12">
        <v>0</v>
      </c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</row>
    <row r="61" spans="5:76" x14ac:dyDescent="0.25">
      <c r="E61" s="14"/>
      <c r="F61" s="14"/>
      <c r="G61" s="27"/>
      <c r="H61" s="27"/>
      <c r="I61" s="27"/>
      <c r="J61" s="27"/>
      <c r="K61" s="27"/>
      <c r="L61" s="27"/>
      <c r="M61" s="14"/>
      <c r="N61" s="14"/>
      <c r="O61" s="14"/>
      <c r="P61" s="14"/>
      <c r="Q61" s="14"/>
      <c r="R61" s="14"/>
      <c r="S61" s="14"/>
      <c r="V61" s="91"/>
      <c r="W61" s="27"/>
      <c r="X61" s="27"/>
      <c r="Y61" s="27"/>
      <c r="Z61" s="27"/>
      <c r="AA61" s="27"/>
      <c r="AB61" s="27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</row>
    <row r="62" spans="5:76" x14ac:dyDescent="0.25">
      <c r="E62" s="49"/>
      <c r="F62" s="14"/>
      <c r="G62" s="27"/>
      <c r="H62" s="27"/>
      <c r="I62" s="27"/>
      <c r="J62" s="27"/>
      <c r="K62" s="27"/>
      <c r="L62" s="27"/>
      <c r="M62" s="14"/>
      <c r="N62" s="14"/>
      <c r="O62" s="14"/>
      <c r="P62" s="14"/>
      <c r="Q62" s="14"/>
      <c r="R62" s="14"/>
      <c r="S62" s="14"/>
      <c r="V62" s="91"/>
      <c r="W62" s="27"/>
      <c r="X62" s="27"/>
      <c r="Y62" s="27"/>
      <c r="Z62" s="27"/>
      <c r="AA62" s="27"/>
      <c r="AB62" s="27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</row>
    <row r="63" spans="5:76" ht="15" customHeight="1" x14ac:dyDescent="0.25">
      <c r="E63" s="49"/>
      <c r="F63" s="14"/>
      <c r="G63" s="27"/>
      <c r="H63" s="27"/>
      <c r="I63" s="27"/>
      <c r="J63" s="27"/>
      <c r="K63" s="27"/>
      <c r="L63" s="27"/>
      <c r="M63" s="14"/>
      <c r="N63" s="14"/>
      <c r="O63" s="14"/>
      <c r="P63" s="14"/>
      <c r="Q63" s="14"/>
      <c r="R63" s="14"/>
      <c r="S63" s="14"/>
      <c r="U63" s="11"/>
      <c r="V63" s="91"/>
      <c r="W63" s="27"/>
      <c r="X63" s="27"/>
      <c r="Y63" s="27"/>
      <c r="Z63" s="27"/>
      <c r="AA63" s="27"/>
      <c r="AB63" s="27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</row>
    <row r="64" spans="5:76" ht="15" customHeight="1" x14ac:dyDescent="0.25">
      <c r="E64" s="49"/>
      <c r="F64" s="14"/>
      <c r="G64" s="27"/>
      <c r="H64" s="27"/>
      <c r="I64" s="27"/>
      <c r="J64" s="27"/>
      <c r="K64" s="27"/>
      <c r="L64" s="27"/>
      <c r="M64" s="14"/>
      <c r="N64" s="14"/>
      <c r="O64" s="14"/>
      <c r="P64" s="14"/>
      <c r="Q64" s="14"/>
      <c r="R64" s="14"/>
      <c r="S64" s="14"/>
      <c r="V64" s="91"/>
      <c r="W64" s="27"/>
      <c r="X64" s="27"/>
      <c r="Y64" s="27"/>
      <c r="Z64" s="27"/>
      <c r="AA64" s="27"/>
      <c r="AB64" s="27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</row>
    <row r="65" spans="5:76" x14ac:dyDescent="0.25">
      <c r="E65" s="49"/>
      <c r="F65" s="14"/>
      <c r="G65" s="27"/>
      <c r="H65" s="27"/>
      <c r="I65" s="27"/>
      <c r="J65" s="27"/>
      <c r="K65" s="27"/>
      <c r="L65" s="27"/>
      <c r="M65" s="14"/>
      <c r="N65" s="14"/>
      <c r="O65" s="14"/>
      <c r="P65" s="14"/>
      <c r="Q65" s="14"/>
      <c r="R65" s="14"/>
      <c r="S65" s="14"/>
      <c r="V65" s="91"/>
      <c r="W65" s="27"/>
      <c r="X65" s="27"/>
      <c r="Y65" s="27"/>
      <c r="Z65" s="27"/>
      <c r="AA65" s="27"/>
      <c r="AB65" s="27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</row>
    <row r="66" spans="5:76" x14ac:dyDescent="0.25">
      <c r="E66" s="49"/>
      <c r="F66" s="14"/>
      <c r="G66" s="27"/>
      <c r="H66" s="27"/>
      <c r="I66" s="27"/>
      <c r="J66" s="27"/>
      <c r="K66" s="27"/>
      <c r="L66" s="27"/>
      <c r="M66" s="14"/>
      <c r="N66" s="14"/>
      <c r="O66" s="14"/>
      <c r="P66" s="14"/>
      <c r="Q66" s="14"/>
      <c r="R66" s="14"/>
      <c r="S66" s="14"/>
      <c r="V66" s="91"/>
      <c r="W66" s="27"/>
      <c r="X66" s="27"/>
      <c r="Y66" s="27"/>
      <c r="Z66" s="27"/>
      <c r="AA66" s="27"/>
      <c r="AB66" s="27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</row>
    <row r="67" spans="5:76" ht="15" customHeight="1" x14ac:dyDescent="0.25">
      <c r="E67" s="49"/>
      <c r="F67" s="14"/>
      <c r="G67" s="27"/>
      <c r="H67" s="27"/>
      <c r="I67" s="27"/>
      <c r="J67" s="27"/>
      <c r="K67" s="27"/>
      <c r="L67" s="27"/>
      <c r="M67" s="14"/>
      <c r="N67" s="14"/>
      <c r="O67" s="14"/>
      <c r="P67" s="14"/>
      <c r="Q67" s="14"/>
      <c r="R67" s="14"/>
      <c r="S67" s="14"/>
      <c r="V67" s="91"/>
      <c r="W67" s="27"/>
      <c r="X67" s="27"/>
      <c r="Y67" s="27"/>
      <c r="Z67" s="27"/>
      <c r="AA67" s="27"/>
      <c r="AB67" s="27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</row>
    <row r="68" spans="5:76" x14ac:dyDescent="0.25">
      <c r="E68" s="49"/>
      <c r="F68" s="14"/>
      <c r="G68" s="27"/>
      <c r="H68" s="27"/>
      <c r="I68" s="27"/>
      <c r="J68" s="27"/>
      <c r="K68" s="27"/>
      <c r="L68" s="27"/>
      <c r="M68" s="14"/>
      <c r="N68" s="14"/>
      <c r="O68" s="14"/>
      <c r="P68" s="14"/>
      <c r="Q68" s="14"/>
      <c r="R68" s="14"/>
      <c r="S68" s="14"/>
      <c r="V68" s="91"/>
      <c r="W68" s="27"/>
      <c r="X68" s="27"/>
      <c r="Y68" s="27"/>
      <c r="Z68" s="27"/>
      <c r="AA68" s="27"/>
      <c r="AB68" s="27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</row>
    <row r="69" spans="5:76" x14ac:dyDescent="0.25">
      <c r="E69" s="49"/>
      <c r="F69" s="14"/>
      <c r="G69" s="27"/>
      <c r="H69" s="27"/>
      <c r="I69" s="27"/>
      <c r="J69" s="27"/>
      <c r="K69" s="27"/>
      <c r="L69" s="27"/>
      <c r="M69" s="14"/>
      <c r="N69" s="14"/>
      <c r="O69" s="14"/>
      <c r="P69" s="14"/>
      <c r="Q69" s="14"/>
      <c r="R69" s="14"/>
      <c r="S69" s="14"/>
      <c r="V69" s="91"/>
      <c r="W69" s="27"/>
      <c r="X69" s="27"/>
      <c r="Y69" s="27"/>
      <c r="Z69" s="27"/>
      <c r="AA69" s="27"/>
      <c r="AB69" s="27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</row>
    <row r="70" spans="5:76" ht="15" customHeight="1" x14ac:dyDescent="0.25">
      <c r="E70" s="49"/>
      <c r="F70" s="14"/>
      <c r="G70" s="281" t="str">
        <f>E30</f>
        <v>Condiciones ambientales</v>
      </c>
      <c r="H70" s="282"/>
      <c r="I70" s="282"/>
      <c r="J70" s="282"/>
      <c r="K70" s="282"/>
      <c r="L70" s="283"/>
      <c r="M70" s="14"/>
      <c r="N70" s="14"/>
      <c r="O70" s="14"/>
      <c r="P70" s="14"/>
      <c r="Q70" s="14"/>
      <c r="R70" s="14"/>
      <c r="S70" s="14"/>
      <c r="V70" s="91"/>
      <c r="W70" s="281" t="str">
        <f>E34</f>
        <v>Monitoreo y control</v>
      </c>
      <c r="X70" s="282"/>
      <c r="Y70" s="282"/>
      <c r="Z70" s="282"/>
      <c r="AA70" s="282"/>
      <c r="AB70" s="283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</row>
    <row r="71" spans="5:76" x14ac:dyDescent="0.25">
      <c r="E71" s="49"/>
      <c r="F71" s="14"/>
      <c r="G71" s="284" t="s">
        <v>41</v>
      </c>
      <c r="H71" s="284"/>
      <c r="I71" s="285" t="s">
        <v>42</v>
      </c>
      <c r="J71" s="285"/>
      <c r="K71" s="280" t="s">
        <v>43</v>
      </c>
      <c r="L71" s="280"/>
      <c r="M71" s="14"/>
      <c r="N71" s="14"/>
      <c r="O71" s="14"/>
      <c r="P71" s="14"/>
      <c r="Q71" s="14"/>
      <c r="R71" s="14"/>
      <c r="S71" s="14"/>
      <c r="V71" s="91"/>
      <c r="W71" s="284" t="s">
        <v>41</v>
      </c>
      <c r="X71" s="284"/>
      <c r="Y71" s="285" t="s">
        <v>42</v>
      </c>
      <c r="Z71" s="285"/>
      <c r="AA71" s="280" t="s">
        <v>43</v>
      </c>
      <c r="AB71" s="280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</row>
    <row r="72" spans="5:76" x14ac:dyDescent="0.25">
      <c r="E72" s="49"/>
      <c r="F72" s="14"/>
      <c r="G72" s="15">
        <f>_xlfn.XLOOKUP(G70,$E$28:$E$35,$F$28:$F$35,"ERROR",0,1)</f>
        <v>311</v>
      </c>
      <c r="H72" s="12">
        <v>0</v>
      </c>
      <c r="I72" s="12">
        <f>_xlfn.XLOOKUP(G70,$E$28:$E$35,$I$28:$I$35)</f>
        <v>318</v>
      </c>
      <c r="J72" s="12">
        <v>0</v>
      </c>
      <c r="K72" s="12">
        <f>_xlfn.XLOOKUP(G70,$E$28:$E$35,$L$28:$L$35)</f>
        <v>296</v>
      </c>
      <c r="L72" s="12">
        <v>0</v>
      </c>
      <c r="M72" s="14"/>
      <c r="N72" s="14"/>
      <c r="O72" s="14"/>
      <c r="P72" s="14"/>
      <c r="Q72" s="14"/>
      <c r="R72" s="14"/>
      <c r="S72" s="14"/>
      <c r="V72" s="91"/>
      <c r="W72" s="15">
        <f>_xlfn.XLOOKUP(W70,$E$28:$E$35,$F$28:$F$35,"ERROR",0,1)</f>
        <v>296</v>
      </c>
      <c r="X72" s="12">
        <v>0</v>
      </c>
      <c r="Y72" s="12">
        <f>_xlfn.XLOOKUP(W70,$E$28:$E$35,$I$28:$I$35)</f>
        <v>302</v>
      </c>
      <c r="Z72" s="12">
        <v>0</v>
      </c>
      <c r="AA72" s="12">
        <f>_xlfn.XLOOKUP(W70,$E$28:$E$35,$L$28:$L$35)</f>
        <v>281</v>
      </c>
      <c r="AB72" s="12">
        <v>0</v>
      </c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</row>
    <row r="73" spans="5:76" x14ac:dyDescent="0.25">
      <c r="E73" s="49"/>
      <c r="F73" s="14"/>
      <c r="G73" s="15">
        <f>((G75-G72)/4)+G72</f>
        <v>321.5</v>
      </c>
      <c r="H73" s="12">
        <v>1</v>
      </c>
      <c r="I73" s="15">
        <f>((I75-I72)/4)+I72</f>
        <v>328.5</v>
      </c>
      <c r="J73" s="12">
        <v>1</v>
      </c>
      <c r="K73" s="15">
        <f>((K75-K72)/4)+K72</f>
        <v>306</v>
      </c>
      <c r="L73" s="12">
        <v>1</v>
      </c>
      <c r="M73" s="14"/>
      <c r="N73" s="14"/>
      <c r="O73" s="14"/>
      <c r="P73" s="14"/>
      <c r="Q73" s="14"/>
      <c r="R73" s="14"/>
      <c r="S73" s="14"/>
      <c r="V73" s="91"/>
      <c r="W73" s="15">
        <f>((W75-W72)/4)+W72</f>
        <v>314</v>
      </c>
      <c r="X73" s="12">
        <v>1</v>
      </c>
      <c r="Y73" s="15">
        <f>((Y75-Y72)/4)+Y72</f>
        <v>320.5</v>
      </c>
      <c r="Z73" s="12">
        <v>1</v>
      </c>
      <c r="AA73" s="15">
        <f>((AA75-AA72)/4)+AA72</f>
        <v>298.25</v>
      </c>
      <c r="AB73" s="12">
        <v>1</v>
      </c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</row>
    <row r="74" spans="5:76" x14ac:dyDescent="0.25">
      <c r="E74" s="49"/>
      <c r="F74" s="14"/>
      <c r="G74" s="12">
        <f>G75-((G75-G72)/4)</f>
        <v>342.5</v>
      </c>
      <c r="H74" s="12">
        <v>1</v>
      </c>
      <c r="I74" s="12">
        <f>I75-((I75-I72)/4)</f>
        <v>349.5</v>
      </c>
      <c r="J74" s="12">
        <v>1</v>
      </c>
      <c r="K74" s="12">
        <f>K75-((K75-K72)/4)</f>
        <v>326</v>
      </c>
      <c r="L74" s="12">
        <v>1</v>
      </c>
      <c r="M74" s="14"/>
      <c r="N74" s="14"/>
      <c r="O74" s="14"/>
      <c r="P74" s="14"/>
      <c r="Q74" s="14"/>
      <c r="R74" s="14"/>
      <c r="S74" s="14"/>
      <c r="V74" s="91"/>
      <c r="W74" s="12">
        <f>W75-((W75-W72)/4)</f>
        <v>350</v>
      </c>
      <c r="X74" s="12">
        <v>1</v>
      </c>
      <c r="Y74" s="12">
        <f>Y75-((Y75-Y72)/4)</f>
        <v>357.5</v>
      </c>
      <c r="Z74" s="12">
        <v>1</v>
      </c>
      <c r="AA74" s="12">
        <f>AA75-((AA75-AA72)/4)</f>
        <v>332.75</v>
      </c>
      <c r="AB74" s="12">
        <v>1</v>
      </c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</row>
    <row r="75" spans="5:76" x14ac:dyDescent="0.25">
      <c r="E75" s="49"/>
      <c r="F75" s="14"/>
      <c r="G75" s="15">
        <f>_xlfn.XLOOKUP(G70,$E$28:$E$35,$H$28:$H$35,"ERROR",0,1)</f>
        <v>353</v>
      </c>
      <c r="H75" s="12">
        <v>0</v>
      </c>
      <c r="I75" s="12">
        <f>_xlfn.XLOOKUP(G70,$E$28:$E$35,$K$28:$K$35)</f>
        <v>360</v>
      </c>
      <c r="J75" s="12">
        <v>0</v>
      </c>
      <c r="K75" s="12">
        <f>_xlfn.XLOOKUP(G70,$E$28:$E$35,$N$28:$N$35)</f>
        <v>336</v>
      </c>
      <c r="L75" s="12">
        <v>0</v>
      </c>
      <c r="M75" s="14"/>
      <c r="N75" s="14"/>
      <c r="O75" s="14"/>
      <c r="P75" s="14"/>
      <c r="Q75" s="14"/>
      <c r="R75" s="14"/>
      <c r="S75" s="14"/>
      <c r="V75" s="91"/>
      <c r="W75" s="15">
        <f>_xlfn.XLOOKUP(W70,$E$28:$E$35,$H$28:$H$35,"ERROR",0,1)</f>
        <v>368</v>
      </c>
      <c r="X75" s="12">
        <v>0</v>
      </c>
      <c r="Y75" s="12">
        <f>_xlfn.XLOOKUP(W70,$E$28:$E$35,$K$28:$K$35)</f>
        <v>376</v>
      </c>
      <c r="Z75" s="12">
        <v>0</v>
      </c>
      <c r="AA75" s="12">
        <f>_xlfn.XLOOKUP(W70,$E$28:$E$35,$N$28:$N$35)</f>
        <v>350</v>
      </c>
      <c r="AB75" s="12">
        <v>0</v>
      </c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</row>
    <row r="76" spans="5:76" x14ac:dyDescent="0.25">
      <c r="E76" s="49"/>
      <c r="F76" s="14"/>
      <c r="G76" s="27"/>
      <c r="H76" s="27"/>
      <c r="I76" s="27"/>
      <c r="J76" s="27"/>
      <c r="K76" s="27"/>
      <c r="L76" s="27"/>
      <c r="M76" s="14"/>
      <c r="N76" s="14"/>
      <c r="O76" s="14"/>
      <c r="P76" s="14"/>
      <c r="Q76" s="14"/>
      <c r="R76" s="14"/>
      <c r="S76" s="14"/>
      <c r="V76" s="91"/>
      <c r="W76" s="27"/>
      <c r="X76" s="27"/>
      <c r="Y76" s="27"/>
      <c r="Z76" s="27"/>
      <c r="AA76" s="27"/>
      <c r="AB76" s="27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</row>
    <row r="77" spans="5:76" x14ac:dyDescent="0.25">
      <c r="E77" s="49"/>
      <c r="F77" s="14"/>
      <c r="G77" s="27"/>
      <c r="H77" s="27"/>
      <c r="I77" s="27"/>
      <c r="J77" s="27"/>
      <c r="K77" s="27"/>
      <c r="L77" s="27"/>
      <c r="M77" s="14"/>
      <c r="N77" s="14"/>
      <c r="O77" s="14"/>
      <c r="P77" s="14"/>
      <c r="Q77" s="14"/>
      <c r="R77" s="14"/>
      <c r="S77" s="14"/>
      <c r="V77" s="91"/>
      <c r="W77" s="27"/>
      <c r="X77" s="27"/>
      <c r="Y77" s="27"/>
      <c r="Z77" s="27"/>
      <c r="AA77" s="27"/>
      <c r="AB77" s="27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</row>
    <row r="78" spans="5:76" x14ac:dyDescent="0.25">
      <c r="E78" s="49"/>
      <c r="F78" s="49"/>
      <c r="G78" s="27"/>
      <c r="H78" s="27"/>
      <c r="I78" s="27"/>
      <c r="J78" s="27"/>
      <c r="K78" s="27"/>
      <c r="L78" s="27"/>
      <c r="M78" s="49"/>
      <c r="N78" s="49"/>
      <c r="V78" s="91"/>
      <c r="W78" s="27"/>
      <c r="X78" s="27"/>
      <c r="Y78" s="27"/>
      <c r="Z78" s="27"/>
      <c r="AA78" s="27"/>
      <c r="AB78" s="27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</row>
    <row r="79" spans="5:76" x14ac:dyDescent="0.25">
      <c r="E79" s="49"/>
      <c r="F79" s="49"/>
      <c r="G79" s="27"/>
      <c r="H79" s="27"/>
      <c r="I79" s="27"/>
      <c r="J79" s="27"/>
      <c r="K79" s="27"/>
      <c r="L79" s="27"/>
      <c r="M79" s="49"/>
      <c r="N79" s="49"/>
      <c r="V79" s="91"/>
      <c r="W79" s="27"/>
      <c r="X79" s="27"/>
      <c r="Y79" s="27"/>
      <c r="Z79" s="27"/>
      <c r="AA79" s="27"/>
      <c r="AB79" s="27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</row>
    <row r="80" spans="5:76" x14ac:dyDescent="0.25">
      <c r="E80" s="49"/>
      <c r="F80" s="49"/>
      <c r="G80" s="27"/>
      <c r="H80" s="27"/>
      <c r="I80" s="27"/>
      <c r="J80" s="27"/>
      <c r="K80" s="27"/>
      <c r="L80" s="27"/>
      <c r="M80" s="49"/>
      <c r="N80" s="49"/>
      <c r="V80" s="91"/>
      <c r="W80" s="27"/>
      <c r="X80" s="27"/>
      <c r="Y80" s="27"/>
      <c r="Z80" s="27"/>
      <c r="AA80" s="27"/>
      <c r="AB80" s="27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</row>
    <row r="81" spans="5:76" x14ac:dyDescent="0.25">
      <c r="E81" s="49"/>
      <c r="F81" s="49"/>
      <c r="G81" s="27"/>
      <c r="H81" s="27"/>
      <c r="I81" s="27"/>
      <c r="J81" s="27"/>
      <c r="K81" s="27"/>
      <c r="L81" s="27"/>
      <c r="M81" s="49"/>
      <c r="N81" s="49"/>
      <c r="V81" s="91"/>
      <c r="W81" s="27"/>
      <c r="X81" s="27"/>
      <c r="Y81" s="27"/>
      <c r="Z81" s="27"/>
      <c r="AA81" s="27"/>
      <c r="AB81" s="27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</row>
    <row r="82" spans="5:76" x14ac:dyDescent="0.25">
      <c r="E82" s="49"/>
      <c r="F82" s="49"/>
      <c r="G82" s="27"/>
      <c r="H82" s="27"/>
      <c r="I82" s="27"/>
      <c r="J82" s="27"/>
      <c r="K82" s="27"/>
      <c r="L82" s="27"/>
      <c r="M82" s="49"/>
      <c r="N82" s="49"/>
      <c r="V82" s="91"/>
      <c r="W82" s="27"/>
      <c r="X82" s="27"/>
      <c r="Y82" s="27"/>
      <c r="Z82" s="27"/>
      <c r="AA82" s="27"/>
      <c r="AB82" s="27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</row>
    <row r="83" spans="5:76" x14ac:dyDescent="0.25">
      <c r="G83" s="27"/>
      <c r="H83" s="27"/>
      <c r="I83" s="27"/>
      <c r="J83" s="27"/>
      <c r="K83" s="27"/>
      <c r="L83" s="27"/>
      <c r="V83" s="91"/>
      <c r="W83" s="27"/>
      <c r="X83" s="27"/>
      <c r="Y83" s="27"/>
      <c r="Z83" s="27"/>
      <c r="AA83" s="27"/>
      <c r="AB83" s="27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</row>
    <row r="84" spans="5:76" x14ac:dyDescent="0.25">
      <c r="G84" s="27"/>
      <c r="H84" s="27"/>
      <c r="I84" s="27"/>
      <c r="J84" s="27"/>
      <c r="K84" s="27"/>
      <c r="L84" s="27"/>
      <c r="V84" s="91"/>
      <c r="W84" s="27"/>
      <c r="X84" s="27"/>
      <c r="Y84" s="27"/>
      <c r="Z84" s="27"/>
      <c r="AA84" s="27"/>
      <c r="AB84" s="27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</row>
    <row r="85" spans="5:76" x14ac:dyDescent="0.25">
      <c r="G85" s="281" t="str">
        <f>E31</f>
        <v>Disposición de materiales</v>
      </c>
      <c r="H85" s="282"/>
      <c r="I85" s="282"/>
      <c r="J85" s="282"/>
      <c r="K85" s="282"/>
      <c r="L85" s="283"/>
      <c r="V85" s="91"/>
      <c r="W85" s="281" t="str">
        <f>E35</f>
        <v>Percepción Motivacional</v>
      </c>
      <c r="X85" s="282"/>
      <c r="Y85" s="282"/>
      <c r="Z85" s="282"/>
      <c r="AA85" s="282"/>
      <c r="AB85" s="283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</row>
    <row r="86" spans="5:76" x14ac:dyDescent="0.25">
      <c r="G86" s="284" t="s">
        <v>41</v>
      </c>
      <c r="H86" s="284"/>
      <c r="I86" s="285" t="s">
        <v>42</v>
      </c>
      <c r="J86" s="285"/>
      <c r="K86" s="280" t="s">
        <v>43</v>
      </c>
      <c r="L86" s="280"/>
      <c r="V86" s="91"/>
      <c r="W86" s="284" t="s">
        <v>41</v>
      </c>
      <c r="X86" s="284"/>
      <c r="Y86" s="285" t="s">
        <v>42</v>
      </c>
      <c r="Z86" s="285"/>
      <c r="AA86" s="280" t="s">
        <v>43</v>
      </c>
      <c r="AB86" s="280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</row>
    <row r="87" spans="5:76" x14ac:dyDescent="0.25">
      <c r="G87" s="15">
        <f>_xlfn.XLOOKUP(G85,$E$28:$E$35,$F$28:$F$35,"ERROR",0,1)</f>
        <v>311</v>
      </c>
      <c r="H87" s="12">
        <v>0</v>
      </c>
      <c r="I87" s="12">
        <f>_xlfn.XLOOKUP(G85,$E$28:$E$35,$I$28:$I$35)</f>
        <v>318</v>
      </c>
      <c r="J87" s="12">
        <v>0</v>
      </c>
      <c r="K87" s="12">
        <f>_xlfn.XLOOKUP(G85,$E$28:$E$35,$L$28:$L$35)</f>
        <v>296</v>
      </c>
      <c r="L87" s="12">
        <v>0</v>
      </c>
      <c r="V87" s="91"/>
      <c r="W87" s="15">
        <f>_xlfn.XLOOKUP(W85,$E$28:$E$35,$F$28:$F$35,"ERROR",0,1)</f>
        <v>318</v>
      </c>
      <c r="X87" s="12">
        <v>0</v>
      </c>
      <c r="Y87" s="12">
        <f>_xlfn.XLOOKUP(W85,$E$28:$E$35,$I$28:$I$35)</f>
        <v>325</v>
      </c>
      <c r="Z87" s="12">
        <v>0</v>
      </c>
      <c r="AA87" s="12">
        <f>_xlfn.XLOOKUP(W85,$E$28:$E$35,$L$28:$L$35)</f>
        <v>303</v>
      </c>
      <c r="AB87" s="12">
        <v>0</v>
      </c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</row>
    <row r="88" spans="5:76" x14ac:dyDescent="0.25">
      <c r="G88" s="15">
        <f>((G90-G87)/4)+G87</f>
        <v>321.5</v>
      </c>
      <c r="H88" s="12">
        <v>1</v>
      </c>
      <c r="I88" s="15">
        <f>((I90-I87)/4)+I87</f>
        <v>328.5</v>
      </c>
      <c r="J88" s="12">
        <v>1</v>
      </c>
      <c r="K88" s="15">
        <f>((K90-K87)/4)+K87</f>
        <v>306</v>
      </c>
      <c r="L88" s="12">
        <v>1</v>
      </c>
      <c r="V88" s="91"/>
      <c r="W88" s="15">
        <f>((W90-W87)/4)+W87</f>
        <v>325</v>
      </c>
      <c r="X88" s="12">
        <v>1</v>
      </c>
      <c r="Y88" s="15">
        <f>((Y90-Y87)/4)+Y87</f>
        <v>332</v>
      </c>
      <c r="Z88" s="12">
        <v>1</v>
      </c>
      <c r="AA88" s="15">
        <f>((AA90-AA87)/4)+AA87</f>
        <v>309.5</v>
      </c>
      <c r="AB88" s="12">
        <v>1</v>
      </c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</row>
    <row r="89" spans="5:76" x14ac:dyDescent="0.25">
      <c r="G89" s="12">
        <f>G90-((G90-G87)/4)</f>
        <v>342.5</v>
      </c>
      <c r="H89" s="12">
        <v>1</v>
      </c>
      <c r="I89" s="12">
        <f>I90-((I90-I87)/4)</f>
        <v>349.5</v>
      </c>
      <c r="J89" s="12">
        <v>1</v>
      </c>
      <c r="K89" s="12">
        <f>K90-((K90-K87)/4)</f>
        <v>326</v>
      </c>
      <c r="L89" s="12">
        <v>1</v>
      </c>
      <c r="V89" s="91"/>
      <c r="W89" s="12">
        <f>W90-((W90-W87)/4)</f>
        <v>339</v>
      </c>
      <c r="X89" s="12">
        <v>1</v>
      </c>
      <c r="Y89" s="12">
        <f>Y90-((Y90-Y87)/4)</f>
        <v>346</v>
      </c>
      <c r="Z89" s="12">
        <v>1</v>
      </c>
      <c r="AA89" s="12">
        <f>AA90-((AA90-AA87)/4)</f>
        <v>322.5</v>
      </c>
      <c r="AB89" s="12">
        <v>1</v>
      </c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</row>
    <row r="90" spans="5:76" x14ac:dyDescent="0.25">
      <c r="G90" s="15">
        <f>_xlfn.XLOOKUP(G85,$E$28:$E$35,$H$28:$H$35,"ERROR",0,1)</f>
        <v>353</v>
      </c>
      <c r="H90" s="12">
        <v>0</v>
      </c>
      <c r="I90" s="12">
        <f>_xlfn.XLOOKUP(G85,$E$28:$E$35,$K$28:$K$35)</f>
        <v>360</v>
      </c>
      <c r="J90" s="12">
        <v>0</v>
      </c>
      <c r="K90" s="12">
        <f>_xlfn.XLOOKUP(G85,$E$28:$E$35,$N$28:$N$35)</f>
        <v>336</v>
      </c>
      <c r="L90" s="12">
        <v>0</v>
      </c>
      <c r="V90" s="91"/>
      <c r="W90" s="15">
        <f>_xlfn.XLOOKUP(W85,$E$28:$E$35,$H$28:$H$35,"ERROR",0,1)</f>
        <v>346</v>
      </c>
      <c r="X90" s="12">
        <v>0</v>
      </c>
      <c r="Y90" s="12">
        <f>_xlfn.XLOOKUP(W85,$E$28:$E$35,$K$28:$K$35)</f>
        <v>353</v>
      </c>
      <c r="Z90" s="12">
        <v>0</v>
      </c>
      <c r="AA90" s="12">
        <f>_xlfn.XLOOKUP(W85,$E$28:$E$35,$N$28:$N$35)</f>
        <v>329</v>
      </c>
      <c r="AB90" s="12">
        <v>0</v>
      </c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</row>
    <row r="91" spans="5:76" x14ac:dyDescent="0.25"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</row>
    <row r="92" spans="5:76" x14ac:dyDescent="0.25"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</row>
    <row r="93" spans="5:76" x14ac:dyDescent="0.25"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</row>
    <row r="94" spans="5:76" x14ac:dyDescent="0.25"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</row>
    <row r="95" spans="5:76" x14ac:dyDescent="0.25"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</row>
    <row r="96" spans="5:76" x14ac:dyDescent="0.25"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</row>
    <row r="97" spans="22:76" x14ac:dyDescent="0.25"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</row>
    <row r="98" spans="22:76" x14ac:dyDescent="0.25"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</row>
    <row r="99" spans="22:76" x14ac:dyDescent="0.25"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</row>
    <row r="100" spans="22:76" x14ac:dyDescent="0.25"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</row>
    <row r="101" spans="22:76" x14ac:dyDescent="0.25"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</row>
    <row r="102" spans="22:76" x14ac:dyDescent="0.25"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</row>
    <row r="103" spans="22:76" x14ac:dyDescent="0.25"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</row>
    <row r="104" spans="22:76" x14ac:dyDescent="0.25"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</row>
    <row r="105" spans="22:76" x14ac:dyDescent="0.25"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</row>
    <row r="106" spans="22:76" x14ac:dyDescent="0.25"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</row>
    <row r="107" spans="22:76" x14ac:dyDescent="0.25"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</row>
    <row r="108" spans="22:76" x14ac:dyDescent="0.25"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</row>
    <row r="109" spans="22:76" x14ac:dyDescent="0.25"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</row>
    <row r="110" spans="22:76" x14ac:dyDescent="0.25"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</row>
    <row r="111" spans="22:76" x14ac:dyDescent="0.25"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  <c r="BI111" s="91"/>
      <c r="BJ111" s="91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</row>
    <row r="112" spans="22:76" x14ac:dyDescent="0.25"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  <c r="BI112" s="91"/>
      <c r="BJ112" s="91"/>
      <c r="BK112" s="91"/>
      <c r="BL112" s="91"/>
      <c r="BM112" s="91"/>
      <c r="BN112" s="91"/>
      <c r="BO112" s="91"/>
      <c r="BP112" s="91"/>
      <c r="BQ112" s="91"/>
      <c r="BR112" s="91"/>
      <c r="BS112" s="91"/>
      <c r="BT112" s="91"/>
      <c r="BU112" s="91"/>
      <c r="BV112" s="91"/>
      <c r="BW112" s="91"/>
      <c r="BX112" s="91"/>
    </row>
    <row r="113" spans="22:76" x14ac:dyDescent="0.25"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</row>
    <row r="114" spans="22:76" x14ac:dyDescent="0.25"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</row>
    <row r="115" spans="22:76" x14ac:dyDescent="0.25"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</row>
    <row r="116" spans="22:76" x14ac:dyDescent="0.25"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</row>
    <row r="117" spans="22:76" x14ac:dyDescent="0.25"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1"/>
      <c r="BI117" s="91"/>
      <c r="BJ117" s="91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</row>
    <row r="118" spans="22:76" x14ac:dyDescent="0.25"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1"/>
      <c r="BI118" s="91"/>
      <c r="BJ118" s="9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</row>
    <row r="119" spans="22:76" x14ac:dyDescent="0.25"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</row>
    <row r="120" spans="22:76" x14ac:dyDescent="0.25"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  <c r="BI120" s="91"/>
      <c r="BJ120" s="91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</row>
    <row r="121" spans="22:76" x14ac:dyDescent="0.25"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</row>
    <row r="122" spans="22:76" x14ac:dyDescent="0.25"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</row>
    <row r="123" spans="22:76" x14ac:dyDescent="0.25"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</row>
    <row r="124" spans="22:76" x14ac:dyDescent="0.25"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  <c r="BI124" s="91"/>
      <c r="BJ124" s="91"/>
      <c r="BK124" s="91"/>
      <c r="BL124" s="91"/>
      <c r="BM124" s="91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  <c r="BX124" s="91"/>
    </row>
    <row r="125" spans="22:76" x14ac:dyDescent="0.25"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</row>
    <row r="126" spans="22:76" x14ac:dyDescent="0.25"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</row>
    <row r="127" spans="22:76" x14ac:dyDescent="0.25"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  <c r="BX127" s="91"/>
    </row>
    <row r="128" spans="22:76" x14ac:dyDescent="0.25"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</row>
    <row r="129" spans="22:76" x14ac:dyDescent="0.25"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</row>
    <row r="130" spans="22:76" x14ac:dyDescent="0.25"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</row>
    <row r="131" spans="22:76" x14ac:dyDescent="0.25"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</row>
    <row r="132" spans="22:76" x14ac:dyDescent="0.25"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</row>
    <row r="133" spans="22:76" x14ac:dyDescent="0.25"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</row>
    <row r="134" spans="22:76" x14ac:dyDescent="0.25"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</row>
    <row r="135" spans="22:76" x14ac:dyDescent="0.25"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</row>
    <row r="136" spans="22:76" x14ac:dyDescent="0.25"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</row>
    <row r="137" spans="22:76" x14ac:dyDescent="0.25"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</row>
    <row r="138" spans="22:76" x14ac:dyDescent="0.25"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</row>
    <row r="139" spans="22:76" x14ac:dyDescent="0.25"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</row>
    <row r="140" spans="22:76" x14ac:dyDescent="0.25"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</row>
    <row r="141" spans="22:76" x14ac:dyDescent="0.25"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</row>
  </sheetData>
  <mergeCells count="51">
    <mergeCell ref="G85:L85"/>
    <mergeCell ref="W85:AB85"/>
    <mergeCell ref="G86:H86"/>
    <mergeCell ref="I86:J86"/>
    <mergeCell ref="K86:L86"/>
    <mergeCell ref="W86:X86"/>
    <mergeCell ref="Y86:Z86"/>
    <mergeCell ref="AA86:AB86"/>
    <mergeCell ref="G70:L70"/>
    <mergeCell ref="W70:AB70"/>
    <mergeCell ref="G71:H71"/>
    <mergeCell ref="I71:J71"/>
    <mergeCell ref="K71:L71"/>
    <mergeCell ref="W71:X71"/>
    <mergeCell ref="Y71:Z71"/>
    <mergeCell ref="AA71:AB71"/>
    <mergeCell ref="G55:L55"/>
    <mergeCell ref="W55:AB55"/>
    <mergeCell ref="G56:H56"/>
    <mergeCell ref="I56:J56"/>
    <mergeCell ref="K56:L56"/>
    <mergeCell ref="W56:X56"/>
    <mergeCell ref="Y56:Z56"/>
    <mergeCell ref="AA56:AB56"/>
    <mergeCell ref="G40:L40"/>
    <mergeCell ref="W40:AB40"/>
    <mergeCell ref="G41:H41"/>
    <mergeCell ref="I41:J41"/>
    <mergeCell ref="K41:L41"/>
    <mergeCell ref="W41:X41"/>
    <mergeCell ref="Y41:Z41"/>
    <mergeCell ref="AA41:AB41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AR13:AT13"/>
    <mergeCell ref="E2:M2"/>
    <mergeCell ref="N3:U3"/>
    <mergeCell ref="AF5:AI5"/>
    <mergeCell ref="AL13:AN13"/>
    <mergeCell ref="AO13:AQ13"/>
  </mergeCells>
  <conditionalFormatting sqref="F13">
    <cfRule type="cellIs" dxfId="95" priority="11" operator="greaterThan">
      <formula>1</formula>
    </cfRule>
    <cfRule type="cellIs" dxfId="94" priority="12" operator="greaterThan">
      <formula>1</formula>
    </cfRule>
  </conditionalFormatting>
  <conditionalFormatting sqref="G24">
    <cfRule type="cellIs" dxfId="93" priority="9" operator="greaterThan">
      <formula>1</formula>
    </cfRule>
    <cfRule type="cellIs" dxfId="92" priority="10" operator="greaterThan">
      <formula>1</formula>
    </cfRule>
  </conditionalFormatting>
  <conditionalFormatting sqref="F15:AK22">
    <cfRule type="cellIs" dxfId="91" priority="6" operator="lessThan">
      <formula>1</formula>
    </cfRule>
    <cfRule type="cellIs" dxfId="90" priority="7" operator="equal">
      <formula>1</formula>
    </cfRule>
    <cfRule type="cellIs" dxfId="89" priority="8" operator="greaterThan">
      <formula>1</formula>
    </cfRule>
  </conditionalFormatting>
  <conditionalFormatting sqref="F4:M11">
    <cfRule type="cellIs" dxfId="88" priority="3" operator="lessThan">
      <formula>1</formula>
    </cfRule>
    <cfRule type="cellIs" dxfId="87" priority="4" operator="greaterThan">
      <formula>1</formula>
    </cfRule>
    <cfRule type="cellIs" dxfId="86" priority="5" operator="equal">
      <formula>1</formula>
    </cfRule>
  </conditionalFormatting>
  <conditionalFormatting sqref="AC7">
    <cfRule type="containsText" dxfId="85" priority="1" operator="containsText" text="NO CUMPLE">
      <formula>NOT(ISERROR(SEARCH("NO CUMPLE",AC7)))</formula>
    </cfRule>
    <cfRule type="containsText" dxfId="84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2019-1372-4988-8957-A133F3484706}">
  <sheetPr>
    <tabColor rgb="FFFF0000"/>
  </sheetPr>
  <dimension ref="B2:BX141"/>
  <sheetViews>
    <sheetView showGridLines="0" topLeftCell="C1" zoomScale="70" zoomScaleNormal="70" workbookViewId="0">
      <selection activeCell="N29" sqref="N29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92" t="s">
        <v>12</v>
      </c>
      <c r="F2" s="292"/>
      <c r="G2" s="292"/>
      <c r="H2" s="292"/>
      <c r="I2" s="292"/>
      <c r="J2" s="292"/>
      <c r="K2" s="292"/>
      <c r="L2" s="292"/>
      <c r="M2" s="292"/>
    </row>
    <row r="3" spans="2:59" s="1" customFormat="1" ht="75" customHeight="1" x14ac:dyDescent="0.25">
      <c r="B3" s="22" t="s">
        <v>8</v>
      </c>
      <c r="C3" s="4" t="s">
        <v>25</v>
      </c>
      <c r="E3" s="54" t="s">
        <v>9</v>
      </c>
      <c r="F3" s="55" t="s">
        <v>0</v>
      </c>
      <c r="G3" s="55" t="s">
        <v>1</v>
      </c>
      <c r="H3" s="55" t="s">
        <v>2</v>
      </c>
      <c r="I3" s="55" t="s">
        <v>3</v>
      </c>
      <c r="J3" s="55" t="s">
        <v>4</v>
      </c>
      <c r="K3" s="55" t="s">
        <v>5</v>
      </c>
      <c r="L3" s="55" t="s">
        <v>6</v>
      </c>
      <c r="M3" s="55" t="s">
        <v>7</v>
      </c>
      <c r="N3" s="293" t="s">
        <v>11</v>
      </c>
      <c r="O3" s="294"/>
      <c r="P3" s="294"/>
      <c r="Q3" s="294"/>
      <c r="R3" s="294"/>
      <c r="S3" s="294"/>
      <c r="T3" s="294"/>
      <c r="U3" s="295"/>
      <c r="V3" s="2" t="s">
        <v>19</v>
      </c>
      <c r="W3"/>
      <c r="X3" s="2" t="s">
        <v>20</v>
      </c>
      <c r="Y3" s="24" t="s">
        <v>56</v>
      </c>
    </row>
    <row r="4" spans="2:59" x14ac:dyDescent="0.25">
      <c r="B4" s="8" t="s">
        <v>0</v>
      </c>
      <c r="C4" s="18">
        <v>9</v>
      </c>
      <c r="E4" s="10" t="s">
        <v>0</v>
      </c>
      <c r="F4" s="56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56">
        <f t="shared" si="0"/>
        <v>3</v>
      </c>
      <c r="H4" s="56">
        <f t="shared" si="0"/>
        <v>5</v>
      </c>
      <c r="I4" s="56">
        <f t="shared" si="0"/>
        <v>5</v>
      </c>
      <c r="J4" s="56">
        <f t="shared" si="0"/>
        <v>3</v>
      </c>
      <c r="K4" s="56">
        <f t="shared" si="0"/>
        <v>5</v>
      </c>
      <c r="L4" s="56">
        <f t="shared" si="0"/>
        <v>4</v>
      </c>
      <c r="M4" s="56">
        <f>IF(VLOOKUP(M$3,$B$4:$C$11,2,FALSE)&lt;VLOOKUP($E4,$B$4:$C$11,2,FALSE),VLOOKUP($E4,$B$4:$C$11,2,FALSE)-VLOOKUP(M$3,$B$4:$C$11,2,FALSE)+1,1/(ABS(VLOOKUP(M$3,$B$4:$C$11,2,FALSE)-VLOOKUP($E4,$B$4:$C$11,2,FALSE)+1)))</f>
        <v>6</v>
      </c>
      <c r="N4" s="9">
        <f t="shared" ref="N4:U11" si="1">F4/F$12</f>
        <v>0.37267080745341619</v>
      </c>
      <c r="O4" s="5">
        <f t="shared" si="1"/>
        <v>0.44444444444444448</v>
      </c>
      <c r="P4" s="5">
        <f t="shared" si="1"/>
        <v>0.30303030303030304</v>
      </c>
      <c r="Q4" s="5">
        <f t="shared" si="1"/>
        <v>0.30303030303030304</v>
      </c>
      <c r="R4" s="5">
        <f t="shared" si="1"/>
        <v>0.44444444444444448</v>
      </c>
      <c r="S4" s="5">
        <f t="shared" si="1"/>
        <v>0.30303030303030304</v>
      </c>
      <c r="T4" s="5">
        <f t="shared" si="1"/>
        <v>0.3692307692307692</v>
      </c>
      <c r="U4" s="5">
        <f t="shared" si="1"/>
        <v>0.25</v>
      </c>
      <c r="V4" s="5">
        <f t="shared" ref="V4:V11" si="2">AVERAGE(N4:U4)</f>
        <v>0.3487351718329979</v>
      </c>
      <c r="X4" s="5" cm="1">
        <f t="array" ref="X4:X11">MMULT(F4:M11,V4:V11)</f>
        <v>2.8810899346225436</v>
      </c>
      <c r="Y4" s="6">
        <f>X4/V4</f>
        <v>8.2615410412409975</v>
      </c>
      <c r="AA4" s="18" t="s">
        <v>21</v>
      </c>
      <c r="AB4" s="5">
        <f>((SUM(Y4:Y11)/8)-8)/(8-1)</f>
        <v>1.657433752945587E-2</v>
      </c>
    </row>
    <row r="5" spans="2:59" x14ac:dyDescent="0.25">
      <c r="B5" s="8" t="s">
        <v>1</v>
      </c>
      <c r="C5" s="18">
        <v>7</v>
      </c>
      <c r="E5" s="10" t="s">
        <v>1</v>
      </c>
      <c r="F5" s="56">
        <f t="shared" si="0"/>
        <v>0.33333333333333331</v>
      </c>
      <c r="G5" s="56">
        <f t="shared" si="0"/>
        <v>1</v>
      </c>
      <c r="H5" s="56">
        <f t="shared" si="0"/>
        <v>3</v>
      </c>
      <c r="I5" s="56">
        <f t="shared" si="0"/>
        <v>3</v>
      </c>
      <c r="J5" s="56">
        <f t="shared" si="0"/>
        <v>1</v>
      </c>
      <c r="K5" s="56">
        <f t="shared" si="0"/>
        <v>3</v>
      </c>
      <c r="L5" s="56">
        <f t="shared" si="0"/>
        <v>2</v>
      </c>
      <c r="M5" s="56">
        <f t="shared" si="0"/>
        <v>4</v>
      </c>
      <c r="N5" s="9">
        <f t="shared" si="1"/>
        <v>0.12422360248447205</v>
      </c>
      <c r="O5" s="5">
        <f t="shared" si="1"/>
        <v>0.14814814814814817</v>
      </c>
      <c r="P5" s="5">
        <f t="shared" si="1"/>
        <v>0.18181818181818182</v>
      </c>
      <c r="Q5" s="5">
        <f t="shared" si="1"/>
        <v>0.18181818181818182</v>
      </c>
      <c r="R5" s="5">
        <f t="shared" si="1"/>
        <v>0.14814814814814817</v>
      </c>
      <c r="S5" s="5">
        <f t="shared" si="1"/>
        <v>0.18181818181818182</v>
      </c>
      <c r="T5" s="5">
        <f t="shared" si="1"/>
        <v>0.1846153846153846</v>
      </c>
      <c r="U5" s="5">
        <f t="shared" si="1"/>
        <v>0.16666666666666666</v>
      </c>
      <c r="V5" s="5">
        <f t="shared" si="2"/>
        <v>0.16465706193967064</v>
      </c>
      <c r="X5" s="5">
        <v>1.3460701637332073</v>
      </c>
      <c r="Y5" s="6">
        <f>X5/V5</f>
        <v>8.1749919977704888</v>
      </c>
      <c r="AA5" s="18" t="s">
        <v>23</v>
      </c>
      <c r="AB5" s="5">
        <v>1.41</v>
      </c>
      <c r="AE5" t="s">
        <v>44</v>
      </c>
      <c r="AF5" s="296" t="s">
        <v>45</v>
      </c>
      <c r="AG5" s="296"/>
      <c r="AH5" s="296"/>
      <c r="AI5" s="296"/>
    </row>
    <row r="6" spans="2:59" x14ac:dyDescent="0.25">
      <c r="B6" s="8" t="s">
        <v>2</v>
      </c>
      <c r="C6" s="18">
        <v>5</v>
      </c>
      <c r="E6" s="10" t="s">
        <v>2</v>
      </c>
      <c r="F6" s="56">
        <f t="shared" si="0"/>
        <v>0.2</v>
      </c>
      <c r="G6" s="56">
        <f t="shared" si="0"/>
        <v>0.33333333333333331</v>
      </c>
      <c r="H6" s="56">
        <f t="shared" si="0"/>
        <v>1</v>
      </c>
      <c r="I6" s="56">
        <f t="shared" si="0"/>
        <v>1</v>
      </c>
      <c r="J6" s="56">
        <f t="shared" si="0"/>
        <v>0.33333333333333331</v>
      </c>
      <c r="K6" s="56">
        <f t="shared" si="0"/>
        <v>1</v>
      </c>
      <c r="L6" s="56">
        <f t="shared" si="0"/>
        <v>0.5</v>
      </c>
      <c r="M6" s="56">
        <f t="shared" si="0"/>
        <v>2</v>
      </c>
      <c r="N6" s="9">
        <f t="shared" si="1"/>
        <v>7.4534161490683246E-2</v>
      </c>
      <c r="O6" s="5">
        <f t="shared" si="1"/>
        <v>4.938271604938272E-2</v>
      </c>
      <c r="P6" s="5">
        <f t="shared" si="1"/>
        <v>6.0606060606060608E-2</v>
      </c>
      <c r="Q6" s="5">
        <f t="shared" si="1"/>
        <v>6.0606060606060608E-2</v>
      </c>
      <c r="R6" s="5">
        <f t="shared" si="1"/>
        <v>4.938271604938272E-2</v>
      </c>
      <c r="S6" s="5">
        <f t="shared" si="1"/>
        <v>6.0606060606060608E-2</v>
      </c>
      <c r="T6" s="5">
        <f t="shared" si="1"/>
        <v>4.6153846153846149E-2</v>
      </c>
      <c r="U6" s="5">
        <f t="shared" si="1"/>
        <v>8.3333333333333329E-2</v>
      </c>
      <c r="V6" s="5">
        <f t="shared" si="2"/>
        <v>6.0575619361851248E-2</v>
      </c>
      <c r="X6" s="5">
        <v>0.48751922711614748</v>
      </c>
      <c r="Y6" s="6">
        <f>X6/V6</f>
        <v>8.0481096561956544</v>
      </c>
      <c r="AA6" s="18" t="s">
        <v>22</v>
      </c>
      <c r="AB6" s="5">
        <f>AB4/AB5</f>
        <v>1.1754849311670829E-2</v>
      </c>
      <c r="AC6" s="1" t="s">
        <v>24</v>
      </c>
      <c r="AE6" s="29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v>5</v>
      </c>
      <c r="E7" s="10" t="s">
        <v>3</v>
      </c>
      <c r="F7" s="56">
        <f t="shared" si="0"/>
        <v>0.2</v>
      </c>
      <c r="G7" s="56">
        <f t="shared" si="0"/>
        <v>0.33333333333333331</v>
      </c>
      <c r="H7" s="56">
        <f t="shared" si="0"/>
        <v>1</v>
      </c>
      <c r="I7" s="56">
        <f t="shared" si="0"/>
        <v>1</v>
      </c>
      <c r="J7" s="56">
        <f t="shared" si="0"/>
        <v>0.33333333333333331</v>
      </c>
      <c r="K7" s="56">
        <f t="shared" si="0"/>
        <v>1</v>
      </c>
      <c r="L7" s="56">
        <f t="shared" si="0"/>
        <v>0.5</v>
      </c>
      <c r="M7" s="56">
        <f t="shared" si="0"/>
        <v>2</v>
      </c>
      <c r="N7" s="9">
        <f t="shared" si="1"/>
        <v>7.4534161490683246E-2</v>
      </c>
      <c r="O7" s="5">
        <f t="shared" si="1"/>
        <v>4.938271604938272E-2</v>
      </c>
      <c r="P7" s="5">
        <f t="shared" si="1"/>
        <v>6.0606060606060608E-2</v>
      </c>
      <c r="Q7" s="5">
        <f t="shared" si="1"/>
        <v>6.0606060606060608E-2</v>
      </c>
      <c r="R7" s="5">
        <f t="shared" si="1"/>
        <v>4.938271604938272E-2</v>
      </c>
      <c r="S7" s="5">
        <f t="shared" si="1"/>
        <v>6.0606060606060608E-2</v>
      </c>
      <c r="T7" s="5">
        <f t="shared" si="1"/>
        <v>4.6153846153846149E-2</v>
      </c>
      <c r="U7" s="5">
        <f t="shared" si="1"/>
        <v>8.3333333333333329E-2</v>
      </c>
      <c r="V7" s="5">
        <f t="shared" si="2"/>
        <v>6.0575619361851248E-2</v>
      </c>
      <c r="X7" s="5">
        <v>0.48751922711614748</v>
      </c>
      <c r="Y7" s="6">
        <f>X7/V7</f>
        <v>8.0481096561956544</v>
      </c>
      <c r="AC7" s="97" t="str">
        <f>IF(AB6&lt;0.1,"CUMPLE","NO CUMPLE")</f>
        <v>CUMPLE</v>
      </c>
      <c r="AE7" s="29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v>7</v>
      </c>
      <c r="E8" s="10" t="s">
        <v>4</v>
      </c>
      <c r="F8" s="56">
        <f t="shared" si="0"/>
        <v>0.33333333333333331</v>
      </c>
      <c r="G8" s="56">
        <f t="shared" si="0"/>
        <v>1</v>
      </c>
      <c r="H8" s="56">
        <f t="shared" si="0"/>
        <v>3</v>
      </c>
      <c r="I8" s="56">
        <f t="shared" si="0"/>
        <v>3</v>
      </c>
      <c r="J8" s="56">
        <f t="shared" si="0"/>
        <v>1</v>
      </c>
      <c r="K8" s="56">
        <f t="shared" si="0"/>
        <v>3</v>
      </c>
      <c r="L8" s="56">
        <f t="shared" si="0"/>
        <v>2</v>
      </c>
      <c r="M8" s="56">
        <f t="shared" si="0"/>
        <v>4</v>
      </c>
      <c r="N8" s="9">
        <f t="shared" si="1"/>
        <v>0.12422360248447205</v>
      </c>
      <c r="O8" s="5">
        <f t="shared" si="1"/>
        <v>0.14814814814814817</v>
      </c>
      <c r="P8" s="5">
        <f t="shared" si="1"/>
        <v>0.18181818181818182</v>
      </c>
      <c r="Q8" s="5">
        <f t="shared" si="1"/>
        <v>0.18181818181818182</v>
      </c>
      <c r="R8" s="5">
        <f t="shared" si="1"/>
        <v>0.14814814814814817</v>
      </c>
      <c r="S8" s="5">
        <f t="shared" si="1"/>
        <v>0.18181818181818182</v>
      </c>
      <c r="T8" s="5">
        <f t="shared" si="1"/>
        <v>0.1846153846153846</v>
      </c>
      <c r="U8" s="5">
        <f t="shared" si="1"/>
        <v>0.16666666666666666</v>
      </c>
      <c r="V8" s="5">
        <f t="shared" si="2"/>
        <v>0.16465706193967064</v>
      </c>
      <c r="X8" s="5">
        <v>1.3460701637332073</v>
      </c>
      <c r="Y8" s="6">
        <f t="shared" ref="Y8:Y11" si="3">X8/V8</f>
        <v>8.1749919977704888</v>
      </c>
      <c r="AE8" s="29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v>5</v>
      </c>
      <c r="E9" s="10" t="s">
        <v>5</v>
      </c>
      <c r="F9" s="56">
        <f t="shared" si="0"/>
        <v>0.2</v>
      </c>
      <c r="G9" s="56">
        <f t="shared" si="0"/>
        <v>0.33333333333333331</v>
      </c>
      <c r="H9" s="56">
        <f t="shared" si="0"/>
        <v>1</v>
      </c>
      <c r="I9" s="56">
        <f t="shared" si="0"/>
        <v>1</v>
      </c>
      <c r="J9" s="56">
        <f t="shared" si="0"/>
        <v>0.33333333333333331</v>
      </c>
      <c r="K9" s="56">
        <f t="shared" si="0"/>
        <v>1</v>
      </c>
      <c r="L9" s="56">
        <f t="shared" si="0"/>
        <v>0.5</v>
      </c>
      <c r="M9" s="56">
        <f t="shared" si="0"/>
        <v>2</v>
      </c>
      <c r="N9" s="9">
        <f t="shared" si="1"/>
        <v>7.4534161490683246E-2</v>
      </c>
      <c r="O9" s="5">
        <f t="shared" si="1"/>
        <v>4.938271604938272E-2</v>
      </c>
      <c r="P9" s="5">
        <f t="shared" si="1"/>
        <v>6.0606060606060608E-2</v>
      </c>
      <c r="Q9" s="5">
        <f t="shared" si="1"/>
        <v>6.0606060606060608E-2</v>
      </c>
      <c r="R9" s="5">
        <f t="shared" si="1"/>
        <v>4.938271604938272E-2</v>
      </c>
      <c r="S9" s="5">
        <f t="shared" si="1"/>
        <v>6.0606060606060608E-2</v>
      </c>
      <c r="T9" s="5">
        <f t="shared" si="1"/>
        <v>4.6153846153846149E-2</v>
      </c>
      <c r="U9" s="5">
        <f t="shared" si="1"/>
        <v>8.3333333333333329E-2</v>
      </c>
      <c r="V9" s="5">
        <f t="shared" si="2"/>
        <v>6.0575619361851248E-2</v>
      </c>
      <c r="X9" s="5">
        <v>0.48751922711614748</v>
      </c>
      <c r="Y9" s="6">
        <f t="shared" si="3"/>
        <v>8.0481096561956544</v>
      </c>
      <c r="AE9" s="29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v>6</v>
      </c>
      <c r="E10" s="10" t="s">
        <v>6</v>
      </c>
      <c r="F10" s="56">
        <f t="shared" si="0"/>
        <v>0.25</v>
      </c>
      <c r="G10" s="56">
        <f t="shared" si="0"/>
        <v>0.5</v>
      </c>
      <c r="H10" s="56">
        <f t="shared" si="0"/>
        <v>2</v>
      </c>
      <c r="I10" s="56">
        <f t="shared" si="0"/>
        <v>2</v>
      </c>
      <c r="J10" s="56">
        <f t="shared" si="0"/>
        <v>0.5</v>
      </c>
      <c r="K10" s="56">
        <f t="shared" si="0"/>
        <v>2</v>
      </c>
      <c r="L10" s="56">
        <f t="shared" si="0"/>
        <v>1</v>
      </c>
      <c r="M10" s="56">
        <f t="shared" si="0"/>
        <v>3</v>
      </c>
      <c r="N10" s="9">
        <f t="shared" si="1"/>
        <v>9.3167701863354047E-2</v>
      </c>
      <c r="O10" s="5">
        <f t="shared" si="1"/>
        <v>7.4074074074074084E-2</v>
      </c>
      <c r="P10" s="5">
        <f t="shared" si="1"/>
        <v>0.12121212121212122</v>
      </c>
      <c r="Q10" s="5">
        <f t="shared" si="1"/>
        <v>0.12121212121212122</v>
      </c>
      <c r="R10" s="5">
        <f t="shared" si="1"/>
        <v>7.4074074074074084E-2</v>
      </c>
      <c r="S10" s="5">
        <f t="shared" si="1"/>
        <v>0.12121212121212122</v>
      </c>
      <c r="T10" s="5">
        <f t="shared" si="1"/>
        <v>9.2307692307692299E-2</v>
      </c>
      <c r="U10" s="5">
        <f t="shared" si="1"/>
        <v>0.125</v>
      </c>
      <c r="V10" s="5">
        <f t="shared" si="2"/>
        <v>0.10278248824444476</v>
      </c>
      <c r="X10" s="5">
        <v>0.83040113318645936</v>
      </c>
      <c r="Y10" s="6">
        <f t="shared" si="3"/>
        <v>8.0792083103839563</v>
      </c>
      <c r="AE10" s="29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v>4</v>
      </c>
      <c r="E11" s="10" t="s">
        <v>7</v>
      </c>
      <c r="F11" s="56">
        <f t="shared" si="0"/>
        <v>0.16666666666666666</v>
      </c>
      <c r="G11" s="56">
        <f t="shared" si="0"/>
        <v>0.25</v>
      </c>
      <c r="H11" s="56">
        <f t="shared" si="0"/>
        <v>0.5</v>
      </c>
      <c r="I11" s="56">
        <f t="shared" si="0"/>
        <v>0.5</v>
      </c>
      <c r="J11" s="56">
        <f t="shared" si="0"/>
        <v>0.25</v>
      </c>
      <c r="K11" s="56">
        <f t="shared" si="0"/>
        <v>0.5</v>
      </c>
      <c r="L11" s="56">
        <f t="shared" si="0"/>
        <v>0.33333333333333331</v>
      </c>
      <c r="M11" s="56">
        <f t="shared" si="0"/>
        <v>1</v>
      </c>
      <c r="N11" s="9">
        <f t="shared" si="1"/>
        <v>6.2111801242236024E-2</v>
      </c>
      <c r="O11" s="5">
        <f t="shared" si="1"/>
        <v>3.7037037037037042E-2</v>
      </c>
      <c r="P11" s="5">
        <f t="shared" si="1"/>
        <v>3.0303030303030304E-2</v>
      </c>
      <c r="Q11" s="5">
        <f t="shared" si="1"/>
        <v>3.0303030303030304E-2</v>
      </c>
      <c r="R11" s="5">
        <f t="shared" si="1"/>
        <v>3.7037037037037042E-2</v>
      </c>
      <c r="S11" s="5">
        <f t="shared" si="1"/>
        <v>3.0303030303030304E-2</v>
      </c>
      <c r="T11" s="5">
        <f t="shared" si="1"/>
        <v>3.0769230769230767E-2</v>
      </c>
      <c r="U11" s="5">
        <f t="shared" si="1"/>
        <v>4.1666666666666664E-2</v>
      </c>
      <c r="V11" s="5">
        <f t="shared" si="2"/>
        <v>3.7441357957662305E-2</v>
      </c>
      <c r="X11" s="5">
        <v>0.30301667602392235</v>
      </c>
      <c r="Y11" s="6">
        <f t="shared" si="3"/>
        <v>8.0931005858966323</v>
      </c>
      <c r="AD11" s="26"/>
      <c r="AE11" s="29" t="s">
        <v>46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</row>
    <row r="12" spans="2:59" x14ac:dyDescent="0.25">
      <c r="E12" s="10" t="s">
        <v>18</v>
      </c>
      <c r="F12" s="56">
        <f t="shared" ref="F12:M12" si="4">SUM(F4:F11)</f>
        <v>2.6833333333333331</v>
      </c>
      <c r="G12" s="56">
        <f t="shared" si="4"/>
        <v>6.7499999999999991</v>
      </c>
      <c r="H12" s="56">
        <f t="shared" si="4"/>
        <v>16.5</v>
      </c>
      <c r="I12" s="56">
        <f t="shared" si="4"/>
        <v>16.5</v>
      </c>
      <c r="J12" s="56">
        <f t="shared" si="4"/>
        <v>6.7499999999999991</v>
      </c>
      <c r="K12" s="56">
        <f t="shared" si="4"/>
        <v>16.5</v>
      </c>
      <c r="L12" s="56">
        <f t="shared" si="4"/>
        <v>10.833333333333334</v>
      </c>
      <c r="M12" s="56">
        <f t="shared" si="4"/>
        <v>24</v>
      </c>
      <c r="N12" s="7"/>
      <c r="O12" s="7"/>
      <c r="P12" s="7"/>
      <c r="Q12" s="7"/>
      <c r="R12" s="7"/>
      <c r="S12" s="7"/>
      <c r="T12" s="7"/>
      <c r="U12" s="7"/>
      <c r="V12" s="13">
        <f>SUM(V4:V11)</f>
        <v>1.0000000000000002</v>
      </c>
      <c r="AD12" s="26"/>
      <c r="AE12" s="29" t="s">
        <v>46</v>
      </c>
      <c r="AF12" s="18" t="s">
        <v>47</v>
      </c>
      <c r="AG12" s="18" t="s">
        <v>48</v>
      </c>
      <c r="AH12" s="18" t="s">
        <v>49</v>
      </c>
      <c r="AI12" s="18" t="s">
        <v>50</v>
      </c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</row>
    <row r="13" spans="2:59" ht="15.75" thickBot="1" x14ac:dyDescent="0.3">
      <c r="F13" s="30"/>
      <c r="H13" s="7"/>
      <c r="AD13" s="26"/>
      <c r="AE13" s="26"/>
      <c r="AF13" s="26"/>
      <c r="AG13" s="26"/>
      <c r="AH13" s="26"/>
      <c r="AI13" s="26"/>
      <c r="AJ13" s="26"/>
      <c r="AK13" s="26"/>
      <c r="AL13" s="286"/>
      <c r="AM13" s="286"/>
      <c r="AN13" s="286"/>
      <c r="AO13" s="286"/>
      <c r="AP13" s="286"/>
      <c r="AQ13" s="286"/>
      <c r="AR13" s="286"/>
      <c r="AS13" s="286"/>
      <c r="AT13" s="286"/>
      <c r="AU13" s="26"/>
    </row>
    <row r="14" spans="2:59" s="11" customFormat="1" ht="30" customHeight="1" thickBot="1" x14ac:dyDescent="0.3">
      <c r="E14" s="35" t="s">
        <v>9</v>
      </c>
      <c r="F14" s="297" t="str">
        <f>F3</f>
        <v>Caracterización de cuadrillas</v>
      </c>
      <c r="G14" s="298"/>
      <c r="H14" s="298"/>
      <c r="I14" s="299"/>
      <c r="J14" s="297" t="str">
        <f>G3</f>
        <v>Complejidad del proyecto</v>
      </c>
      <c r="K14" s="298"/>
      <c r="L14" s="298"/>
      <c r="M14" s="299"/>
      <c r="N14" s="301" t="str">
        <f>H3</f>
        <v>Condiciones ambientales</v>
      </c>
      <c r="O14" s="302"/>
      <c r="P14" s="302"/>
      <c r="Q14" s="303"/>
      <c r="R14" s="301" t="str">
        <f>I3</f>
        <v>Disposición de materiales</v>
      </c>
      <c r="S14" s="302"/>
      <c r="T14" s="302"/>
      <c r="U14" s="303"/>
      <c r="V14" s="301" t="str">
        <f>J3</f>
        <v>Experiencia del trabajador</v>
      </c>
      <c r="W14" s="302"/>
      <c r="X14" s="302"/>
      <c r="Y14" s="303"/>
      <c r="Z14" s="301" t="str">
        <f>K3</f>
        <v>Herramientas y equipos</v>
      </c>
      <c r="AA14" s="302"/>
      <c r="AB14" s="302"/>
      <c r="AC14" s="303"/>
      <c r="AD14" s="304" t="str">
        <f>L3</f>
        <v>Monitoreo y control</v>
      </c>
      <c r="AE14" s="305"/>
      <c r="AF14" s="305"/>
      <c r="AG14" s="306"/>
      <c r="AH14" s="287" t="str">
        <f>M3</f>
        <v>Percepción Motivacional</v>
      </c>
      <c r="AI14" s="288"/>
      <c r="AJ14" s="288"/>
      <c r="AK14" s="288"/>
      <c r="AL14" s="287" t="s">
        <v>51</v>
      </c>
      <c r="AM14" s="288"/>
      <c r="AN14" s="288"/>
      <c r="AO14" s="300"/>
      <c r="AP14" s="289" t="s">
        <v>52</v>
      </c>
      <c r="AQ14" s="290"/>
      <c r="AR14" s="290"/>
      <c r="AS14" s="291"/>
      <c r="AT14" s="68" t="s">
        <v>26</v>
      </c>
      <c r="AU14" s="72" t="s">
        <v>27</v>
      </c>
    </row>
    <row r="15" spans="2:59" x14ac:dyDescent="0.25">
      <c r="E15" s="37" t="str">
        <f>E4</f>
        <v>Caracterización de cuadrillas</v>
      </c>
      <c r="F15" s="41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2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3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4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45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2</v>
      </c>
      <c r="K15" s="46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2.5</v>
      </c>
      <c r="L15" s="47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3.5</v>
      </c>
      <c r="M15" s="48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4</v>
      </c>
      <c r="N15" s="45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4</v>
      </c>
      <c r="O15" s="46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4.5</v>
      </c>
      <c r="P15" s="47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5.5</v>
      </c>
      <c r="Q15" s="48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6</v>
      </c>
      <c r="R15" s="45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4</v>
      </c>
      <c r="S15" s="46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4.5</v>
      </c>
      <c r="T15" s="47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5.5</v>
      </c>
      <c r="U15" s="48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6</v>
      </c>
      <c r="V15" s="45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2</v>
      </c>
      <c r="W15" s="46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2.5</v>
      </c>
      <c r="X15" s="47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3.5</v>
      </c>
      <c r="Y15" s="48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4</v>
      </c>
      <c r="Z15" s="45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4</v>
      </c>
      <c r="AA15" s="46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4.5</v>
      </c>
      <c r="AB15" s="47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5.5</v>
      </c>
      <c r="AC15" s="48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6</v>
      </c>
      <c r="AD15" s="45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3</v>
      </c>
      <c r="AE15" s="46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3.5</v>
      </c>
      <c r="AF15" s="47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4.5</v>
      </c>
      <c r="AG15" s="48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5</v>
      </c>
      <c r="AH15" s="45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5</v>
      </c>
      <c r="AI15" s="46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5.5</v>
      </c>
      <c r="AJ15" s="47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6.5</v>
      </c>
      <c r="AK15" s="76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7</v>
      </c>
      <c r="AL15" s="78">
        <f>(F15*J15*N15*R15*V15*Z15*AD15*AH15)^(1/8)</f>
        <v>2.8057011040133482</v>
      </c>
      <c r="AM15" s="58">
        <f t="shared" ref="AM15:AO22" si="5">(G15*K15*O15*S15*W15*AA15*AE15*AI15)^(1/8)</f>
        <v>3.198847502135306</v>
      </c>
      <c r="AN15" s="58">
        <f t="shared" si="5"/>
        <v>3.9529266294765617</v>
      </c>
      <c r="AO15" s="79">
        <f t="shared" si="5"/>
        <v>4.3184731355089534</v>
      </c>
      <c r="AP15" s="60">
        <f>AL15*$AO$24</f>
        <v>0.21232918519282198</v>
      </c>
      <c r="AQ15" s="61">
        <f>AM15*$AN$24</f>
        <v>0.2746289831282871</v>
      </c>
      <c r="AR15" s="61">
        <f>AN15*$AM$24</f>
        <v>0.43833532743759462</v>
      </c>
      <c r="AS15" s="62">
        <f>AO15*$AL$24</f>
        <v>0.55682780147588318</v>
      </c>
      <c r="AT15" s="69">
        <f>AVERAGE(AP15:AS15)</f>
        <v>0.37053032430864674</v>
      </c>
      <c r="AU15" s="73">
        <f>AT15/$AT$23</f>
        <v>0.3402033436054806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38" t="str">
        <f t="shared" ref="E16:E22" si="6">E5</f>
        <v>Complejidad del proyecto</v>
      </c>
      <c r="F16" s="45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0.25</v>
      </c>
      <c r="G16" s="46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0.2857142857142857</v>
      </c>
      <c r="H16" s="47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0.4</v>
      </c>
      <c r="I16" s="48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0.5</v>
      </c>
      <c r="J16" s="41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2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3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4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45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2</v>
      </c>
      <c r="O16" s="46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2.5</v>
      </c>
      <c r="P16" s="47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3.5</v>
      </c>
      <c r="Q16" s="48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4</v>
      </c>
      <c r="R16" s="45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2</v>
      </c>
      <c r="S16" s="46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2.5</v>
      </c>
      <c r="T16" s="47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3.5</v>
      </c>
      <c r="U16" s="48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4</v>
      </c>
      <c r="V16" s="45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1</v>
      </c>
      <c r="W16" s="46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1</v>
      </c>
      <c r="X16" s="47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1</v>
      </c>
      <c r="Y16" s="48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1</v>
      </c>
      <c r="Z16" s="45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2</v>
      </c>
      <c r="AA16" s="46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2.5</v>
      </c>
      <c r="AB16" s="47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3.5</v>
      </c>
      <c r="AC16" s="48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4</v>
      </c>
      <c r="AD16" s="45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1</v>
      </c>
      <c r="AE16" s="46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1.5</v>
      </c>
      <c r="AF16" s="47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2.5</v>
      </c>
      <c r="AG16" s="48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3</v>
      </c>
      <c r="AH16" s="45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3</v>
      </c>
      <c r="AI16" s="46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3.5</v>
      </c>
      <c r="AJ16" s="47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4.5</v>
      </c>
      <c r="AK16" s="76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5</v>
      </c>
      <c r="AL16" s="80">
        <f t="shared" ref="AL16:AL22" si="7">(F16*J16*N16*R16*V16*Z16*AD16*AH16)^(1/8)</f>
        <v>1.2510334048590739</v>
      </c>
      <c r="AM16" s="40">
        <f t="shared" si="5"/>
        <v>1.4833338605935897</v>
      </c>
      <c r="AN16" s="40">
        <f t="shared" si="5"/>
        <v>1.9305323381934205</v>
      </c>
      <c r="AO16" s="81">
        <f t="shared" si="5"/>
        <v>2.1634913077341982</v>
      </c>
      <c r="AP16" s="60">
        <f t="shared" ref="AP16:AP22" si="8">AL16*$AO$24</f>
        <v>9.4675410407318E-2</v>
      </c>
      <c r="AQ16" s="61">
        <f t="shared" ref="AQ16:AQ22" si="9">AM16*$AN$24</f>
        <v>0.12734788685695306</v>
      </c>
      <c r="AR16" s="61">
        <f t="shared" ref="AR16:AR22" si="10">AN16*$AM$24</f>
        <v>0.21407443241690849</v>
      </c>
      <c r="AS16" s="62">
        <f t="shared" ref="AS16:AS22" si="11">AO16*$AL$24</f>
        <v>0.27896251072911626</v>
      </c>
      <c r="AT16" s="70">
        <f t="shared" ref="AT16:AT21" si="12">AVERAGE(AP16:AS16)</f>
        <v>0.17876506010257395</v>
      </c>
      <c r="AU16" s="74">
        <f t="shared" ref="AU16:AU22" si="13">AT16/$AT$23</f>
        <v>0.16413358685339627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38" t="str">
        <f t="shared" si="6"/>
        <v>Condiciones ambientales</v>
      </c>
      <c r="F17" s="45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0.16666666666666666</v>
      </c>
      <c r="G17" s="46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0.18181818181818182</v>
      </c>
      <c r="H17" s="47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0.22222222222222221</v>
      </c>
      <c r="I17" s="48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0.25</v>
      </c>
      <c r="J17" s="45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0.25</v>
      </c>
      <c r="K17" s="46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0.2857142857142857</v>
      </c>
      <c r="L17" s="47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0.4</v>
      </c>
      <c r="M17" s="48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0.5</v>
      </c>
      <c r="N17" s="41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2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3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4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45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1</v>
      </c>
      <c r="S17" s="46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1</v>
      </c>
      <c r="T17" s="47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1</v>
      </c>
      <c r="U17" s="48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1</v>
      </c>
      <c r="V17" s="45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0.25</v>
      </c>
      <c r="W17" s="46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0.2857142857142857</v>
      </c>
      <c r="X17" s="47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0.4</v>
      </c>
      <c r="Y17" s="48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0.5</v>
      </c>
      <c r="Z17" s="45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1</v>
      </c>
      <c r="AA17" s="46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1</v>
      </c>
      <c r="AB17" s="47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1</v>
      </c>
      <c r="AC17" s="48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45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0.33333333333333331</v>
      </c>
      <c r="AE17" s="46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0.4</v>
      </c>
      <c r="AF17" s="47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0.66666666666666663</v>
      </c>
      <c r="AG17" s="48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1</v>
      </c>
      <c r="AH17" s="45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1</v>
      </c>
      <c r="AI17" s="46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1.5</v>
      </c>
      <c r="AJ17" s="47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2.5</v>
      </c>
      <c r="AK17" s="76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3</v>
      </c>
      <c r="AL17" s="80">
        <f t="shared" si="7"/>
        <v>0.49269248609417793</v>
      </c>
      <c r="AM17" s="40">
        <f t="shared" si="5"/>
        <v>0.55425109401371753</v>
      </c>
      <c r="AN17" s="40">
        <f t="shared" si="5"/>
        <v>0.70241621303055801</v>
      </c>
      <c r="AO17" s="81">
        <f t="shared" si="5"/>
        <v>0.81119480180548875</v>
      </c>
      <c r="AP17" s="60">
        <f t="shared" si="8"/>
        <v>3.7285865544751516E-2</v>
      </c>
      <c r="AQ17" s="61">
        <f t="shared" si="9"/>
        <v>4.7583829565217423E-2</v>
      </c>
      <c r="AR17" s="61">
        <f t="shared" si="10"/>
        <v>7.7890097539451558E-2</v>
      </c>
      <c r="AS17" s="62">
        <f t="shared" si="11"/>
        <v>0.1045961857083037</v>
      </c>
      <c r="AT17" s="70">
        <f t="shared" si="12"/>
        <v>6.6838994589431044E-2</v>
      </c>
      <c r="AU17" s="74">
        <f t="shared" si="13"/>
        <v>6.1368389982602113E-2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38" t="str">
        <f t="shared" si="6"/>
        <v>Disposición de materiales</v>
      </c>
      <c r="F18" s="45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0.16666666666666666</v>
      </c>
      <c r="G18" s="46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0.18181818181818182</v>
      </c>
      <c r="H18" s="47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0.22222222222222221</v>
      </c>
      <c r="I18" s="48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0.25</v>
      </c>
      <c r="J18" s="45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0.25</v>
      </c>
      <c r="K18" s="46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0.2857142857142857</v>
      </c>
      <c r="L18" s="47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0.4</v>
      </c>
      <c r="M18" s="48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0.5</v>
      </c>
      <c r="N18" s="45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1</v>
      </c>
      <c r="O18" s="46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1</v>
      </c>
      <c r="P18" s="47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1</v>
      </c>
      <c r="Q18" s="48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1</v>
      </c>
      <c r="R18" s="41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2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3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4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45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0.25</v>
      </c>
      <c r="W18" s="46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0.2857142857142857</v>
      </c>
      <c r="X18" s="47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0.4</v>
      </c>
      <c r="Y18" s="48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0.5</v>
      </c>
      <c r="Z18" s="45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1</v>
      </c>
      <c r="AA18" s="46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1</v>
      </c>
      <c r="AB18" s="47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1</v>
      </c>
      <c r="AC18" s="48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1</v>
      </c>
      <c r="AD18" s="45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0.33333333333333331</v>
      </c>
      <c r="AE18" s="46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0.4</v>
      </c>
      <c r="AF18" s="47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0.66666666666666663</v>
      </c>
      <c r="AG18" s="48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1</v>
      </c>
      <c r="AH18" s="45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1</v>
      </c>
      <c r="AI18" s="46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1.5</v>
      </c>
      <c r="AJ18" s="47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2.5</v>
      </c>
      <c r="AK18" s="76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3</v>
      </c>
      <c r="AL18" s="80">
        <f t="shared" si="7"/>
        <v>0.49269248609417793</v>
      </c>
      <c r="AM18" s="40">
        <f t="shared" si="5"/>
        <v>0.55425109401371753</v>
      </c>
      <c r="AN18" s="40">
        <f t="shared" si="5"/>
        <v>0.70241621303055801</v>
      </c>
      <c r="AO18" s="81">
        <f t="shared" si="5"/>
        <v>0.81119480180548875</v>
      </c>
      <c r="AP18" s="60">
        <f t="shared" si="8"/>
        <v>3.7285865544751516E-2</v>
      </c>
      <c r="AQ18" s="61">
        <f t="shared" si="9"/>
        <v>4.7583829565217423E-2</v>
      </c>
      <c r="AR18" s="61">
        <f t="shared" si="10"/>
        <v>7.7890097539451558E-2</v>
      </c>
      <c r="AS18" s="62">
        <f t="shared" si="11"/>
        <v>0.1045961857083037</v>
      </c>
      <c r="AT18" s="70">
        <f t="shared" si="12"/>
        <v>6.6838994589431044E-2</v>
      </c>
      <c r="AU18" s="74">
        <f t="shared" si="13"/>
        <v>6.1368389982602113E-2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38" t="str">
        <f t="shared" si="6"/>
        <v>Experiencia del trabajador</v>
      </c>
      <c r="F19" s="45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0.25</v>
      </c>
      <c r="G19" s="46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0.2857142857142857</v>
      </c>
      <c r="H19" s="47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0.4</v>
      </c>
      <c r="I19" s="48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0.5</v>
      </c>
      <c r="J19" s="45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1</v>
      </c>
      <c r="K19" s="46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1</v>
      </c>
      <c r="L19" s="47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1</v>
      </c>
      <c r="M19" s="48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1</v>
      </c>
      <c r="N19" s="45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2</v>
      </c>
      <c r="O19" s="46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2.5</v>
      </c>
      <c r="P19" s="47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3.5</v>
      </c>
      <c r="Q19" s="48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4</v>
      </c>
      <c r="R19" s="45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2</v>
      </c>
      <c r="S19" s="46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2.5</v>
      </c>
      <c r="T19" s="47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3.5</v>
      </c>
      <c r="U19" s="48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4</v>
      </c>
      <c r="V19" s="41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2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3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4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45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2</v>
      </c>
      <c r="AA19" s="46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2.5</v>
      </c>
      <c r="AB19" s="47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3.5</v>
      </c>
      <c r="AC19" s="48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4</v>
      </c>
      <c r="AD19" s="45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1</v>
      </c>
      <c r="AE19" s="46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1.5</v>
      </c>
      <c r="AF19" s="47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2.5</v>
      </c>
      <c r="AG19" s="48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3</v>
      </c>
      <c r="AH19" s="45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3</v>
      </c>
      <c r="AI19" s="46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3.5</v>
      </c>
      <c r="AJ19" s="47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4.5</v>
      </c>
      <c r="AK19" s="76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5</v>
      </c>
      <c r="AL19" s="80">
        <f t="shared" si="7"/>
        <v>1.2510334048590739</v>
      </c>
      <c r="AM19" s="40">
        <f t="shared" si="5"/>
        <v>1.4833338605935897</v>
      </c>
      <c r="AN19" s="40">
        <f t="shared" si="5"/>
        <v>1.9305323381934205</v>
      </c>
      <c r="AO19" s="81">
        <f t="shared" si="5"/>
        <v>2.1634913077341982</v>
      </c>
      <c r="AP19" s="60">
        <f t="shared" si="8"/>
        <v>9.4675410407318E-2</v>
      </c>
      <c r="AQ19" s="61">
        <f t="shared" si="9"/>
        <v>0.12734788685695306</v>
      </c>
      <c r="AR19" s="61">
        <f t="shared" si="10"/>
        <v>0.21407443241690849</v>
      </c>
      <c r="AS19" s="62">
        <f t="shared" si="11"/>
        <v>0.27896251072911626</v>
      </c>
      <c r="AT19" s="70">
        <f t="shared" si="12"/>
        <v>0.17876506010257395</v>
      </c>
      <c r="AU19" s="74">
        <f t="shared" si="13"/>
        <v>0.16413358685339627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38" t="str">
        <f t="shared" si="6"/>
        <v>Herramientas y equipos</v>
      </c>
      <c r="F20" s="45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0.16666666666666666</v>
      </c>
      <c r="G20" s="46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0.18181818181818182</v>
      </c>
      <c r="H20" s="47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0.22222222222222221</v>
      </c>
      <c r="I20" s="48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0.25</v>
      </c>
      <c r="J20" s="45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0.25</v>
      </c>
      <c r="K20" s="46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0.2857142857142857</v>
      </c>
      <c r="L20" s="47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0.4</v>
      </c>
      <c r="M20" s="48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0.5</v>
      </c>
      <c r="N20" s="45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46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</v>
      </c>
      <c r="P20" s="47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1</v>
      </c>
      <c r="Q20" s="48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1</v>
      </c>
      <c r="R20" s="45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1</v>
      </c>
      <c r="S20" s="46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1</v>
      </c>
      <c r="T20" s="47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1</v>
      </c>
      <c r="U20" s="48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1</v>
      </c>
      <c r="V20" s="45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0.25</v>
      </c>
      <c r="W20" s="46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0.2857142857142857</v>
      </c>
      <c r="X20" s="47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0.4</v>
      </c>
      <c r="Y20" s="48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0.5</v>
      </c>
      <c r="Z20" s="41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2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3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4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45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0.33333333333333331</v>
      </c>
      <c r="AE20" s="46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0.4</v>
      </c>
      <c r="AF20" s="47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0.66666666666666663</v>
      </c>
      <c r="AG20" s="48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1</v>
      </c>
      <c r="AH20" s="45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1</v>
      </c>
      <c r="AI20" s="46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1.5</v>
      </c>
      <c r="AJ20" s="47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2.5</v>
      </c>
      <c r="AK20" s="76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3</v>
      </c>
      <c r="AL20" s="80">
        <f t="shared" si="7"/>
        <v>0.49269248609417793</v>
      </c>
      <c r="AM20" s="40">
        <f t="shared" si="5"/>
        <v>0.55425109401371753</v>
      </c>
      <c r="AN20" s="40">
        <f t="shared" si="5"/>
        <v>0.70241621303055801</v>
      </c>
      <c r="AO20" s="81">
        <f t="shared" si="5"/>
        <v>0.81119480180548875</v>
      </c>
      <c r="AP20" s="60">
        <f t="shared" si="8"/>
        <v>3.7285865544751516E-2</v>
      </c>
      <c r="AQ20" s="61">
        <f t="shared" si="9"/>
        <v>4.7583829565217423E-2</v>
      </c>
      <c r="AR20" s="61">
        <f t="shared" si="10"/>
        <v>7.7890097539451558E-2</v>
      </c>
      <c r="AS20" s="62">
        <f t="shared" si="11"/>
        <v>0.1045961857083037</v>
      </c>
      <c r="AT20" s="70">
        <f t="shared" si="12"/>
        <v>6.6838994589431044E-2</v>
      </c>
      <c r="AU20" s="74">
        <f t="shared" si="13"/>
        <v>6.1368389982602113E-2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38" t="str">
        <f t="shared" si="6"/>
        <v>Monitoreo y control</v>
      </c>
      <c r="F21" s="45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0.2</v>
      </c>
      <c r="G21" s="46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0.22222222222222221</v>
      </c>
      <c r="H21" s="47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0.2857142857142857</v>
      </c>
      <c r="I21" s="48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0.33333333333333331</v>
      </c>
      <c r="J21" s="45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0.33333333333333331</v>
      </c>
      <c r="K21" s="46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0.4</v>
      </c>
      <c r="L21" s="47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0.66666666666666663</v>
      </c>
      <c r="M21" s="48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1</v>
      </c>
      <c r="N21" s="45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1</v>
      </c>
      <c r="O21" s="46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1.5</v>
      </c>
      <c r="P21" s="47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2.5</v>
      </c>
      <c r="Q21" s="48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3</v>
      </c>
      <c r="R21" s="45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1</v>
      </c>
      <c r="S21" s="46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1.5</v>
      </c>
      <c r="T21" s="47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2.5</v>
      </c>
      <c r="U21" s="48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3</v>
      </c>
      <c r="V21" s="45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0.33333333333333331</v>
      </c>
      <c r="W21" s="46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0.4</v>
      </c>
      <c r="X21" s="47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0.66666666666666663</v>
      </c>
      <c r="Y21" s="48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1</v>
      </c>
      <c r="Z21" s="45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1</v>
      </c>
      <c r="AA21" s="46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1.5</v>
      </c>
      <c r="AB21" s="47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2.5</v>
      </c>
      <c r="AC21" s="48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3</v>
      </c>
      <c r="AD21" s="41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2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3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4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45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46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47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76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0">
        <f t="shared" si="7"/>
        <v>0.67760591004822746</v>
      </c>
      <c r="AM21" s="40">
        <f t="shared" si="5"/>
        <v>0.86028065449147773</v>
      </c>
      <c r="AN21" s="40">
        <f t="shared" si="5"/>
        <v>1.2741034406104925</v>
      </c>
      <c r="AO21" s="81">
        <f t="shared" si="5"/>
        <v>1.5650845800732873</v>
      </c>
      <c r="AP21" s="60">
        <f t="shared" si="8"/>
        <v>5.1279699949712203E-2</v>
      </c>
      <c r="AQ21" s="61">
        <f t="shared" si="9"/>
        <v>7.3857225513321287E-2</v>
      </c>
      <c r="AR21" s="61">
        <f t="shared" si="10"/>
        <v>0.14128381353319464</v>
      </c>
      <c r="AS21" s="62">
        <f t="shared" si="11"/>
        <v>0.20180341025632104</v>
      </c>
      <c r="AT21" s="70">
        <f t="shared" si="12"/>
        <v>0.11705603731313728</v>
      </c>
      <c r="AU21" s="74">
        <f t="shared" si="13"/>
        <v>0.10747529330410566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39" t="str">
        <f t="shared" si="6"/>
        <v>Percepción Motivacional</v>
      </c>
      <c r="F22" s="45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0.14285714285714285</v>
      </c>
      <c r="G22" s="46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0.15384615384615385</v>
      </c>
      <c r="H22" s="47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0.18181818181818182</v>
      </c>
      <c r="I22" s="48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0.2</v>
      </c>
      <c r="J22" s="45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0.2</v>
      </c>
      <c r="K22" s="46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0.22222222222222221</v>
      </c>
      <c r="L22" s="47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0.2857142857142857</v>
      </c>
      <c r="M22" s="48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0.33333333333333331</v>
      </c>
      <c r="N22" s="45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0.33333333333333331</v>
      </c>
      <c r="O22" s="46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0.4</v>
      </c>
      <c r="P22" s="47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0.66666666666666663</v>
      </c>
      <c r="Q22" s="48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1</v>
      </c>
      <c r="R22" s="45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0.33333333333333331</v>
      </c>
      <c r="S22" s="46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0.4</v>
      </c>
      <c r="T22" s="47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0.66666666666666663</v>
      </c>
      <c r="U22" s="48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1</v>
      </c>
      <c r="V22" s="45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0.2</v>
      </c>
      <c r="W22" s="46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0.22222222222222221</v>
      </c>
      <c r="X22" s="47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0.2857142857142857</v>
      </c>
      <c r="Y22" s="48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0.33333333333333331</v>
      </c>
      <c r="Z22" s="45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0.33333333333333331</v>
      </c>
      <c r="AA22" s="46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0.4</v>
      </c>
      <c r="AB22" s="47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0.66666666666666663</v>
      </c>
      <c r="AC22" s="48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1</v>
      </c>
      <c r="AD22" s="45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46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47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48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1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2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3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77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2">
        <f t="shared" si="7"/>
        <v>0.29203995609566913</v>
      </c>
      <c r="AM22" s="57">
        <f t="shared" si="5"/>
        <v>0.32949337982436266</v>
      </c>
      <c r="AN22" s="57">
        <f t="shared" si="5"/>
        <v>0.45254412323765203</v>
      </c>
      <c r="AO22" s="83">
        <f t="shared" si="5"/>
        <v>0.5697963807142854</v>
      </c>
      <c r="AP22" s="65">
        <f t="shared" si="8"/>
        <v>2.2100930791538059E-2</v>
      </c>
      <c r="AQ22" s="66">
        <f t="shared" si="9"/>
        <v>2.8287822970074074E-2</v>
      </c>
      <c r="AR22" s="66">
        <f t="shared" si="10"/>
        <v>5.0182079009547055E-2</v>
      </c>
      <c r="AS22" s="67">
        <f t="shared" si="11"/>
        <v>7.3470056662667649E-2</v>
      </c>
      <c r="AT22" s="71">
        <f>AVERAGE(AP22:AS22)</f>
        <v>4.351022235845671E-2</v>
      </c>
      <c r="AU22" s="75">
        <f t="shared" si="13"/>
        <v>3.9949019435814859E-2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36" t="s">
        <v>18</v>
      </c>
      <c r="F23" s="31">
        <f>SUM(F15:F22)</f>
        <v>2.342857142857143</v>
      </c>
      <c r="G23" s="31">
        <f t="shared" ref="G23:AO23" si="14">SUM(G15:G22)</f>
        <v>2.4929514929514927</v>
      </c>
      <c r="H23" s="31">
        <f t="shared" si="14"/>
        <v>2.934199134199134</v>
      </c>
      <c r="I23" s="34">
        <f t="shared" si="14"/>
        <v>3.2833333333333337</v>
      </c>
      <c r="J23" s="31">
        <f t="shared" si="14"/>
        <v>5.2833333333333332</v>
      </c>
      <c r="K23" s="31">
        <f t="shared" si="14"/>
        <v>5.9793650793650794</v>
      </c>
      <c r="L23" s="31">
        <f t="shared" si="14"/>
        <v>7.6523809523809536</v>
      </c>
      <c r="M23" s="34">
        <f t="shared" si="14"/>
        <v>8.8333333333333339</v>
      </c>
      <c r="N23" s="31">
        <f t="shared" si="14"/>
        <v>12.333333333333334</v>
      </c>
      <c r="O23" s="31">
        <f t="shared" si="14"/>
        <v>14.4</v>
      </c>
      <c r="P23" s="31">
        <f t="shared" si="14"/>
        <v>18.666666666666668</v>
      </c>
      <c r="Q23" s="34">
        <f t="shared" si="14"/>
        <v>21</v>
      </c>
      <c r="R23" s="31">
        <f t="shared" si="14"/>
        <v>12.333333333333334</v>
      </c>
      <c r="S23" s="31">
        <f t="shared" si="14"/>
        <v>14.4</v>
      </c>
      <c r="T23" s="31">
        <f t="shared" si="14"/>
        <v>18.666666666666668</v>
      </c>
      <c r="U23" s="31">
        <f t="shared" si="14"/>
        <v>21</v>
      </c>
      <c r="V23" s="31">
        <f t="shared" si="14"/>
        <v>5.2833333333333332</v>
      </c>
      <c r="W23" s="31">
        <f t="shared" si="14"/>
        <v>5.9793650793650794</v>
      </c>
      <c r="X23" s="31">
        <f t="shared" si="14"/>
        <v>7.6523809523809536</v>
      </c>
      <c r="Y23" s="31">
        <f t="shared" si="14"/>
        <v>8.8333333333333339</v>
      </c>
      <c r="Z23" s="31">
        <f t="shared" si="14"/>
        <v>12.333333333333334</v>
      </c>
      <c r="AA23" s="31">
        <f t="shared" si="14"/>
        <v>14.4</v>
      </c>
      <c r="AB23" s="31">
        <f t="shared" si="14"/>
        <v>18.666666666666668</v>
      </c>
      <c r="AC23" s="31">
        <f t="shared" si="14"/>
        <v>21</v>
      </c>
      <c r="AD23" s="31">
        <f t="shared" si="14"/>
        <v>7.2499999999999991</v>
      </c>
      <c r="AE23" s="31">
        <f t="shared" si="14"/>
        <v>8.9857142857142875</v>
      </c>
      <c r="AF23" s="31">
        <f t="shared" si="14"/>
        <v>12.9</v>
      </c>
      <c r="AG23" s="31">
        <f t="shared" si="14"/>
        <v>15.5</v>
      </c>
      <c r="AH23" s="31">
        <f t="shared" si="14"/>
        <v>17</v>
      </c>
      <c r="AI23" s="31">
        <f t="shared" si="14"/>
        <v>20.5</v>
      </c>
      <c r="AJ23" s="31">
        <f t="shared" si="14"/>
        <v>27.5</v>
      </c>
      <c r="AK23" s="59">
        <f t="shared" si="14"/>
        <v>31</v>
      </c>
      <c r="AL23" s="34">
        <f>SUM(AL15:AL22)</f>
        <v>7.7554912381579273</v>
      </c>
      <c r="AM23" s="34">
        <f t="shared" si="14"/>
        <v>9.0180425396794792</v>
      </c>
      <c r="AN23" s="34">
        <f t="shared" si="14"/>
        <v>11.647887508803223</v>
      </c>
      <c r="AO23" s="34">
        <f t="shared" si="14"/>
        <v>13.213921117181389</v>
      </c>
      <c r="AP23" s="26"/>
      <c r="AQ23" s="26"/>
      <c r="AR23" s="26"/>
      <c r="AS23" s="26"/>
      <c r="AT23" s="64">
        <f>SUM(AT15:AT22)</f>
        <v>1.0891436879536818</v>
      </c>
      <c r="AU23" s="64">
        <f>SUM(AU15:AU22)</f>
        <v>0.99999999999999989</v>
      </c>
    </row>
    <row r="24" spans="5:59" ht="15.75" thickBot="1" x14ac:dyDescent="0.3">
      <c r="E24" s="21"/>
      <c r="F24" s="21"/>
      <c r="G24" s="32"/>
      <c r="H24" s="33"/>
      <c r="I24" s="33"/>
      <c r="J24" s="21"/>
      <c r="K24" s="21"/>
      <c r="L24" s="21"/>
      <c r="M24" s="21"/>
      <c r="N24" s="21"/>
      <c r="O24" s="21"/>
      <c r="P24" s="21"/>
      <c r="Q24" s="21"/>
      <c r="AD24" s="28"/>
      <c r="AE24" s="28"/>
      <c r="AF24" s="28"/>
      <c r="AG24" s="26"/>
      <c r="AH24" s="26"/>
      <c r="AI24" s="26"/>
      <c r="AJ24" s="26"/>
      <c r="AK24" s="26"/>
      <c r="AL24" s="84">
        <f>1/AL23</f>
        <v>0.12894089739665782</v>
      </c>
      <c r="AM24" s="63">
        <f t="shared" ref="AM24:AO24" si="15">1/AM23</f>
        <v>0.11088880936189753</v>
      </c>
      <c r="AN24" s="63">
        <f t="shared" si="15"/>
        <v>8.5852477476642999E-2</v>
      </c>
      <c r="AO24" s="63">
        <f t="shared" si="15"/>
        <v>7.5677763710860282E-2</v>
      </c>
      <c r="AP24" s="26"/>
      <c r="AQ24" s="26"/>
      <c r="AR24" s="26"/>
      <c r="AS24" s="26"/>
      <c r="AT24" s="26"/>
      <c r="AU24" s="26"/>
    </row>
    <row r="25" spans="5:59" x14ac:dyDescent="0.25">
      <c r="E25" s="25"/>
      <c r="F25" s="49"/>
      <c r="G25" s="49"/>
      <c r="H25" s="87"/>
      <c r="I25" s="26"/>
      <c r="J25" s="26"/>
      <c r="K25" s="26"/>
      <c r="L25" s="26"/>
      <c r="M25" s="49"/>
      <c r="N25" s="49"/>
      <c r="O25" s="49"/>
      <c r="P25" s="49"/>
      <c r="Q25" s="49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</row>
    <row r="26" spans="5:59" x14ac:dyDescent="0.25">
      <c r="E26" s="51"/>
      <c r="F26" s="284" t="s">
        <v>41</v>
      </c>
      <c r="G26" s="284"/>
      <c r="H26" s="284"/>
      <c r="I26" s="285" t="s">
        <v>42</v>
      </c>
      <c r="J26" s="285"/>
      <c r="K26" s="285"/>
      <c r="L26" s="280" t="s">
        <v>43</v>
      </c>
      <c r="M26" s="280"/>
      <c r="N26" s="280"/>
      <c r="O26" s="49"/>
      <c r="P26" s="49"/>
      <c r="Q26" s="49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49"/>
      <c r="AE26" s="49"/>
      <c r="AF26" s="49"/>
      <c r="AG26" s="49"/>
      <c r="AH26" s="49"/>
      <c r="AI26" s="49"/>
      <c r="AJ26" s="49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</row>
    <row r="27" spans="5:59" ht="45.75" thickBot="1" x14ac:dyDescent="0.3">
      <c r="E27" s="89"/>
      <c r="F27" s="24" t="s">
        <v>53</v>
      </c>
      <c r="G27" s="24" t="s">
        <v>54</v>
      </c>
      <c r="H27" s="24" t="s">
        <v>55</v>
      </c>
      <c r="I27" s="24" t="s">
        <v>53</v>
      </c>
      <c r="J27" s="24" t="s">
        <v>54</v>
      </c>
      <c r="K27" s="24" t="s">
        <v>55</v>
      </c>
      <c r="L27" s="24" t="s">
        <v>53</v>
      </c>
      <c r="M27" s="24" t="s">
        <v>54</v>
      </c>
      <c r="N27" s="24" t="s">
        <v>55</v>
      </c>
      <c r="O27" s="49"/>
      <c r="P27" s="49"/>
      <c r="Q27" s="49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49"/>
      <c r="AE27" s="49"/>
      <c r="AF27" s="49"/>
      <c r="AG27" s="49"/>
      <c r="AH27" s="49"/>
      <c r="AI27" s="49"/>
      <c r="AJ27" s="49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</row>
    <row r="28" spans="5:59" ht="15.75" thickBot="1" x14ac:dyDescent="0.3">
      <c r="E28" s="37" t="str">
        <f>E15</f>
        <v>Caracterización de cuadrillas</v>
      </c>
      <c r="F28" s="6">
        <f>ROUNDDOWN(G28-(G28*$AU15),0)</f>
        <v>12</v>
      </c>
      <c r="G28" s="92">
        <f>APUS!I227/1000</f>
        <v>19.526250000000001</v>
      </c>
      <c r="H28" s="6">
        <f>ROUNDUP(G28+(G28*$AU15),0)</f>
        <v>27</v>
      </c>
      <c r="I28" s="6">
        <f>ROUNDDOWN(J28-(J28*$AU15),0)</f>
        <v>8</v>
      </c>
      <c r="J28" s="92">
        <f>APUS!T227/1000</f>
        <v>13.0175</v>
      </c>
      <c r="K28" s="6">
        <f>ROUNDUP(J28+(J28*$AU15),0)</f>
        <v>18</v>
      </c>
      <c r="L28" s="6">
        <f>ROUNDDOWN(M28-(M28*$AU15),0)</f>
        <v>10</v>
      </c>
      <c r="M28" s="92">
        <f>APUS!AE227/1000</f>
        <v>15.621</v>
      </c>
      <c r="N28" s="6">
        <f>ROUNDUP(M28+(M28*$AU15),0)</f>
        <v>21</v>
      </c>
      <c r="O28" s="49"/>
      <c r="P28" s="49"/>
      <c r="Q28" s="49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</row>
    <row r="29" spans="5:59" ht="15.75" thickBot="1" x14ac:dyDescent="0.3">
      <c r="E29" s="37" t="str">
        <f t="shared" ref="E29:E35" si="16">E16</f>
        <v>Complejidad del proyecto</v>
      </c>
      <c r="F29" s="6">
        <f t="shared" ref="F29:F35" si="17">ROUNDDOWN(G29-(G29*$AU16),0)</f>
        <v>16</v>
      </c>
      <c r="G29" s="86">
        <f>G28</f>
        <v>19.526250000000001</v>
      </c>
      <c r="H29" s="6">
        <f t="shared" ref="H29:H35" si="18">ROUNDUP(G29+(G29*$AU16),0)</f>
        <v>23</v>
      </c>
      <c r="I29" s="6">
        <f t="shared" ref="I29:I35" si="19">ROUNDDOWN(J29-(J29*$AU16),0)</f>
        <v>10</v>
      </c>
      <c r="J29" s="86">
        <f>J28</f>
        <v>13.0175</v>
      </c>
      <c r="K29" s="6">
        <f t="shared" ref="K29:K35" si="20">ROUNDUP(J29+(J29*$AU16),0)</f>
        <v>16</v>
      </c>
      <c r="L29" s="6">
        <f t="shared" ref="L29:L35" si="21">ROUNDDOWN(M29-(M29*$AU16),0)</f>
        <v>13</v>
      </c>
      <c r="M29" s="86">
        <f>M28</f>
        <v>15.621</v>
      </c>
      <c r="N29" s="6">
        <f t="shared" ref="N29:N35" si="22">ROUNDUP(M29+(M29*$AU16),0)</f>
        <v>19</v>
      </c>
      <c r="O29" s="49"/>
      <c r="P29" s="49"/>
      <c r="Q29" s="49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</row>
    <row r="30" spans="5:59" ht="15.75" thickBot="1" x14ac:dyDescent="0.3">
      <c r="E30" s="37" t="str">
        <f t="shared" si="16"/>
        <v>Condiciones ambientales</v>
      </c>
      <c r="F30" s="6">
        <f t="shared" si="17"/>
        <v>18</v>
      </c>
      <c r="G30" s="86">
        <f t="shared" ref="G30:G35" si="23">G29</f>
        <v>19.526250000000001</v>
      </c>
      <c r="H30" s="6">
        <f t="shared" si="18"/>
        <v>21</v>
      </c>
      <c r="I30" s="6">
        <f t="shared" si="19"/>
        <v>12</v>
      </c>
      <c r="J30" s="86">
        <f t="shared" ref="J30:J35" si="24">J29</f>
        <v>13.0175</v>
      </c>
      <c r="K30" s="6">
        <f t="shared" si="20"/>
        <v>14</v>
      </c>
      <c r="L30" s="6">
        <f t="shared" si="21"/>
        <v>14</v>
      </c>
      <c r="M30" s="86">
        <f t="shared" ref="M30:M35" si="25">M29</f>
        <v>15.621</v>
      </c>
      <c r="N30" s="6">
        <f t="shared" si="22"/>
        <v>17</v>
      </c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</row>
    <row r="31" spans="5:59" ht="15.75" thickBot="1" x14ac:dyDescent="0.3">
      <c r="E31" s="37" t="str">
        <f t="shared" si="16"/>
        <v>Disposición de materiales</v>
      </c>
      <c r="F31" s="6">
        <f t="shared" si="17"/>
        <v>18</v>
      </c>
      <c r="G31" s="86">
        <f t="shared" si="23"/>
        <v>19.526250000000001</v>
      </c>
      <c r="H31" s="6">
        <f t="shared" si="18"/>
        <v>21</v>
      </c>
      <c r="I31" s="6">
        <f t="shared" si="19"/>
        <v>12</v>
      </c>
      <c r="J31" s="86">
        <f t="shared" si="24"/>
        <v>13.0175</v>
      </c>
      <c r="K31" s="6">
        <f t="shared" si="20"/>
        <v>14</v>
      </c>
      <c r="L31" s="6">
        <f t="shared" si="21"/>
        <v>14</v>
      </c>
      <c r="M31" s="86">
        <f t="shared" si="25"/>
        <v>15.621</v>
      </c>
      <c r="N31" s="6">
        <f t="shared" si="22"/>
        <v>17</v>
      </c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</row>
    <row r="32" spans="5:59" ht="15.75" thickBot="1" x14ac:dyDescent="0.3">
      <c r="E32" s="37" t="str">
        <f t="shared" si="16"/>
        <v>Experiencia del trabajador</v>
      </c>
      <c r="F32" s="6">
        <f t="shared" si="17"/>
        <v>16</v>
      </c>
      <c r="G32" s="86">
        <f t="shared" si="23"/>
        <v>19.526250000000001</v>
      </c>
      <c r="H32" s="6">
        <f t="shared" si="18"/>
        <v>23</v>
      </c>
      <c r="I32" s="6">
        <f t="shared" si="19"/>
        <v>10</v>
      </c>
      <c r="J32" s="86">
        <f t="shared" si="24"/>
        <v>13.0175</v>
      </c>
      <c r="K32" s="6">
        <f t="shared" si="20"/>
        <v>16</v>
      </c>
      <c r="L32" s="6">
        <f t="shared" si="21"/>
        <v>13</v>
      </c>
      <c r="M32" s="86">
        <f t="shared" si="25"/>
        <v>15.621</v>
      </c>
      <c r="N32" s="6">
        <f t="shared" si="22"/>
        <v>19</v>
      </c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</row>
    <row r="33" spans="4:76" ht="15.75" thickBot="1" x14ac:dyDescent="0.3">
      <c r="E33" s="37" t="str">
        <f t="shared" si="16"/>
        <v>Herramientas y equipos</v>
      </c>
      <c r="F33" s="6">
        <f t="shared" si="17"/>
        <v>18</v>
      </c>
      <c r="G33" s="86">
        <f t="shared" si="23"/>
        <v>19.526250000000001</v>
      </c>
      <c r="H33" s="6">
        <f t="shared" si="18"/>
        <v>21</v>
      </c>
      <c r="I33" s="6">
        <f t="shared" si="19"/>
        <v>12</v>
      </c>
      <c r="J33" s="86">
        <f t="shared" si="24"/>
        <v>13.0175</v>
      </c>
      <c r="K33" s="6">
        <f t="shared" si="20"/>
        <v>14</v>
      </c>
      <c r="L33" s="6">
        <f t="shared" si="21"/>
        <v>14</v>
      </c>
      <c r="M33" s="86">
        <f t="shared" si="25"/>
        <v>15.621</v>
      </c>
      <c r="N33" s="6">
        <f t="shared" si="22"/>
        <v>17</v>
      </c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</row>
    <row r="34" spans="4:76" ht="15.75" thickBot="1" x14ac:dyDescent="0.3">
      <c r="E34" s="37" t="str">
        <f t="shared" si="16"/>
        <v>Monitoreo y control</v>
      </c>
      <c r="F34" s="6">
        <f t="shared" si="17"/>
        <v>17</v>
      </c>
      <c r="G34" s="86">
        <f t="shared" si="23"/>
        <v>19.526250000000001</v>
      </c>
      <c r="H34" s="6">
        <f t="shared" si="18"/>
        <v>22</v>
      </c>
      <c r="I34" s="6">
        <f t="shared" si="19"/>
        <v>11</v>
      </c>
      <c r="J34" s="86">
        <f t="shared" si="24"/>
        <v>13.0175</v>
      </c>
      <c r="K34" s="6">
        <f t="shared" si="20"/>
        <v>15</v>
      </c>
      <c r="L34" s="6">
        <f t="shared" si="21"/>
        <v>13</v>
      </c>
      <c r="M34" s="86">
        <f t="shared" si="25"/>
        <v>15.621</v>
      </c>
      <c r="N34" s="6">
        <f t="shared" si="22"/>
        <v>18</v>
      </c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</row>
    <row r="35" spans="4:76" x14ac:dyDescent="0.25">
      <c r="E35" s="37" t="str">
        <f t="shared" si="16"/>
        <v>Percepción Motivacional</v>
      </c>
      <c r="F35" s="6">
        <f t="shared" si="17"/>
        <v>18</v>
      </c>
      <c r="G35" s="86">
        <f t="shared" si="23"/>
        <v>19.526250000000001</v>
      </c>
      <c r="H35" s="6">
        <f t="shared" si="18"/>
        <v>21</v>
      </c>
      <c r="I35" s="6">
        <f t="shared" si="19"/>
        <v>12</v>
      </c>
      <c r="J35" s="86">
        <f t="shared" si="24"/>
        <v>13.0175</v>
      </c>
      <c r="K35" s="6">
        <f t="shared" si="20"/>
        <v>14</v>
      </c>
      <c r="L35" s="6">
        <f t="shared" si="21"/>
        <v>14</v>
      </c>
      <c r="M35" s="86">
        <f t="shared" si="25"/>
        <v>15.621</v>
      </c>
      <c r="N35" s="6">
        <f t="shared" si="22"/>
        <v>17</v>
      </c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</row>
    <row r="36" spans="4:76" ht="30" customHeight="1" x14ac:dyDescent="0.25">
      <c r="E36" s="52"/>
      <c r="F36" s="85"/>
      <c r="G36" s="85"/>
      <c r="H36" s="52"/>
      <c r="I36" s="52"/>
      <c r="J36" s="52"/>
      <c r="K36" s="52"/>
      <c r="L36" s="52"/>
      <c r="M36" s="53"/>
      <c r="N36" s="23"/>
    </row>
    <row r="37" spans="4:76" ht="15" customHeight="1" x14ac:dyDescent="0.25">
      <c r="E37" s="52"/>
      <c r="F37" s="52"/>
      <c r="G37" s="52"/>
      <c r="H37" s="52"/>
      <c r="I37" s="52"/>
      <c r="J37" s="52"/>
      <c r="K37" s="52"/>
      <c r="L37" s="52"/>
      <c r="M37" s="52"/>
    </row>
    <row r="38" spans="4:76" x14ac:dyDescent="0.25">
      <c r="E38" s="14"/>
      <c r="F38" s="14"/>
      <c r="U38" s="11"/>
      <c r="V38" s="49"/>
      <c r="W38" s="49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</row>
    <row r="39" spans="4:76" x14ac:dyDescent="0.25">
      <c r="E39" s="14"/>
      <c r="F39" s="14"/>
      <c r="G39" s="90"/>
      <c r="H39" s="52"/>
      <c r="I39" s="52"/>
      <c r="J39" s="52"/>
      <c r="K39" s="52"/>
      <c r="L39" s="52"/>
      <c r="V39" s="49"/>
      <c r="W39" s="49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</row>
    <row r="40" spans="4:76" ht="15" customHeight="1" x14ac:dyDescent="0.25">
      <c r="E40" s="14"/>
      <c r="F40" s="14"/>
      <c r="G40" s="281" t="str">
        <f>E28</f>
        <v>Caracterización de cuadrillas</v>
      </c>
      <c r="H40" s="282"/>
      <c r="I40" s="282"/>
      <c r="J40" s="282"/>
      <c r="K40" s="282"/>
      <c r="L40" s="283"/>
      <c r="V40" s="91"/>
      <c r="W40" s="281" t="str">
        <f>E32</f>
        <v>Experiencia del trabajador</v>
      </c>
      <c r="X40" s="282"/>
      <c r="Y40" s="282"/>
      <c r="Z40" s="282"/>
      <c r="AA40" s="282"/>
      <c r="AB40" s="283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</row>
    <row r="41" spans="4:76" x14ac:dyDescent="0.25">
      <c r="E41" s="14"/>
      <c r="F41" s="14"/>
      <c r="G41" s="284" t="s">
        <v>41</v>
      </c>
      <c r="H41" s="284"/>
      <c r="I41" s="285" t="s">
        <v>42</v>
      </c>
      <c r="J41" s="285"/>
      <c r="K41" s="280" t="s">
        <v>43</v>
      </c>
      <c r="L41" s="280"/>
      <c r="V41" s="91"/>
      <c r="W41" s="284" t="s">
        <v>41</v>
      </c>
      <c r="X41" s="284"/>
      <c r="Y41" s="285" t="s">
        <v>42</v>
      </c>
      <c r="Z41" s="285"/>
      <c r="AA41" s="280" t="s">
        <v>43</v>
      </c>
      <c r="AB41" s="280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</row>
    <row r="42" spans="4:76" x14ac:dyDescent="0.25">
      <c r="E42" s="14"/>
      <c r="F42" s="14"/>
      <c r="G42" s="15">
        <f>_xlfn.XLOOKUP(G40,$E$28:$E$35,$F$28:$F$35,"ERROR",0,1)</f>
        <v>12</v>
      </c>
      <c r="H42" s="12">
        <v>0</v>
      </c>
      <c r="I42" s="12">
        <f>_xlfn.XLOOKUP(G40,$E$28:$E$35,$I$28:$I$35)</f>
        <v>8</v>
      </c>
      <c r="J42" s="12">
        <v>0</v>
      </c>
      <c r="K42" s="12">
        <f>_xlfn.XLOOKUP(G40,$E$28:$E$35,$L$28:$L$35)</f>
        <v>10</v>
      </c>
      <c r="L42" s="12">
        <v>0</v>
      </c>
      <c r="V42" s="91"/>
      <c r="W42" s="15">
        <f>_xlfn.XLOOKUP(W40,$E$28:$E$35,$F$28:$F$35,"ERROR",0,1)</f>
        <v>16</v>
      </c>
      <c r="X42" s="12">
        <v>0</v>
      </c>
      <c r="Y42" s="12">
        <f>_xlfn.XLOOKUP(W40,$E$28:$E$35,$I$28:$I$35)</f>
        <v>10</v>
      </c>
      <c r="Z42" s="12">
        <v>0</v>
      </c>
      <c r="AA42" s="12">
        <f>_xlfn.XLOOKUP(W40,$E$28:$E$35,$L$28:$L$35)</f>
        <v>13</v>
      </c>
      <c r="AB42" s="12">
        <v>0</v>
      </c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</row>
    <row r="43" spans="4:76" ht="15" customHeight="1" x14ac:dyDescent="0.25">
      <c r="D43" s="88"/>
      <c r="E43" s="14"/>
      <c r="F43" s="14"/>
      <c r="G43" s="15">
        <f>((G45-G42)/4)+G42</f>
        <v>15.75</v>
      </c>
      <c r="H43" s="12">
        <v>1</v>
      </c>
      <c r="I43" s="15">
        <f>((I45-I42)/4)+I42</f>
        <v>10.5</v>
      </c>
      <c r="J43" s="12">
        <v>1</v>
      </c>
      <c r="K43" s="15">
        <f>((K45-K42)/4)+K42</f>
        <v>12.75</v>
      </c>
      <c r="L43" s="12">
        <v>1</v>
      </c>
      <c r="V43" s="91"/>
      <c r="W43" s="15">
        <f>((W45-W42)/4)+W42</f>
        <v>17.75</v>
      </c>
      <c r="X43" s="12">
        <v>1</v>
      </c>
      <c r="Y43" s="15">
        <f>((Y45-Y42)/4)+Y42</f>
        <v>11.5</v>
      </c>
      <c r="Z43" s="12">
        <v>1</v>
      </c>
      <c r="AA43" s="15">
        <f>((AA45-AA42)/4)+AA42</f>
        <v>14.5</v>
      </c>
      <c r="AB43" s="12">
        <v>1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</row>
    <row r="44" spans="4:76" x14ac:dyDescent="0.25">
      <c r="E44" s="14"/>
      <c r="F44" s="14"/>
      <c r="G44" s="12">
        <f>G45-((G45-G42)/4)</f>
        <v>23.25</v>
      </c>
      <c r="H44" s="12">
        <v>1</v>
      </c>
      <c r="I44" s="12">
        <f>I45-((I45-I42)/4)</f>
        <v>15.5</v>
      </c>
      <c r="J44" s="12">
        <v>1</v>
      </c>
      <c r="K44" s="12">
        <f>K45-((K45-K42)/4)</f>
        <v>18.25</v>
      </c>
      <c r="L44" s="12">
        <v>1</v>
      </c>
      <c r="V44" s="91"/>
      <c r="W44" s="12">
        <f>W45-((W45-W42)/4)</f>
        <v>21.25</v>
      </c>
      <c r="X44" s="12">
        <v>1</v>
      </c>
      <c r="Y44" s="12">
        <f>Y45-((Y45-Y42)/4)</f>
        <v>14.5</v>
      </c>
      <c r="Z44" s="12">
        <v>1</v>
      </c>
      <c r="AA44" s="12">
        <f>AA45-((AA45-AA42)/4)</f>
        <v>17.5</v>
      </c>
      <c r="AB44" s="12">
        <v>1</v>
      </c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</row>
    <row r="45" spans="4:76" x14ac:dyDescent="0.25">
      <c r="E45" s="14"/>
      <c r="F45" s="14"/>
      <c r="G45" s="15">
        <f>_xlfn.XLOOKUP(G40,$E$28:$E$35,$H$28:$H$35,"ERROR",0,1)</f>
        <v>27</v>
      </c>
      <c r="H45" s="12">
        <v>0</v>
      </c>
      <c r="I45" s="12">
        <f>_xlfn.XLOOKUP(G40,$E$28:$E$35,$K$28:$K$35)</f>
        <v>18</v>
      </c>
      <c r="J45" s="12">
        <v>0</v>
      </c>
      <c r="K45" s="12">
        <f>_xlfn.XLOOKUP(G40,$E$28:$E$35,$N$28:$N$35)</f>
        <v>21</v>
      </c>
      <c r="L45" s="12">
        <v>0</v>
      </c>
      <c r="V45" s="91"/>
      <c r="W45" s="15">
        <f>_xlfn.XLOOKUP(W40,$E$28:$E$35,$H$28:$H$35,"ERROR",0,1)</f>
        <v>23</v>
      </c>
      <c r="X45" s="12">
        <v>0</v>
      </c>
      <c r="Y45" s="12">
        <f>_xlfn.XLOOKUP(W40,$E$28:$E$35,$K$28:$K$35)</f>
        <v>16</v>
      </c>
      <c r="Z45" s="12">
        <v>0</v>
      </c>
      <c r="AA45" s="12">
        <f>_xlfn.XLOOKUP(W40,$E$28:$E$35,$N$28:$N$35)</f>
        <v>19</v>
      </c>
      <c r="AB45" s="12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</row>
    <row r="46" spans="4:76" x14ac:dyDescent="0.25">
      <c r="E46" s="14"/>
      <c r="F46" s="14"/>
      <c r="G46" s="27"/>
      <c r="H46" s="27"/>
      <c r="I46" s="27"/>
      <c r="J46" s="27"/>
      <c r="K46" s="27"/>
      <c r="L46" s="27"/>
      <c r="V46" s="91"/>
      <c r="W46" s="27"/>
      <c r="X46" s="27"/>
      <c r="Y46" s="27"/>
      <c r="Z46" s="27"/>
      <c r="AA46" s="27"/>
      <c r="AB46" s="27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</row>
    <row r="47" spans="4:76" s="16" customFormat="1" ht="30" customHeight="1" x14ac:dyDescent="0.25">
      <c r="E47" s="14"/>
      <c r="F47" s="14"/>
      <c r="G47" s="27"/>
      <c r="H47" s="27"/>
      <c r="I47" s="27"/>
      <c r="J47" s="27"/>
      <c r="K47" s="27"/>
      <c r="L47" s="27"/>
      <c r="V47" s="91"/>
      <c r="W47" s="27"/>
      <c r="X47" s="27"/>
      <c r="Y47" s="27"/>
      <c r="Z47" s="27"/>
      <c r="AA47" s="27"/>
      <c r="AB47" s="27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</row>
    <row r="48" spans="4:76" x14ac:dyDescent="0.25">
      <c r="E48" s="14"/>
      <c r="F48" s="14"/>
      <c r="G48" s="27"/>
      <c r="H48" s="27"/>
      <c r="I48" s="27"/>
      <c r="J48" s="27"/>
      <c r="K48" s="27"/>
      <c r="L48" s="27"/>
      <c r="V48" s="91"/>
      <c r="W48" s="27"/>
      <c r="X48" s="27"/>
      <c r="Y48" s="27"/>
      <c r="Z48" s="27"/>
      <c r="AA48" s="27"/>
      <c r="AB48" s="27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</row>
    <row r="49" spans="5:76" x14ac:dyDescent="0.25">
      <c r="E49" s="14"/>
      <c r="F49" s="14"/>
      <c r="G49" s="27"/>
      <c r="H49" s="27"/>
      <c r="I49" s="27"/>
      <c r="J49" s="27"/>
      <c r="K49" s="27"/>
      <c r="L49" s="27"/>
      <c r="U49" s="11"/>
      <c r="V49" s="91"/>
      <c r="W49" s="27"/>
      <c r="X49" s="27"/>
      <c r="Y49" s="27"/>
      <c r="Z49" s="27"/>
      <c r="AA49" s="27"/>
      <c r="AB49" s="27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</row>
    <row r="50" spans="5:76" ht="15" customHeight="1" x14ac:dyDescent="0.25">
      <c r="E50" s="14"/>
      <c r="F50" s="14"/>
      <c r="G50" s="27"/>
      <c r="H50" s="27"/>
      <c r="I50" s="27"/>
      <c r="J50" s="27"/>
      <c r="K50" s="27"/>
      <c r="L50" s="27"/>
      <c r="V50" s="91"/>
      <c r="W50" s="27"/>
      <c r="X50" s="27"/>
      <c r="Y50" s="27"/>
      <c r="Z50" s="27"/>
      <c r="AA50" s="27"/>
      <c r="AB50" s="27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</row>
    <row r="51" spans="5:76" ht="15" customHeight="1" x14ac:dyDescent="0.25">
      <c r="E51" s="14"/>
      <c r="F51" s="14"/>
      <c r="G51" s="27"/>
      <c r="H51" s="27"/>
      <c r="I51" s="27"/>
      <c r="J51" s="27"/>
      <c r="K51" s="27"/>
      <c r="L51" s="27"/>
      <c r="M51" s="49"/>
      <c r="N51" s="49"/>
      <c r="V51" s="91"/>
      <c r="W51" s="27"/>
      <c r="X51" s="27"/>
      <c r="Y51" s="27"/>
      <c r="Z51" s="27"/>
      <c r="AA51" s="27"/>
      <c r="AB51" s="27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</row>
    <row r="52" spans="5:76" x14ac:dyDescent="0.25">
      <c r="E52" s="14"/>
      <c r="F52" s="14"/>
      <c r="G52" s="27"/>
      <c r="H52" s="27"/>
      <c r="I52" s="27"/>
      <c r="J52" s="27"/>
      <c r="K52" s="27"/>
      <c r="L52" s="27"/>
      <c r="M52" s="49"/>
      <c r="N52" s="49"/>
      <c r="V52" s="91"/>
      <c r="W52" s="27"/>
      <c r="X52" s="27"/>
      <c r="Y52" s="27"/>
      <c r="Z52" s="27"/>
      <c r="AA52" s="27"/>
      <c r="AB52" s="27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</row>
    <row r="53" spans="5:76" x14ac:dyDescent="0.25">
      <c r="E53" s="14"/>
      <c r="F53" s="14"/>
      <c r="G53" s="27"/>
      <c r="H53" s="27"/>
      <c r="I53" s="27"/>
      <c r="J53" s="27"/>
      <c r="K53" s="27"/>
      <c r="L53" s="27"/>
      <c r="M53" s="49"/>
      <c r="N53" s="49"/>
      <c r="V53" s="91"/>
      <c r="W53" s="27"/>
      <c r="X53" s="27"/>
      <c r="Y53" s="27"/>
      <c r="Z53" s="27"/>
      <c r="AA53" s="27"/>
      <c r="AB53" s="27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</row>
    <row r="54" spans="5:76" ht="15" customHeight="1" x14ac:dyDescent="0.25">
      <c r="E54" s="14"/>
      <c r="F54" s="14"/>
      <c r="G54" s="27"/>
      <c r="H54" s="27"/>
      <c r="I54" s="27"/>
      <c r="J54" s="27"/>
      <c r="K54" s="27"/>
      <c r="L54" s="27"/>
      <c r="M54" s="49"/>
      <c r="N54" s="49"/>
      <c r="V54" s="91"/>
      <c r="W54" s="27"/>
      <c r="X54" s="27"/>
      <c r="Y54" s="27"/>
      <c r="Z54" s="27"/>
      <c r="AA54" s="27"/>
      <c r="AB54" s="27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</row>
    <row r="55" spans="5:76" ht="15" customHeight="1" x14ac:dyDescent="0.25">
      <c r="E55" s="14"/>
      <c r="F55" s="14"/>
      <c r="G55" s="281" t="str">
        <f>E29</f>
        <v>Complejidad del proyecto</v>
      </c>
      <c r="H55" s="282"/>
      <c r="I55" s="282"/>
      <c r="J55" s="282"/>
      <c r="K55" s="282"/>
      <c r="L55" s="283"/>
      <c r="M55" s="49"/>
      <c r="N55" s="49"/>
      <c r="V55" s="91"/>
      <c r="W55" s="281" t="str">
        <f>E33</f>
        <v>Herramientas y equipos</v>
      </c>
      <c r="X55" s="282"/>
      <c r="Y55" s="282"/>
      <c r="Z55" s="282"/>
      <c r="AA55" s="282"/>
      <c r="AB55" s="283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</row>
    <row r="56" spans="5:76" x14ac:dyDescent="0.25">
      <c r="E56" s="14"/>
      <c r="F56" s="14"/>
      <c r="G56" s="284" t="s">
        <v>41</v>
      </c>
      <c r="H56" s="284"/>
      <c r="I56" s="285" t="s">
        <v>42</v>
      </c>
      <c r="J56" s="285"/>
      <c r="K56" s="280" t="s">
        <v>43</v>
      </c>
      <c r="L56" s="280"/>
      <c r="M56" s="49"/>
      <c r="N56" s="49"/>
      <c r="V56" s="91"/>
      <c r="W56" s="284" t="s">
        <v>41</v>
      </c>
      <c r="X56" s="284"/>
      <c r="Y56" s="285" t="s">
        <v>42</v>
      </c>
      <c r="Z56" s="285"/>
      <c r="AA56" s="280" t="s">
        <v>43</v>
      </c>
      <c r="AB56" s="280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</row>
    <row r="57" spans="5:76" ht="15" customHeight="1" x14ac:dyDescent="0.25">
      <c r="E57" s="14"/>
      <c r="F57" s="14"/>
      <c r="G57" s="15">
        <f>_xlfn.XLOOKUP(G55,$E$28:$E$35,$F$28:$F$35,"ERROR",0,1)</f>
        <v>16</v>
      </c>
      <c r="H57" s="12">
        <v>0</v>
      </c>
      <c r="I57" s="12">
        <f>_xlfn.XLOOKUP(G55,$E$28:$E$35,$I$28:$I$35)</f>
        <v>10</v>
      </c>
      <c r="J57" s="12">
        <v>0</v>
      </c>
      <c r="K57" s="12">
        <f>_xlfn.XLOOKUP(G55,$E$28:$E$35,$L$28:$L$35)</f>
        <v>13</v>
      </c>
      <c r="L57" s="12">
        <v>0</v>
      </c>
      <c r="M57" s="49"/>
      <c r="N57" s="49"/>
      <c r="V57" s="91"/>
      <c r="W57" s="15">
        <f>_xlfn.XLOOKUP(W55,$E$28:$E$35,$F$28:$F$35,"ERROR",0,1)</f>
        <v>18</v>
      </c>
      <c r="X57" s="12">
        <v>0</v>
      </c>
      <c r="Y57" s="12">
        <f>_xlfn.XLOOKUP(W55,$E$28:$E$35,$I$28:$I$35)</f>
        <v>12</v>
      </c>
      <c r="Z57" s="12">
        <v>0</v>
      </c>
      <c r="AA57" s="12">
        <f>_xlfn.XLOOKUP(W55,$E$28:$E$35,$L$28:$L$35)</f>
        <v>14</v>
      </c>
      <c r="AB57" s="12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</row>
    <row r="58" spans="5:76" ht="30" customHeight="1" x14ac:dyDescent="0.25">
      <c r="E58" s="14"/>
      <c r="F58" s="14"/>
      <c r="G58" s="15">
        <f>((G60-G57)/4)+G57</f>
        <v>17.75</v>
      </c>
      <c r="H58" s="12">
        <v>1</v>
      </c>
      <c r="I58" s="15">
        <f>((I60-I57)/4)+I57</f>
        <v>11.5</v>
      </c>
      <c r="J58" s="12">
        <v>1</v>
      </c>
      <c r="K58" s="15">
        <f>((K60-K57)/4)+K57</f>
        <v>14.5</v>
      </c>
      <c r="L58" s="12">
        <v>1</v>
      </c>
      <c r="M58" s="49"/>
      <c r="N58" s="49"/>
      <c r="V58" s="91"/>
      <c r="W58" s="15">
        <f>((W60-W57)/4)+W57</f>
        <v>18.75</v>
      </c>
      <c r="X58" s="12">
        <v>1</v>
      </c>
      <c r="Y58" s="15">
        <f>((Y60-Y57)/4)+Y57</f>
        <v>12.5</v>
      </c>
      <c r="Z58" s="12">
        <v>1</v>
      </c>
      <c r="AA58" s="15">
        <f>((AA60-AA57)/4)+AA57</f>
        <v>14.75</v>
      </c>
      <c r="AB58" s="12">
        <v>1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</row>
    <row r="59" spans="5:76" x14ac:dyDescent="0.25">
      <c r="E59" s="14"/>
      <c r="F59" s="14"/>
      <c r="G59" s="12">
        <f>G60-((G60-G57)/4)</f>
        <v>21.25</v>
      </c>
      <c r="H59" s="12">
        <v>1</v>
      </c>
      <c r="I59" s="12">
        <f>I60-((I60-I57)/4)</f>
        <v>14.5</v>
      </c>
      <c r="J59" s="12">
        <v>1</v>
      </c>
      <c r="K59" s="12">
        <f>K60-((K60-K57)/4)</f>
        <v>17.5</v>
      </c>
      <c r="L59" s="12">
        <v>1</v>
      </c>
      <c r="M59" s="49"/>
      <c r="N59" s="49"/>
      <c r="V59" s="91"/>
      <c r="W59" s="12">
        <f>W60-((W60-W57)/4)</f>
        <v>20.25</v>
      </c>
      <c r="X59" s="12">
        <v>1</v>
      </c>
      <c r="Y59" s="12">
        <f>Y60-((Y60-Y57)/4)</f>
        <v>13.5</v>
      </c>
      <c r="Z59" s="12">
        <v>1</v>
      </c>
      <c r="AA59" s="12">
        <f>AA60-((AA60-AA57)/4)</f>
        <v>16.25</v>
      </c>
      <c r="AB59" s="12">
        <v>1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</row>
    <row r="60" spans="5:76" x14ac:dyDescent="0.25">
      <c r="E60" s="14"/>
      <c r="F60" s="14"/>
      <c r="G60" s="15">
        <f>_xlfn.XLOOKUP(G55,$E$28:$E$35,$H$28:$H$35,"ERROR",0,1)</f>
        <v>23</v>
      </c>
      <c r="H60" s="12">
        <v>0</v>
      </c>
      <c r="I60" s="12">
        <f>_xlfn.XLOOKUP(G55,$E$28:$E$35,$K$28:$K$35)</f>
        <v>16</v>
      </c>
      <c r="J60" s="12">
        <v>0</v>
      </c>
      <c r="K60" s="12">
        <f>_xlfn.XLOOKUP(G55,$E$28:$E$35,$N$28:$N$35)</f>
        <v>19</v>
      </c>
      <c r="L60" s="12">
        <v>0</v>
      </c>
      <c r="M60" s="49"/>
      <c r="N60" s="49"/>
      <c r="V60" s="91"/>
      <c r="W60" s="15">
        <f>_xlfn.XLOOKUP(W55,$E$28:$E$35,$H$28:$H$35,"ERROR",0,1)</f>
        <v>21</v>
      </c>
      <c r="X60" s="12">
        <v>0</v>
      </c>
      <c r="Y60" s="12">
        <f>_xlfn.XLOOKUP(W55,$E$28:$E$35,$K$28:$K$35)</f>
        <v>14</v>
      </c>
      <c r="Z60" s="12">
        <v>0</v>
      </c>
      <c r="AA60" s="12">
        <f>_xlfn.XLOOKUP(W55,$E$28:$E$35,$N$28:$N$35)</f>
        <v>17</v>
      </c>
      <c r="AB60" s="12">
        <v>0</v>
      </c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</row>
    <row r="61" spans="5:76" x14ac:dyDescent="0.25">
      <c r="E61" s="14"/>
      <c r="F61" s="14"/>
      <c r="G61" s="27"/>
      <c r="H61" s="27"/>
      <c r="I61" s="27"/>
      <c r="J61" s="27"/>
      <c r="K61" s="27"/>
      <c r="L61" s="27"/>
      <c r="M61" s="14"/>
      <c r="N61" s="14"/>
      <c r="O61" s="14"/>
      <c r="P61" s="14"/>
      <c r="Q61" s="14"/>
      <c r="R61" s="14"/>
      <c r="S61" s="14"/>
      <c r="V61" s="91"/>
      <c r="W61" s="27"/>
      <c r="X61" s="27"/>
      <c r="Y61" s="27"/>
      <c r="Z61" s="27"/>
      <c r="AA61" s="27"/>
      <c r="AB61" s="27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</row>
    <row r="62" spans="5:76" x14ac:dyDescent="0.25">
      <c r="E62" s="49"/>
      <c r="F62" s="14"/>
      <c r="G62" s="27"/>
      <c r="H62" s="27"/>
      <c r="I62" s="27"/>
      <c r="J62" s="27"/>
      <c r="K62" s="27"/>
      <c r="L62" s="27"/>
      <c r="M62" s="14"/>
      <c r="N62" s="14"/>
      <c r="O62" s="14"/>
      <c r="P62" s="14"/>
      <c r="Q62" s="14"/>
      <c r="R62" s="14"/>
      <c r="S62" s="14"/>
      <c r="V62" s="91"/>
      <c r="W62" s="27"/>
      <c r="X62" s="27"/>
      <c r="Y62" s="27"/>
      <c r="Z62" s="27"/>
      <c r="AA62" s="27"/>
      <c r="AB62" s="27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</row>
    <row r="63" spans="5:76" ht="15" customHeight="1" x14ac:dyDescent="0.25">
      <c r="E63" s="49"/>
      <c r="F63" s="14"/>
      <c r="G63" s="27"/>
      <c r="H63" s="27"/>
      <c r="I63" s="27"/>
      <c r="J63" s="27"/>
      <c r="K63" s="27"/>
      <c r="L63" s="27"/>
      <c r="M63" s="14"/>
      <c r="N63" s="14"/>
      <c r="O63" s="14"/>
      <c r="P63" s="14"/>
      <c r="Q63" s="14"/>
      <c r="R63" s="14"/>
      <c r="S63" s="14"/>
      <c r="U63" s="11"/>
      <c r="V63" s="91"/>
      <c r="W63" s="27"/>
      <c r="X63" s="27"/>
      <c r="Y63" s="27"/>
      <c r="Z63" s="27"/>
      <c r="AA63" s="27"/>
      <c r="AB63" s="27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</row>
    <row r="64" spans="5:76" ht="15" customHeight="1" x14ac:dyDescent="0.25">
      <c r="E64" s="49"/>
      <c r="F64" s="14"/>
      <c r="G64" s="27"/>
      <c r="H64" s="27"/>
      <c r="I64" s="27"/>
      <c r="J64" s="27"/>
      <c r="K64" s="27"/>
      <c r="L64" s="27"/>
      <c r="M64" s="14"/>
      <c r="N64" s="14"/>
      <c r="O64" s="14"/>
      <c r="P64" s="14"/>
      <c r="Q64" s="14"/>
      <c r="R64" s="14"/>
      <c r="S64" s="14"/>
      <c r="V64" s="91"/>
      <c r="W64" s="27"/>
      <c r="X64" s="27"/>
      <c r="Y64" s="27"/>
      <c r="Z64" s="27"/>
      <c r="AA64" s="27"/>
      <c r="AB64" s="27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</row>
    <row r="65" spans="5:76" x14ac:dyDescent="0.25">
      <c r="E65" s="49"/>
      <c r="F65" s="14"/>
      <c r="G65" s="27"/>
      <c r="H65" s="27"/>
      <c r="I65" s="27"/>
      <c r="J65" s="27"/>
      <c r="K65" s="27"/>
      <c r="L65" s="27"/>
      <c r="M65" s="14"/>
      <c r="N65" s="14"/>
      <c r="O65" s="14"/>
      <c r="P65" s="14"/>
      <c r="Q65" s="14"/>
      <c r="R65" s="14"/>
      <c r="S65" s="14"/>
      <c r="V65" s="91"/>
      <c r="W65" s="27"/>
      <c r="X65" s="27"/>
      <c r="Y65" s="27"/>
      <c r="Z65" s="27"/>
      <c r="AA65" s="27"/>
      <c r="AB65" s="27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</row>
    <row r="66" spans="5:76" x14ac:dyDescent="0.25">
      <c r="E66" s="49"/>
      <c r="F66" s="14"/>
      <c r="G66" s="27"/>
      <c r="H66" s="27"/>
      <c r="I66" s="27"/>
      <c r="J66" s="27"/>
      <c r="K66" s="27"/>
      <c r="L66" s="27"/>
      <c r="M66" s="14"/>
      <c r="N66" s="14"/>
      <c r="O66" s="14"/>
      <c r="P66" s="14"/>
      <c r="Q66" s="14"/>
      <c r="R66" s="14"/>
      <c r="S66" s="14"/>
      <c r="V66" s="91"/>
      <c r="W66" s="27"/>
      <c r="X66" s="27"/>
      <c r="Y66" s="27"/>
      <c r="Z66" s="27"/>
      <c r="AA66" s="27"/>
      <c r="AB66" s="27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</row>
    <row r="67" spans="5:76" ht="15" customHeight="1" x14ac:dyDescent="0.25">
      <c r="E67" s="49"/>
      <c r="F67" s="14"/>
      <c r="G67" s="27"/>
      <c r="H67" s="27"/>
      <c r="I67" s="27"/>
      <c r="J67" s="27"/>
      <c r="K67" s="27"/>
      <c r="L67" s="27"/>
      <c r="M67" s="14"/>
      <c r="N67" s="14"/>
      <c r="O67" s="14"/>
      <c r="P67" s="14"/>
      <c r="Q67" s="14"/>
      <c r="R67" s="14"/>
      <c r="S67" s="14"/>
      <c r="V67" s="91"/>
      <c r="W67" s="27"/>
      <c r="X67" s="27"/>
      <c r="Y67" s="27"/>
      <c r="Z67" s="27"/>
      <c r="AA67" s="27"/>
      <c r="AB67" s="27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</row>
    <row r="68" spans="5:76" x14ac:dyDescent="0.25">
      <c r="E68" s="49"/>
      <c r="F68" s="14"/>
      <c r="G68" s="27"/>
      <c r="H68" s="27"/>
      <c r="I68" s="27"/>
      <c r="J68" s="27"/>
      <c r="K68" s="27"/>
      <c r="L68" s="27"/>
      <c r="M68" s="14"/>
      <c r="N68" s="14"/>
      <c r="O68" s="14"/>
      <c r="P68" s="14"/>
      <c r="Q68" s="14"/>
      <c r="R68" s="14"/>
      <c r="S68" s="14"/>
      <c r="V68" s="91"/>
      <c r="W68" s="27"/>
      <c r="X68" s="27"/>
      <c r="Y68" s="27"/>
      <c r="Z68" s="27"/>
      <c r="AA68" s="27"/>
      <c r="AB68" s="27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</row>
    <row r="69" spans="5:76" x14ac:dyDescent="0.25">
      <c r="E69" s="49"/>
      <c r="F69" s="14"/>
      <c r="G69" s="27"/>
      <c r="H69" s="27"/>
      <c r="I69" s="27"/>
      <c r="J69" s="27"/>
      <c r="K69" s="27"/>
      <c r="L69" s="27"/>
      <c r="M69" s="14"/>
      <c r="N69" s="14"/>
      <c r="O69" s="14"/>
      <c r="P69" s="14"/>
      <c r="Q69" s="14"/>
      <c r="R69" s="14"/>
      <c r="S69" s="14"/>
      <c r="V69" s="91"/>
      <c r="W69" s="27"/>
      <c r="X69" s="27"/>
      <c r="Y69" s="27"/>
      <c r="Z69" s="27"/>
      <c r="AA69" s="27"/>
      <c r="AB69" s="27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</row>
    <row r="70" spans="5:76" ht="15" customHeight="1" x14ac:dyDescent="0.25">
      <c r="E70" s="49"/>
      <c r="F70" s="14"/>
      <c r="G70" s="281" t="str">
        <f>E30</f>
        <v>Condiciones ambientales</v>
      </c>
      <c r="H70" s="282"/>
      <c r="I70" s="282"/>
      <c r="J70" s="282"/>
      <c r="K70" s="282"/>
      <c r="L70" s="283"/>
      <c r="M70" s="14"/>
      <c r="N70" s="14"/>
      <c r="O70" s="14"/>
      <c r="P70" s="14"/>
      <c r="Q70" s="14"/>
      <c r="R70" s="14"/>
      <c r="S70" s="14"/>
      <c r="V70" s="91"/>
      <c r="W70" s="281" t="str">
        <f>E34</f>
        <v>Monitoreo y control</v>
      </c>
      <c r="X70" s="282"/>
      <c r="Y70" s="282"/>
      <c r="Z70" s="282"/>
      <c r="AA70" s="282"/>
      <c r="AB70" s="283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</row>
    <row r="71" spans="5:76" x14ac:dyDescent="0.25">
      <c r="E71" s="49"/>
      <c r="F71" s="14"/>
      <c r="G71" s="284" t="s">
        <v>41</v>
      </c>
      <c r="H71" s="284"/>
      <c r="I71" s="285" t="s">
        <v>42</v>
      </c>
      <c r="J71" s="285"/>
      <c r="K71" s="280" t="s">
        <v>43</v>
      </c>
      <c r="L71" s="280"/>
      <c r="M71" s="14"/>
      <c r="N71" s="14"/>
      <c r="O71" s="14"/>
      <c r="P71" s="14"/>
      <c r="Q71" s="14"/>
      <c r="R71" s="14"/>
      <c r="S71" s="14"/>
      <c r="V71" s="91"/>
      <c r="W71" s="284" t="s">
        <v>41</v>
      </c>
      <c r="X71" s="284"/>
      <c r="Y71" s="285" t="s">
        <v>42</v>
      </c>
      <c r="Z71" s="285"/>
      <c r="AA71" s="280" t="s">
        <v>43</v>
      </c>
      <c r="AB71" s="280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</row>
    <row r="72" spans="5:76" x14ac:dyDescent="0.25">
      <c r="E72" s="49"/>
      <c r="F72" s="14"/>
      <c r="G72" s="15">
        <f>_xlfn.XLOOKUP(G70,$E$28:$E$35,$F$28:$F$35,"ERROR",0,1)</f>
        <v>18</v>
      </c>
      <c r="H72" s="12">
        <v>0</v>
      </c>
      <c r="I72" s="12">
        <f>_xlfn.XLOOKUP(G70,$E$28:$E$35,$I$28:$I$35)</f>
        <v>12</v>
      </c>
      <c r="J72" s="12">
        <v>0</v>
      </c>
      <c r="K72" s="12">
        <f>_xlfn.XLOOKUP(G70,$E$28:$E$35,$L$28:$L$35)</f>
        <v>14</v>
      </c>
      <c r="L72" s="12">
        <v>0</v>
      </c>
      <c r="M72" s="14"/>
      <c r="N72" s="14"/>
      <c r="O72" s="14"/>
      <c r="P72" s="14"/>
      <c r="Q72" s="14"/>
      <c r="R72" s="14"/>
      <c r="S72" s="14"/>
      <c r="V72" s="91"/>
      <c r="W72" s="15">
        <f>_xlfn.XLOOKUP(W70,$E$28:$E$35,$F$28:$F$35,"ERROR",0,1)</f>
        <v>17</v>
      </c>
      <c r="X72" s="12">
        <v>0</v>
      </c>
      <c r="Y72" s="12">
        <f>_xlfn.XLOOKUP(W70,$E$28:$E$35,$I$28:$I$35)</f>
        <v>11</v>
      </c>
      <c r="Z72" s="12">
        <v>0</v>
      </c>
      <c r="AA72" s="12">
        <f>_xlfn.XLOOKUP(W70,$E$28:$E$35,$L$28:$L$35)</f>
        <v>13</v>
      </c>
      <c r="AB72" s="12">
        <v>0</v>
      </c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</row>
    <row r="73" spans="5:76" x14ac:dyDescent="0.25">
      <c r="E73" s="49"/>
      <c r="F73" s="14"/>
      <c r="G73" s="15">
        <f>((G75-G72)/4)+G72</f>
        <v>18.75</v>
      </c>
      <c r="H73" s="12">
        <v>1</v>
      </c>
      <c r="I73" s="15">
        <f>((I75-I72)/4)+I72</f>
        <v>12.5</v>
      </c>
      <c r="J73" s="12">
        <v>1</v>
      </c>
      <c r="K73" s="15">
        <f>((K75-K72)/4)+K72</f>
        <v>14.75</v>
      </c>
      <c r="L73" s="12">
        <v>1</v>
      </c>
      <c r="M73" s="14"/>
      <c r="N73" s="14"/>
      <c r="O73" s="14"/>
      <c r="P73" s="14"/>
      <c r="Q73" s="14"/>
      <c r="R73" s="14"/>
      <c r="S73" s="14"/>
      <c r="V73" s="91"/>
      <c r="W73" s="15">
        <f>((W75-W72)/4)+W72</f>
        <v>18.25</v>
      </c>
      <c r="X73" s="12">
        <v>1</v>
      </c>
      <c r="Y73" s="15">
        <f>((Y75-Y72)/4)+Y72</f>
        <v>12</v>
      </c>
      <c r="Z73" s="12">
        <v>1</v>
      </c>
      <c r="AA73" s="15">
        <f>((AA75-AA72)/4)+AA72</f>
        <v>14.25</v>
      </c>
      <c r="AB73" s="12">
        <v>1</v>
      </c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</row>
    <row r="74" spans="5:76" x14ac:dyDescent="0.25">
      <c r="E74" s="49"/>
      <c r="F74" s="14"/>
      <c r="G74" s="12">
        <f>G75-((G75-G72)/4)</f>
        <v>20.25</v>
      </c>
      <c r="H74" s="12">
        <v>1</v>
      </c>
      <c r="I74" s="12">
        <f>I75-((I75-I72)/4)</f>
        <v>13.5</v>
      </c>
      <c r="J74" s="12">
        <v>1</v>
      </c>
      <c r="K74" s="12">
        <f>K75-((K75-K72)/4)</f>
        <v>16.25</v>
      </c>
      <c r="L74" s="12">
        <v>1</v>
      </c>
      <c r="M74" s="14"/>
      <c r="N74" s="14"/>
      <c r="O74" s="14"/>
      <c r="P74" s="14"/>
      <c r="Q74" s="14"/>
      <c r="R74" s="14"/>
      <c r="S74" s="14"/>
      <c r="V74" s="91"/>
      <c r="W74" s="12">
        <f>W75-((W75-W72)/4)</f>
        <v>20.75</v>
      </c>
      <c r="X74" s="12">
        <v>1</v>
      </c>
      <c r="Y74" s="12">
        <f>Y75-((Y75-Y72)/4)</f>
        <v>14</v>
      </c>
      <c r="Z74" s="12">
        <v>1</v>
      </c>
      <c r="AA74" s="12">
        <f>AA75-((AA75-AA72)/4)</f>
        <v>16.75</v>
      </c>
      <c r="AB74" s="12">
        <v>1</v>
      </c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</row>
    <row r="75" spans="5:76" x14ac:dyDescent="0.25">
      <c r="E75" s="49"/>
      <c r="F75" s="14"/>
      <c r="G75" s="15">
        <f>_xlfn.XLOOKUP(G70,$E$28:$E$35,$H$28:$H$35,"ERROR",0,1)</f>
        <v>21</v>
      </c>
      <c r="H75" s="12">
        <v>0</v>
      </c>
      <c r="I75" s="12">
        <f>_xlfn.XLOOKUP(G70,$E$28:$E$35,$K$28:$K$35)</f>
        <v>14</v>
      </c>
      <c r="J75" s="12">
        <v>0</v>
      </c>
      <c r="K75" s="12">
        <f>_xlfn.XLOOKUP(G70,$E$28:$E$35,$N$28:$N$35)</f>
        <v>17</v>
      </c>
      <c r="L75" s="12">
        <v>0</v>
      </c>
      <c r="M75" s="14"/>
      <c r="N75" s="14"/>
      <c r="O75" s="14"/>
      <c r="P75" s="14"/>
      <c r="Q75" s="14"/>
      <c r="R75" s="14"/>
      <c r="S75" s="14"/>
      <c r="V75" s="91"/>
      <c r="W75" s="15">
        <f>_xlfn.XLOOKUP(W70,$E$28:$E$35,$H$28:$H$35,"ERROR",0,1)</f>
        <v>22</v>
      </c>
      <c r="X75" s="12">
        <v>0</v>
      </c>
      <c r="Y75" s="12">
        <f>_xlfn.XLOOKUP(W70,$E$28:$E$35,$K$28:$K$35)</f>
        <v>15</v>
      </c>
      <c r="Z75" s="12">
        <v>0</v>
      </c>
      <c r="AA75" s="12">
        <f>_xlfn.XLOOKUP(W70,$E$28:$E$35,$N$28:$N$35)</f>
        <v>18</v>
      </c>
      <c r="AB75" s="12">
        <v>0</v>
      </c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</row>
    <row r="76" spans="5:76" x14ac:dyDescent="0.25">
      <c r="E76" s="49"/>
      <c r="F76" s="14"/>
      <c r="G76" s="27"/>
      <c r="H76" s="27"/>
      <c r="I76" s="27"/>
      <c r="J76" s="27"/>
      <c r="K76" s="27"/>
      <c r="L76" s="27"/>
      <c r="M76" s="14"/>
      <c r="N76" s="14"/>
      <c r="O76" s="14"/>
      <c r="P76" s="14"/>
      <c r="Q76" s="14"/>
      <c r="R76" s="14"/>
      <c r="S76" s="14"/>
      <c r="V76" s="91"/>
      <c r="W76" s="27"/>
      <c r="X76" s="27"/>
      <c r="Y76" s="27"/>
      <c r="Z76" s="27"/>
      <c r="AA76" s="27"/>
      <c r="AB76" s="27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</row>
    <row r="77" spans="5:76" x14ac:dyDescent="0.25">
      <c r="E77" s="49"/>
      <c r="F77" s="14"/>
      <c r="G77" s="27"/>
      <c r="H77" s="27"/>
      <c r="I77" s="27"/>
      <c r="J77" s="27"/>
      <c r="K77" s="27"/>
      <c r="L77" s="27"/>
      <c r="M77" s="14"/>
      <c r="N77" s="14"/>
      <c r="O77" s="14"/>
      <c r="P77" s="14"/>
      <c r="Q77" s="14"/>
      <c r="R77" s="14"/>
      <c r="S77" s="14"/>
      <c r="V77" s="91"/>
      <c r="W77" s="27"/>
      <c r="X77" s="27"/>
      <c r="Y77" s="27"/>
      <c r="Z77" s="27"/>
      <c r="AA77" s="27"/>
      <c r="AB77" s="27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</row>
    <row r="78" spans="5:76" x14ac:dyDescent="0.25">
      <c r="E78" s="49"/>
      <c r="F78" s="49"/>
      <c r="G78" s="27"/>
      <c r="H78" s="27"/>
      <c r="I78" s="27"/>
      <c r="J78" s="27"/>
      <c r="K78" s="27"/>
      <c r="L78" s="27"/>
      <c r="M78" s="49"/>
      <c r="N78" s="49"/>
      <c r="V78" s="91"/>
      <c r="W78" s="27"/>
      <c r="X78" s="27"/>
      <c r="Y78" s="27"/>
      <c r="Z78" s="27"/>
      <c r="AA78" s="27"/>
      <c r="AB78" s="27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</row>
    <row r="79" spans="5:76" x14ac:dyDescent="0.25">
      <c r="E79" s="49"/>
      <c r="F79" s="49"/>
      <c r="G79" s="27"/>
      <c r="H79" s="27"/>
      <c r="I79" s="27"/>
      <c r="J79" s="27"/>
      <c r="K79" s="27"/>
      <c r="L79" s="27"/>
      <c r="M79" s="49"/>
      <c r="N79" s="49"/>
      <c r="V79" s="91"/>
      <c r="W79" s="27"/>
      <c r="X79" s="27"/>
      <c r="Y79" s="27"/>
      <c r="Z79" s="27"/>
      <c r="AA79" s="27"/>
      <c r="AB79" s="27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</row>
    <row r="80" spans="5:76" x14ac:dyDescent="0.25">
      <c r="E80" s="49"/>
      <c r="F80" s="49"/>
      <c r="G80" s="27"/>
      <c r="H80" s="27"/>
      <c r="I80" s="27"/>
      <c r="J80" s="27"/>
      <c r="K80" s="27"/>
      <c r="L80" s="27"/>
      <c r="M80" s="49"/>
      <c r="N80" s="49"/>
      <c r="V80" s="91"/>
      <c r="W80" s="27"/>
      <c r="X80" s="27"/>
      <c r="Y80" s="27"/>
      <c r="Z80" s="27"/>
      <c r="AA80" s="27"/>
      <c r="AB80" s="27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</row>
    <row r="81" spans="5:76" x14ac:dyDescent="0.25">
      <c r="E81" s="49"/>
      <c r="F81" s="49"/>
      <c r="G81" s="27"/>
      <c r="H81" s="27"/>
      <c r="I81" s="27"/>
      <c r="J81" s="27"/>
      <c r="K81" s="27"/>
      <c r="L81" s="27"/>
      <c r="M81" s="49"/>
      <c r="N81" s="49"/>
      <c r="V81" s="91"/>
      <c r="W81" s="27"/>
      <c r="X81" s="27"/>
      <c r="Y81" s="27"/>
      <c r="Z81" s="27"/>
      <c r="AA81" s="27"/>
      <c r="AB81" s="27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</row>
    <row r="82" spans="5:76" x14ac:dyDescent="0.25">
      <c r="E82" s="49"/>
      <c r="F82" s="49"/>
      <c r="G82" s="27"/>
      <c r="H82" s="27"/>
      <c r="I82" s="27"/>
      <c r="J82" s="27"/>
      <c r="K82" s="27"/>
      <c r="L82" s="27"/>
      <c r="M82" s="49"/>
      <c r="N82" s="49"/>
      <c r="V82" s="91"/>
      <c r="W82" s="27"/>
      <c r="X82" s="27"/>
      <c r="Y82" s="27"/>
      <c r="Z82" s="27"/>
      <c r="AA82" s="27"/>
      <c r="AB82" s="27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</row>
    <row r="83" spans="5:76" x14ac:dyDescent="0.25">
      <c r="G83" s="27"/>
      <c r="H83" s="27"/>
      <c r="I83" s="27"/>
      <c r="J83" s="27"/>
      <c r="K83" s="27"/>
      <c r="L83" s="27"/>
      <c r="V83" s="91"/>
      <c r="W83" s="27"/>
      <c r="X83" s="27"/>
      <c r="Y83" s="27"/>
      <c r="Z83" s="27"/>
      <c r="AA83" s="27"/>
      <c r="AB83" s="27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</row>
    <row r="84" spans="5:76" x14ac:dyDescent="0.25">
      <c r="G84" s="27"/>
      <c r="H84" s="27"/>
      <c r="I84" s="27"/>
      <c r="J84" s="27"/>
      <c r="K84" s="27"/>
      <c r="L84" s="27"/>
      <c r="V84" s="91"/>
      <c r="W84" s="27"/>
      <c r="X84" s="27"/>
      <c r="Y84" s="27"/>
      <c r="Z84" s="27"/>
      <c r="AA84" s="27"/>
      <c r="AB84" s="27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</row>
    <row r="85" spans="5:76" x14ac:dyDescent="0.25">
      <c r="G85" s="281" t="str">
        <f>E31</f>
        <v>Disposición de materiales</v>
      </c>
      <c r="H85" s="282"/>
      <c r="I85" s="282"/>
      <c r="J85" s="282"/>
      <c r="K85" s="282"/>
      <c r="L85" s="283"/>
      <c r="V85" s="91"/>
      <c r="W85" s="281" t="str">
        <f>E35</f>
        <v>Percepción Motivacional</v>
      </c>
      <c r="X85" s="282"/>
      <c r="Y85" s="282"/>
      <c r="Z85" s="282"/>
      <c r="AA85" s="282"/>
      <c r="AB85" s="283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</row>
    <row r="86" spans="5:76" x14ac:dyDescent="0.25">
      <c r="G86" s="284" t="s">
        <v>41</v>
      </c>
      <c r="H86" s="284"/>
      <c r="I86" s="285" t="s">
        <v>42</v>
      </c>
      <c r="J86" s="285"/>
      <c r="K86" s="280" t="s">
        <v>43</v>
      </c>
      <c r="L86" s="280"/>
      <c r="V86" s="91"/>
      <c r="W86" s="284" t="s">
        <v>41</v>
      </c>
      <c r="X86" s="284"/>
      <c r="Y86" s="285" t="s">
        <v>42</v>
      </c>
      <c r="Z86" s="285"/>
      <c r="AA86" s="280" t="s">
        <v>43</v>
      </c>
      <c r="AB86" s="280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</row>
    <row r="87" spans="5:76" x14ac:dyDescent="0.25">
      <c r="G87" s="15">
        <f>_xlfn.XLOOKUP(G85,$E$28:$E$35,$F$28:$F$35,"ERROR",0,1)</f>
        <v>18</v>
      </c>
      <c r="H87" s="12">
        <v>0</v>
      </c>
      <c r="I87" s="12">
        <f>_xlfn.XLOOKUP(G85,$E$28:$E$35,$I$28:$I$35)</f>
        <v>12</v>
      </c>
      <c r="J87" s="12">
        <v>0</v>
      </c>
      <c r="K87" s="12">
        <f>_xlfn.XLOOKUP(G85,$E$28:$E$35,$L$28:$L$35)</f>
        <v>14</v>
      </c>
      <c r="L87" s="12">
        <v>0</v>
      </c>
      <c r="V87" s="91"/>
      <c r="W87" s="15">
        <f>_xlfn.XLOOKUP(W85,$E$28:$E$35,$F$28:$F$35,"ERROR",0,1)</f>
        <v>18</v>
      </c>
      <c r="X87" s="12">
        <v>0</v>
      </c>
      <c r="Y87" s="12">
        <f>_xlfn.XLOOKUP(W85,$E$28:$E$35,$I$28:$I$35)</f>
        <v>12</v>
      </c>
      <c r="Z87" s="12">
        <v>0</v>
      </c>
      <c r="AA87" s="12">
        <f>_xlfn.XLOOKUP(W85,$E$28:$E$35,$L$28:$L$35)</f>
        <v>14</v>
      </c>
      <c r="AB87" s="12">
        <v>0</v>
      </c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</row>
    <row r="88" spans="5:76" x14ac:dyDescent="0.25">
      <c r="G88" s="15">
        <f>((G90-G87)/4)+G87</f>
        <v>18.75</v>
      </c>
      <c r="H88" s="12">
        <v>1</v>
      </c>
      <c r="I88" s="15">
        <f>((I90-I87)/4)+I87</f>
        <v>12.5</v>
      </c>
      <c r="J88" s="12">
        <v>1</v>
      </c>
      <c r="K88" s="15">
        <f>((K90-K87)/4)+K87</f>
        <v>14.75</v>
      </c>
      <c r="L88" s="12">
        <v>1</v>
      </c>
      <c r="V88" s="91"/>
      <c r="W88" s="15">
        <f>((W90-W87)/4)+W87</f>
        <v>18.75</v>
      </c>
      <c r="X88" s="12">
        <v>1</v>
      </c>
      <c r="Y88" s="15">
        <f>((Y90-Y87)/4)+Y87</f>
        <v>12.5</v>
      </c>
      <c r="Z88" s="12">
        <v>1</v>
      </c>
      <c r="AA88" s="15">
        <f>((AA90-AA87)/4)+AA87</f>
        <v>14.75</v>
      </c>
      <c r="AB88" s="12">
        <v>1</v>
      </c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</row>
    <row r="89" spans="5:76" x14ac:dyDescent="0.25">
      <c r="G89" s="12">
        <f>G90-((G90-G87)/4)</f>
        <v>20.25</v>
      </c>
      <c r="H89" s="12">
        <v>1</v>
      </c>
      <c r="I89" s="12">
        <f>I90-((I90-I87)/4)</f>
        <v>13.5</v>
      </c>
      <c r="J89" s="12">
        <v>1</v>
      </c>
      <c r="K89" s="12">
        <f>K90-((K90-K87)/4)</f>
        <v>16.25</v>
      </c>
      <c r="L89" s="12">
        <v>1</v>
      </c>
      <c r="V89" s="91"/>
      <c r="W89" s="12">
        <f>W90-((W90-W87)/4)</f>
        <v>20.25</v>
      </c>
      <c r="X89" s="12">
        <v>1</v>
      </c>
      <c r="Y89" s="12">
        <f>Y90-((Y90-Y87)/4)</f>
        <v>13.5</v>
      </c>
      <c r="Z89" s="12">
        <v>1</v>
      </c>
      <c r="AA89" s="12">
        <f>AA90-((AA90-AA87)/4)</f>
        <v>16.25</v>
      </c>
      <c r="AB89" s="12">
        <v>1</v>
      </c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</row>
    <row r="90" spans="5:76" x14ac:dyDescent="0.25">
      <c r="G90" s="15">
        <f>_xlfn.XLOOKUP(G85,$E$28:$E$35,$H$28:$H$35,"ERROR",0,1)</f>
        <v>21</v>
      </c>
      <c r="H90" s="12">
        <v>0</v>
      </c>
      <c r="I90" s="12">
        <f>_xlfn.XLOOKUP(G85,$E$28:$E$35,$K$28:$K$35)</f>
        <v>14</v>
      </c>
      <c r="J90" s="12">
        <v>0</v>
      </c>
      <c r="K90" s="12">
        <f>_xlfn.XLOOKUP(G85,$E$28:$E$35,$N$28:$N$35)</f>
        <v>17</v>
      </c>
      <c r="L90" s="12">
        <v>0</v>
      </c>
      <c r="V90" s="91"/>
      <c r="W90" s="15">
        <f>_xlfn.XLOOKUP(W85,$E$28:$E$35,$H$28:$H$35,"ERROR",0,1)</f>
        <v>21</v>
      </c>
      <c r="X90" s="12">
        <v>0</v>
      </c>
      <c r="Y90" s="12">
        <f>_xlfn.XLOOKUP(W85,$E$28:$E$35,$K$28:$K$35)</f>
        <v>14</v>
      </c>
      <c r="Z90" s="12">
        <v>0</v>
      </c>
      <c r="AA90" s="12">
        <f>_xlfn.XLOOKUP(W85,$E$28:$E$35,$N$28:$N$35)</f>
        <v>17</v>
      </c>
      <c r="AB90" s="12">
        <v>0</v>
      </c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</row>
    <row r="91" spans="5:76" x14ac:dyDescent="0.25"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</row>
    <row r="92" spans="5:76" x14ac:dyDescent="0.25"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</row>
    <row r="93" spans="5:76" x14ac:dyDescent="0.25"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</row>
    <row r="94" spans="5:76" x14ac:dyDescent="0.25"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</row>
    <row r="95" spans="5:76" x14ac:dyDescent="0.25"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</row>
    <row r="96" spans="5:76" x14ac:dyDescent="0.25"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</row>
    <row r="97" spans="22:76" x14ac:dyDescent="0.25"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</row>
    <row r="98" spans="22:76" x14ac:dyDescent="0.25"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</row>
    <row r="99" spans="22:76" x14ac:dyDescent="0.25"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</row>
    <row r="100" spans="22:76" x14ac:dyDescent="0.25"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</row>
    <row r="101" spans="22:76" x14ac:dyDescent="0.25"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</row>
    <row r="102" spans="22:76" x14ac:dyDescent="0.25"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</row>
    <row r="103" spans="22:76" x14ac:dyDescent="0.25"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</row>
    <row r="104" spans="22:76" x14ac:dyDescent="0.25"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</row>
    <row r="105" spans="22:76" x14ac:dyDescent="0.25"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</row>
    <row r="106" spans="22:76" x14ac:dyDescent="0.25"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</row>
    <row r="107" spans="22:76" x14ac:dyDescent="0.25"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</row>
    <row r="108" spans="22:76" x14ac:dyDescent="0.25"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</row>
    <row r="109" spans="22:76" x14ac:dyDescent="0.25"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</row>
    <row r="110" spans="22:76" x14ac:dyDescent="0.25"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</row>
    <row r="111" spans="22:76" x14ac:dyDescent="0.25"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  <c r="BI111" s="91"/>
      <c r="BJ111" s="91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</row>
    <row r="112" spans="22:76" x14ac:dyDescent="0.25"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  <c r="BI112" s="91"/>
      <c r="BJ112" s="91"/>
      <c r="BK112" s="91"/>
      <c r="BL112" s="91"/>
      <c r="BM112" s="91"/>
      <c r="BN112" s="91"/>
      <c r="BO112" s="91"/>
      <c r="BP112" s="91"/>
      <c r="BQ112" s="91"/>
      <c r="BR112" s="91"/>
      <c r="BS112" s="91"/>
      <c r="BT112" s="91"/>
      <c r="BU112" s="91"/>
      <c r="BV112" s="91"/>
      <c r="BW112" s="91"/>
      <c r="BX112" s="91"/>
    </row>
    <row r="113" spans="22:76" x14ac:dyDescent="0.25"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</row>
    <row r="114" spans="22:76" x14ac:dyDescent="0.25"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</row>
    <row r="115" spans="22:76" x14ac:dyDescent="0.25"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</row>
    <row r="116" spans="22:76" x14ac:dyDescent="0.25"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</row>
    <row r="117" spans="22:76" x14ac:dyDescent="0.25"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1"/>
      <c r="BI117" s="91"/>
      <c r="BJ117" s="91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</row>
    <row r="118" spans="22:76" x14ac:dyDescent="0.25"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1"/>
      <c r="BI118" s="91"/>
      <c r="BJ118" s="9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</row>
    <row r="119" spans="22:76" x14ac:dyDescent="0.25"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</row>
    <row r="120" spans="22:76" x14ac:dyDescent="0.25"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  <c r="BI120" s="91"/>
      <c r="BJ120" s="91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</row>
    <row r="121" spans="22:76" x14ac:dyDescent="0.25"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</row>
    <row r="122" spans="22:76" x14ac:dyDescent="0.25"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</row>
    <row r="123" spans="22:76" x14ac:dyDescent="0.25"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</row>
    <row r="124" spans="22:76" x14ac:dyDescent="0.25"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  <c r="BI124" s="91"/>
      <c r="BJ124" s="91"/>
      <c r="BK124" s="91"/>
      <c r="BL124" s="91"/>
      <c r="BM124" s="91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  <c r="BX124" s="91"/>
    </row>
    <row r="125" spans="22:76" x14ac:dyDescent="0.25"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</row>
    <row r="126" spans="22:76" x14ac:dyDescent="0.25"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</row>
    <row r="127" spans="22:76" x14ac:dyDescent="0.25"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  <c r="BX127" s="91"/>
    </row>
    <row r="128" spans="22:76" x14ac:dyDescent="0.25"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</row>
    <row r="129" spans="22:76" x14ac:dyDescent="0.25"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</row>
    <row r="130" spans="22:76" x14ac:dyDescent="0.25"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</row>
    <row r="131" spans="22:76" x14ac:dyDescent="0.25"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</row>
    <row r="132" spans="22:76" x14ac:dyDescent="0.25"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</row>
    <row r="133" spans="22:76" x14ac:dyDescent="0.25"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</row>
    <row r="134" spans="22:76" x14ac:dyDescent="0.25"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</row>
    <row r="135" spans="22:76" x14ac:dyDescent="0.25"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</row>
    <row r="136" spans="22:76" x14ac:dyDescent="0.25"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</row>
    <row r="137" spans="22:76" x14ac:dyDescent="0.25"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</row>
    <row r="138" spans="22:76" x14ac:dyDescent="0.25"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</row>
    <row r="139" spans="22:76" x14ac:dyDescent="0.25"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</row>
    <row r="140" spans="22:76" x14ac:dyDescent="0.25"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</row>
    <row r="141" spans="22:76" x14ac:dyDescent="0.25"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</row>
  </sheetData>
  <mergeCells count="51">
    <mergeCell ref="G85:L85"/>
    <mergeCell ref="W85:AB85"/>
    <mergeCell ref="G86:H86"/>
    <mergeCell ref="I86:J86"/>
    <mergeCell ref="K86:L86"/>
    <mergeCell ref="W86:X86"/>
    <mergeCell ref="Y86:Z86"/>
    <mergeCell ref="AA86:AB86"/>
    <mergeCell ref="G70:L70"/>
    <mergeCell ref="W70:AB70"/>
    <mergeCell ref="G71:H71"/>
    <mergeCell ref="I71:J71"/>
    <mergeCell ref="K71:L71"/>
    <mergeCell ref="W71:X71"/>
    <mergeCell ref="Y71:Z71"/>
    <mergeCell ref="AA71:AB71"/>
    <mergeCell ref="G55:L55"/>
    <mergeCell ref="W55:AB55"/>
    <mergeCell ref="G56:H56"/>
    <mergeCell ref="I56:J56"/>
    <mergeCell ref="K56:L56"/>
    <mergeCell ref="W56:X56"/>
    <mergeCell ref="Y56:Z56"/>
    <mergeCell ref="AA56:AB56"/>
    <mergeCell ref="G40:L40"/>
    <mergeCell ref="W40:AB40"/>
    <mergeCell ref="G41:H41"/>
    <mergeCell ref="I41:J41"/>
    <mergeCell ref="K41:L41"/>
    <mergeCell ref="W41:X41"/>
    <mergeCell ref="Y41:Z41"/>
    <mergeCell ref="AA41:AB41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AR13:AT13"/>
    <mergeCell ref="E2:M2"/>
    <mergeCell ref="N3:U3"/>
    <mergeCell ref="AF5:AI5"/>
    <mergeCell ref="AL13:AN13"/>
    <mergeCell ref="AO13:AQ13"/>
  </mergeCells>
  <conditionalFormatting sqref="F13">
    <cfRule type="cellIs" dxfId="83" priority="11" operator="greaterThan">
      <formula>1</formula>
    </cfRule>
    <cfRule type="cellIs" dxfId="82" priority="12" operator="greaterThan">
      <formula>1</formula>
    </cfRule>
  </conditionalFormatting>
  <conditionalFormatting sqref="G24">
    <cfRule type="cellIs" dxfId="81" priority="9" operator="greaterThan">
      <formula>1</formula>
    </cfRule>
    <cfRule type="cellIs" dxfId="80" priority="10" operator="greaterThan">
      <formula>1</formula>
    </cfRule>
  </conditionalFormatting>
  <conditionalFormatting sqref="F15:AK22">
    <cfRule type="cellIs" dxfId="79" priority="6" operator="lessThan">
      <formula>1</formula>
    </cfRule>
    <cfRule type="cellIs" dxfId="78" priority="7" operator="equal">
      <formula>1</formula>
    </cfRule>
    <cfRule type="cellIs" dxfId="77" priority="8" operator="greaterThan">
      <formula>1</formula>
    </cfRule>
  </conditionalFormatting>
  <conditionalFormatting sqref="F4:M11">
    <cfRule type="cellIs" dxfId="76" priority="3" operator="lessThan">
      <formula>1</formula>
    </cfRule>
    <cfRule type="cellIs" dxfId="75" priority="4" operator="greaterThan">
      <formula>1</formula>
    </cfRule>
    <cfRule type="cellIs" dxfId="74" priority="5" operator="equal">
      <formula>1</formula>
    </cfRule>
  </conditionalFormatting>
  <conditionalFormatting sqref="AC7">
    <cfRule type="containsText" dxfId="73" priority="1" operator="containsText" text="NO CUMPLE">
      <formula>NOT(ISERROR(SEARCH("NO CUMPLE",AC7)))</formula>
    </cfRule>
    <cfRule type="containsText" dxfId="72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5F7A-CB00-4D78-BE08-ACD98F8D26F3}">
  <sheetPr>
    <tabColor rgb="FFFF0000"/>
  </sheetPr>
  <dimension ref="B2:BX141"/>
  <sheetViews>
    <sheetView showGridLines="0" zoomScale="70" zoomScaleNormal="70" workbookViewId="0">
      <selection activeCell="O37" sqref="O37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92" t="s">
        <v>12</v>
      </c>
      <c r="F2" s="292"/>
      <c r="G2" s="292"/>
      <c r="H2" s="292"/>
      <c r="I2" s="292"/>
      <c r="J2" s="292"/>
      <c r="K2" s="292"/>
      <c r="L2" s="292"/>
      <c r="M2" s="292"/>
    </row>
    <row r="3" spans="2:59" s="1" customFormat="1" ht="75" customHeight="1" x14ac:dyDescent="0.25">
      <c r="B3" s="22" t="s">
        <v>8</v>
      </c>
      <c r="C3" s="4" t="s">
        <v>25</v>
      </c>
      <c r="E3" s="54" t="s">
        <v>9</v>
      </c>
      <c r="F3" s="55" t="s">
        <v>0</v>
      </c>
      <c r="G3" s="55" t="s">
        <v>1</v>
      </c>
      <c r="H3" s="55" t="s">
        <v>2</v>
      </c>
      <c r="I3" s="55" t="s">
        <v>3</v>
      </c>
      <c r="J3" s="55" t="s">
        <v>4</v>
      </c>
      <c r="K3" s="55" t="s">
        <v>5</v>
      </c>
      <c r="L3" s="55" t="s">
        <v>6</v>
      </c>
      <c r="M3" s="55" t="s">
        <v>7</v>
      </c>
      <c r="N3" s="293" t="s">
        <v>11</v>
      </c>
      <c r="O3" s="294"/>
      <c r="P3" s="294"/>
      <c r="Q3" s="294"/>
      <c r="R3" s="294"/>
      <c r="S3" s="294"/>
      <c r="T3" s="294"/>
      <c r="U3" s="295"/>
      <c r="V3" s="2" t="s">
        <v>19</v>
      </c>
      <c r="W3"/>
      <c r="X3" s="2" t="s">
        <v>20</v>
      </c>
      <c r="Y3" s="24" t="s">
        <v>56</v>
      </c>
    </row>
    <row r="4" spans="2:59" x14ac:dyDescent="0.25">
      <c r="B4" s="8" t="s">
        <v>0</v>
      </c>
      <c r="C4" s="18">
        <v>9</v>
      </c>
      <c r="E4" s="10" t="s">
        <v>0</v>
      </c>
      <c r="F4" s="56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56">
        <f t="shared" si="0"/>
        <v>3</v>
      </c>
      <c r="H4" s="56">
        <f t="shared" si="0"/>
        <v>5</v>
      </c>
      <c r="I4" s="56">
        <f t="shared" si="0"/>
        <v>5</v>
      </c>
      <c r="J4" s="56">
        <f t="shared" si="0"/>
        <v>3</v>
      </c>
      <c r="K4" s="56">
        <f t="shared" si="0"/>
        <v>5</v>
      </c>
      <c r="L4" s="56">
        <f t="shared" si="0"/>
        <v>4</v>
      </c>
      <c r="M4" s="56">
        <f>IF(VLOOKUP(M$3,$B$4:$C$11,2,FALSE)&lt;VLOOKUP($E4,$B$4:$C$11,2,FALSE),VLOOKUP($E4,$B$4:$C$11,2,FALSE)-VLOOKUP(M$3,$B$4:$C$11,2,FALSE)+1,1/(ABS(VLOOKUP(M$3,$B$4:$C$11,2,FALSE)-VLOOKUP($E4,$B$4:$C$11,2,FALSE)+1)))</f>
        <v>6</v>
      </c>
      <c r="N4" s="9">
        <f t="shared" ref="N4:U11" si="1">F4/F$12</f>
        <v>0.37267080745341619</v>
      </c>
      <c r="O4" s="5">
        <f t="shared" si="1"/>
        <v>0.44444444444444448</v>
      </c>
      <c r="P4" s="5">
        <f t="shared" si="1"/>
        <v>0.30303030303030304</v>
      </c>
      <c r="Q4" s="5">
        <f t="shared" si="1"/>
        <v>0.30303030303030304</v>
      </c>
      <c r="R4" s="5">
        <f t="shared" si="1"/>
        <v>0.44444444444444448</v>
      </c>
      <c r="S4" s="5">
        <f t="shared" si="1"/>
        <v>0.30303030303030304</v>
      </c>
      <c r="T4" s="5">
        <f t="shared" si="1"/>
        <v>0.3692307692307692</v>
      </c>
      <c r="U4" s="5">
        <f t="shared" si="1"/>
        <v>0.25</v>
      </c>
      <c r="V4" s="5">
        <f t="shared" ref="V4:V11" si="2">AVERAGE(N4:U4)</f>
        <v>0.3487351718329979</v>
      </c>
      <c r="X4" s="5" cm="1">
        <f t="array" ref="X4:X11">MMULT(F4:M11,V4:V11)</f>
        <v>2.8810899346225436</v>
      </c>
      <c r="Y4" s="6">
        <f>X4/V4</f>
        <v>8.2615410412409975</v>
      </c>
      <c r="AA4" s="18" t="s">
        <v>21</v>
      </c>
      <c r="AB4" s="5">
        <f>((SUM(Y4:Y11)/8)-8)/(8-1)</f>
        <v>1.657433752945587E-2</v>
      </c>
    </row>
    <row r="5" spans="2:59" x14ac:dyDescent="0.25">
      <c r="B5" s="8" t="s">
        <v>1</v>
      </c>
      <c r="C5" s="18">
        <v>7</v>
      </c>
      <c r="E5" s="10" t="s">
        <v>1</v>
      </c>
      <c r="F5" s="56">
        <f t="shared" si="0"/>
        <v>0.33333333333333331</v>
      </c>
      <c r="G5" s="56">
        <f t="shared" si="0"/>
        <v>1</v>
      </c>
      <c r="H5" s="56">
        <f t="shared" si="0"/>
        <v>3</v>
      </c>
      <c r="I5" s="56">
        <f t="shared" si="0"/>
        <v>3</v>
      </c>
      <c r="J5" s="56">
        <f t="shared" si="0"/>
        <v>1</v>
      </c>
      <c r="K5" s="56">
        <f t="shared" si="0"/>
        <v>3</v>
      </c>
      <c r="L5" s="56">
        <f t="shared" si="0"/>
        <v>2</v>
      </c>
      <c r="M5" s="56">
        <f t="shared" si="0"/>
        <v>4</v>
      </c>
      <c r="N5" s="9">
        <f t="shared" si="1"/>
        <v>0.12422360248447205</v>
      </c>
      <c r="O5" s="5">
        <f t="shared" si="1"/>
        <v>0.14814814814814817</v>
      </c>
      <c r="P5" s="5">
        <f t="shared" si="1"/>
        <v>0.18181818181818182</v>
      </c>
      <c r="Q5" s="5">
        <f t="shared" si="1"/>
        <v>0.18181818181818182</v>
      </c>
      <c r="R5" s="5">
        <f t="shared" si="1"/>
        <v>0.14814814814814817</v>
      </c>
      <c r="S5" s="5">
        <f t="shared" si="1"/>
        <v>0.18181818181818182</v>
      </c>
      <c r="T5" s="5">
        <f t="shared" si="1"/>
        <v>0.1846153846153846</v>
      </c>
      <c r="U5" s="5">
        <f t="shared" si="1"/>
        <v>0.16666666666666666</v>
      </c>
      <c r="V5" s="5">
        <f t="shared" si="2"/>
        <v>0.16465706193967064</v>
      </c>
      <c r="X5" s="5">
        <v>1.3460701637332073</v>
      </c>
      <c r="Y5" s="6">
        <f>X5/V5</f>
        <v>8.1749919977704888</v>
      </c>
      <c r="AA5" s="18" t="s">
        <v>23</v>
      </c>
      <c r="AB5" s="5">
        <v>1.41</v>
      </c>
      <c r="AE5" t="s">
        <v>44</v>
      </c>
      <c r="AF5" s="296" t="s">
        <v>45</v>
      </c>
      <c r="AG5" s="296"/>
      <c r="AH5" s="296"/>
      <c r="AI5" s="296"/>
    </row>
    <row r="6" spans="2:59" x14ac:dyDescent="0.25">
      <c r="B6" s="8" t="s">
        <v>2</v>
      </c>
      <c r="C6" s="18">
        <v>5</v>
      </c>
      <c r="E6" s="10" t="s">
        <v>2</v>
      </c>
      <c r="F6" s="56">
        <f t="shared" si="0"/>
        <v>0.2</v>
      </c>
      <c r="G6" s="56">
        <f t="shared" si="0"/>
        <v>0.33333333333333331</v>
      </c>
      <c r="H6" s="56">
        <f t="shared" si="0"/>
        <v>1</v>
      </c>
      <c r="I6" s="56">
        <f t="shared" si="0"/>
        <v>1</v>
      </c>
      <c r="J6" s="56">
        <f t="shared" si="0"/>
        <v>0.33333333333333331</v>
      </c>
      <c r="K6" s="56">
        <f t="shared" si="0"/>
        <v>1</v>
      </c>
      <c r="L6" s="56">
        <f t="shared" si="0"/>
        <v>0.5</v>
      </c>
      <c r="M6" s="56">
        <f t="shared" si="0"/>
        <v>2</v>
      </c>
      <c r="N6" s="9">
        <f t="shared" si="1"/>
        <v>7.4534161490683246E-2</v>
      </c>
      <c r="O6" s="5">
        <f t="shared" si="1"/>
        <v>4.938271604938272E-2</v>
      </c>
      <c r="P6" s="5">
        <f t="shared" si="1"/>
        <v>6.0606060606060608E-2</v>
      </c>
      <c r="Q6" s="5">
        <f t="shared" si="1"/>
        <v>6.0606060606060608E-2</v>
      </c>
      <c r="R6" s="5">
        <f t="shared" si="1"/>
        <v>4.938271604938272E-2</v>
      </c>
      <c r="S6" s="5">
        <f t="shared" si="1"/>
        <v>6.0606060606060608E-2</v>
      </c>
      <c r="T6" s="5">
        <f t="shared" si="1"/>
        <v>4.6153846153846149E-2</v>
      </c>
      <c r="U6" s="5">
        <f t="shared" si="1"/>
        <v>8.3333333333333329E-2</v>
      </c>
      <c r="V6" s="5">
        <f t="shared" si="2"/>
        <v>6.0575619361851248E-2</v>
      </c>
      <c r="X6" s="5">
        <v>0.48751922711614748</v>
      </c>
      <c r="Y6" s="6">
        <f>X6/V6</f>
        <v>8.0481096561956544</v>
      </c>
      <c r="AA6" s="18" t="s">
        <v>22</v>
      </c>
      <c r="AB6" s="5">
        <f>AB4/AB5</f>
        <v>1.1754849311670829E-2</v>
      </c>
      <c r="AC6" s="1" t="s">
        <v>24</v>
      </c>
      <c r="AE6" s="29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v>5</v>
      </c>
      <c r="E7" s="10" t="s">
        <v>3</v>
      </c>
      <c r="F7" s="56">
        <f t="shared" si="0"/>
        <v>0.2</v>
      </c>
      <c r="G7" s="56">
        <f t="shared" si="0"/>
        <v>0.33333333333333331</v>
      </c>
      <c r="H7" s="56">
        <f t="shared" si="0"/>
        <v>1</v>
      </c>
      <c r="I7" s="56">
        <f t="shared" si="0"/>
        <v>1</v>
      </c>
      <c r="J7" s="56">
        <f t="shared" si="0"/>
        <v>0.33333333333333331</v>
      </c>
      <c r="K7" s="56">
        <f t="shared" si="0"/>
        <v>1</v>
      </c>
      <c r="L7" s="56">
        <f t="shared" si="0"/>
        <v>0.5</v>
      </c>
      <c r="M7" s="56">
        <f t="shared" si="0"/>
        <v>2</v>
      </c>
      <c r="N7" s="9">
        <f t="shared" si="1"/>
        <v>7.4534161490683246E-2</v>
      </c>
      <c r="O7" s="5">
        <f t="shared" si="1"/>
        <v>4.938271604938272E-2</v>
      </c>
      <c r="P7" s="5">
        <f t="shared" si="1"/>
        <v>6.0606060606060608E-2</v>
      </c>
      <c r="Q7" s="5">
        <f t="shared" si="1"/>
        <v>6.0606060606060608E-2</v>
      </c>
      <c r="R7" s="5">
        <f t="shared" si="1"/>
        <v>4.938271604938272E-2</v>
      </c>
      <c r="S7" s="5">
        <f t="shared" si="1"/>
        <v>6.0606060606060608E-2</v>
      </c>
      <c r="T7" s="5">
        <f t="shared" si="1"/>
        <v>4.6153846153846149E-2</v>
      </c>
      <c r="U7" s="5">
        <f t="shared" si="1"/>
        <v>8.3333333333333329E-2</v>
      </c>
      <c r="V7" s="5">
        <f t="shared" si="2"/>
        <v>6.0575619361851248E-2</v>
      </c>
      <c r="X7" s="5">
        <v>0.48751922711614748</v>
      </c>
      <c r="Y7" s="6">
        <f>X7/V7</f>
        <v>8.0481096561956544</v>
      </c>
      <c r="AC7" s="97" t="str">
        <f>IF(AB6&lt;0.1,"CUMPLE","NO CUMPLE")</f>
        <v>CUMPLE</v>
      </c>
      <c r="AE7" s="29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v>7</v>
      </c>
      <c r="E8" s="10" t="s">
        <v>4</v>
      </c>
      <c r="F8" s="56">
        <f t="shared" si="0"/>
        <v>0.33333333333333331</v>
      </c>
      <c r="G8" s="56">
        <f t="shared" si="0"/>
        <v>1</v>
      </c>
      <c r="H8" s="56">
        <f t="shared" si="0"/>
        <v>3</v>
      </c>
      <c r="I8" s="56">
        <f t="shared" si="0"/>
        <v>3</v>
      </c>
      <c r="J8" s="56">
        <f t="shared" si="0"/>
        <v>1</v>
      </c>
      <c r="K8" s="56">
        <f t="shared" si="0"/>
        <v>3</v>
      </c>
      <c r="L8" s="56">
        <f t="shared" si="0"/>
        <v>2</v>
      </c>
      <c r="M8" s="56">
        <f t="shared" si="0"/>
        <v>4</v>
      </c>
      <c r="N8" s="9">
        <f t="shared" si="1"/>
        <v>0.12422360248447205</v>
      </c>
      <c r="O8" s="5">
        <f t="shared" si="1"/>
        <v>0.14814814814814817</v>
      </c>
      <c r="P8" s="5">
        <f t="shared" si="1"/>
        <v>0.18181818181818182</v>
      </c>
      <c r="Q8" s="5">
        <f t="shared" si="1"/>
        <v>0.18181818181818182</v>
      </c>
      <c r="R8" s="5">
        <f t="shared" si="1"/>
        <v>0.14814814814814817</v>
      </c>
      <c r="S8" s="5">
        <f t="shared" si="1"/>
        <v>0.18181818181818182</v>
      </c>
      <c r="T8" s="5">
        <f t="shared" si="1"/>
        <v>0.1846153846153846</v>
      </c>
      <c r="U8" s="5">
        <f t="shared" si="1"/>
        <v>0.16666666666666666</v>
      </c>
      <c r="V8" s="5">
        <f t="shared" si="2"/>
        <v>0.16465706193967064</v>
      </c>
      <c r="X8" s="5">
        <v>1.3460701637332073</v>
      </c>
      <c r="Y8" s="6">
        <f t="shared" ref="Y8:Y11" si="3">X8/V8</f>
        <v>8.1749919977704888</v>
      </c>
      <c r="AE8" s="29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v>5</v>
      </c>
      <c r="E9" s="10" t="s">
        <v>5</v>
      </c>
      <c r="F9" s="56">
        <f t="shared" si="0"/>
        <v>0.2</v>
      </c>
      <c r="G9" s="56">
        <f t="shared" si="0"/>
        <v>0.33333333333333331</v>
      </c>
      <c r="H9" s="56">
        <f t="shared" si="0"/>
        <v>1</v>
      </c>
      <c r="I9" s="56">
        <f t="shared" si="0"/>
        <v>1</v>
      </c>
      <c r="J9" s="56">
        <f t="shared" si="0"/>
        <v>0.33333333333333331</v>
      </c>
      <c r="K9" s="56">
        <f t="shared" si="0"/>
        <v>1</v>
      </c>
      <c r="L9" s="56">
        <f t="shared" si="0"/>
        <v>0.5</v>
      </c>
      <c r="M9" s="56">
        <f t="shared" si="0"/>
        <v>2</v>
      </c>
      <c r="N9" s="9">
        <f t="shared" si="1"/>
        <v>7.4534161490683246E-2</v>
      </c>
      <c r="O9" s="5">
        <f t="shared" si="1"/>
        <v>4.938271604938272E-2</v>
      </c>
      <c r="P9" s="5">
        <f t="shared" si="1"/>
        <v>6.0606060606060608E-2</v>
      </c>
      <c r="Q9" s="5">
        <f t="shared" si="1"/>
        <v>6.0606060606060608E-2</v>
      </c>
      <c r="R9" s="5">
        <f t="shared" si="1"/>
        <v>4.938271604938272E-2</v>
      </c>
      <c r="S9" s="5">
        <f t="shared" si="1"/>
        <v>6.0606060606060608E-2</v>
      </c>
      <c r="T9" s="5">
        <f t="shared" si="1"/>
        <v>4.6153846153846149E-2</v>
      </c>
      <c r="U9" s="5">
        <f t="shared" si="1"/>
        <v>8.3333333333333329E-2</v>
      </c>
      <c r="V9" s="5">
        <f t="shared" si="2"/>
        <v>6.0575619361851248E-2</v>
      </c>
      <c r="X9" s="5">
        <v>0.48751922711614748</v>
      </c>
      <c r="Y9" s="6">
        <f t="shared" si="3"/>
        <v>8.0481096561956544</v>
      </c>
      <c r="AE9" s="29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v>6</v>
      </c>
      <c r="E10" s="10" t="s">
        <v>6</v>
      </c>
      <c r="F10" s="56">
        <f t="shared" si="0"/>
        <v>0.25</v>
      </c>
      <c r="G10" s="56">
        <f t="shared" si="0"/>
        <v>0.5</v>
      </c>
      <c r="H10" s="56">
        <f t="shared" si="0"/>
        <v>2</v>
      </c>
      <c r="I10" s="56">
        <f t="shared" si="0"/>
        <v>2</v>
      </c>
      <c r="J10" s="56">
        <f t="shared" si="0"/>
        <v>0.5</v>
      </c>
      <c r="K10" s="56">
        <f t="shared" si="0"/>
        <v>2</v>
      </c>
      <c r="L10" s="56">
        <f t="shared" si="0"/>
        <v>1</v>
      </c>
      <c r="M10" s="56">
        <f t="shared" si="0"/>
        <v>3</v>
      </c>
      <c r="N10" s="9">
        <f t="shared" si="1"/>
        <v>9.3167701863354047E-2</v>
      </c>
      <c r="O10" s="5">
        <f t="shared" si="1"/>
        <v>7.4074074074074084E-2</v>
      </c>
      <c r="P10" s="5">
        <f t="shared" si="1"/>
        <v>0.12121212121212122</v>
      </c>
      <c r="Q10" s="5">
        <f t="shared" si="1"/>
        <v>0.12121212121212122</v>
      </c>
      <c r="R10" s="5">
        <f t="shared" si="1"/>
        <v>7.4074074074074084E-2</v>
      </c>
      <c r="S10" s="5">
        <f t="shared" si="1"/>
        <v>0.12121212121212122</v>
      </c>
      <c r="T10" s="5">
        <f t="shared" si="1"/>
        <v>9.2307692307692299E-2</v>
      </c>
      <c r="U10" s="5">
        <f t="shared" si="1"/>
        <v>0.125</v>
      </c>
      <c r="V10" s="5">
        <f t="shared" si="2"/>
        <v>0.10278248824444476</v>
      </c>
      <c r="X10" s="5">
        <v>0.83040113318645936</v>
      </c>
      <c r="Y10" s="6">
        <f t="shared" si="3"/>
        <v>8.0792083103839563</v>
      </c>
      <c r="AE10" s="29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v>4</v>
      </c>
      <c r="E11" s="10" t="s">
        <v>7</v>
      </c>
      <c r="F11" s="56">
        <f t="shared" si="0"/>
        <v>0.16666666666666666</v>
      </c>
      <c r="G11" s="56">
        <f t="shared" si="0"/>
        <v>0.25</v>
      </c>
      <c r="H11" s="56">
        <f t="shared" si="0"/>
        <v>0.5</v>
      </c>
      <c r="I11" s="56">
        <f t="shared" si="0"/>
        <v>0.5</v>
      </c>
      <c r="J11" s="56">
        <f t="shared" si="0"/>
        <v>0.25</v>
      </c>
      <c r="K11" s="56">
        <f t="shared" si="0"/>
        <v>0.5</v>
      </c>
      <c r="L11" s="56">
        <f t="shared" si="0"/>
        <v>0.33333333333333331</v>
      </c>
      <c r="M11" s="56">
        <f t="shared" si="0"/>
        <v>1</v>
      </c>
      <c r="N11" s="9">
        <f t="shared" si="1"/>
        <v>6.2111801242236024E-2</v>
      </c>
      <c r="O11" s="5">
        <f t="shared" si="1"/>
        <v>3.7037037037037042E-2</v>
      </c>
      <c r="P11" s="5">
        <f t="shared" si="1"/>
        <v>3.0303030303030304E-2</v>
      </c>
      <c r="Q11" s="5">
        <f t="shared" si="1"/>
        <v>3.0303030303030304E-2</v>
      </c>
      <c r="R11" s="5">
        <f t="shared" si="1"/>
        <v>3.7037037037037042E-2</v>
      </c>
      <c r="S11" s="5">
        <f t="shared" si="1"/>
        <v>3.0303030303030304E-2</v>
      </c>
      <c r="T11" s="5">
        <f t="shared" si="1"/>
        <v>3.0769230769230767E-2</v>
      </c>
      <c r="U11" s="5">
        <f t="shared" si="1"/>
        <v>4.1666666666666664E-2</v>
      </c>
      <c r="V11" s="5">
        <f t="shared" si="2"/>
        <v>3.7441357957662305E-2</v>
      </c>
      <c r="X11" s="5">
        <v>0.30301667602392235</v>
      </c>
      <c r="Y11" s="6">
        <f t="shared" si="3"/>
        <v>8.0931005858966323</v>
      </c>
      <c r="AD11" s="26"/>
      <c r="AE11" s="29" t="s">
        <v>46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</row>
    <row r="12" spans="2:59" x14ac:dyDescent="0.25">
      <c r="E12" s="10" t="s">
        <v>18</v>
      </c>
      <c r="F12" s="56">
        <f t="shared" ref="F12:M12" si="4">SUM(F4:F11)</f>
        <v>2.6833333333333331</v>
      </c>
      <c r="G12" s="56">
        <f t="shared" si="4"/>
        <v>6.7499999999999991</v>
      </c>
      <c r="H12" s="56">
        <f t="shared" si="4"/>
        <v>16.5</v>
      </c>
      <c r="I12" s="56">
        <f t="shared" si="4"/>
        <v>16.5</v>
      </c>
      <c r="J12" s="56">
        <f t="shared" si="4"/>
        <v>6.7499999999999991</v>
      </c>
      <c r="K12" s="56">
        <f t="shared" si="4"/>
        <v>16.5</v>
      </c>
      <c r="L12" s="56">
        <f t="shared" si="4"/>
        <v>10.833333333333334</v>
      </c>
      <c r="M12" s="56">
        <f t="shared" si="4"/>
        <v>24</v>
      </c>
      <c r="N12" s="7"/>
      <c r="O12" s="7"/>
      <c r="P12" s="7"/>
      <c r="Q12" s="7"/>
      <c r="R12" s="7"/>
      <c r="S12" s="7"/>
      <c r="T12" s="7"/>
      <c r="U12" s="7"/>
      <c r="V12" s="13">
        <f>SUM(V4:V11)</f>
        <v>1.0000000000000002</v>
      </c>
      <c r="AD12" s="26"/>
      <c r="AE12" s="29" t="s">
        <v>46</v>
      </c>
      <c r="AF12" s="18" t="s">
        <v>47</v>
      </c>
      <c r="AG12" s="18" t="s">
        <v>48</v>
      </c>
      <c r="AH12" s="18" t="s">
        <v>49</v>
      </c>
      <c r="AI12" s="18" t="s">
        <v>50</v>
      </c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</row>
    <row r="13" spans="2:59" ht="15.75" thickBot="1" x14ac:dyDescent="0.3">
      <c r="F13" s="30"/>
      <c r="H13" s="7"/>
      <c r="AD13" s="26"/>
      <c r="AE13" s="26"/>
      <c r="AF13" s="26"/>
      <c r="AG13" s="26"/>
      <c r="AH13" s="26"/>
      <c r="AI13" s="26"/>
      <c r="AJ13" s="26"/>
      <c r="AK13" s="26"/>
      <c r="AL13" s="286"/>
      <c r="AM13" s="286"/>
      <c r="AN13" s="286"/>
      <c r="AO13" s="286"/>
      <c r="AP13" s="286"/>
      <c r="AQ13" s="286"/>
      <c r="AR13" s="286"/>
      <c r="AS13" s="286"/>
      <c r="AT13" s="286"/>
      <c r="AU13" s="26"/>
    </row>
    <row r="14" spans="2:59" s="11" customFormat="1" ht="30" customHeight="1" thickBot="1" x14ac:dyDescent="0.3">
      <c r="E14" s="35" t="s">
        <v>9</v>
      </c>
      <c r="F14" s="297" t="str">
        <f>F3</f>
        <v>Caracterización de cuadrillas</v>
      </c>
      <c r="G14" s="298"/>
      <c r="H14" s="298"/>
      <c r="I14" s="299"/>
      <c r="J14" s="297" t="str">
        <f>G3</f>
        <v>Complejidad del proyecto</v>
      </c>
      <c r="K14" s="298"/>
      <c r="L14" s="298"/>
      <c r="M14" s="299"/>
      <c r="N14" s="301" t="str">
        <f>H3</f>
        <v>Condiciones ambientales</v>
      </c>
      <c r="O14" s="302"/>
      <c r="P14" s="302"/>
      <c r="Q14" s="303"/>
      <c r="R14" s="301" t="str">
        <f>I3</f>
        <v>Disposición de materiales</v>
      </c>
      <c r="S14" s="302"/>
      <c r="T14" s="302"/>
      <c r="U14" s="303"/>
      <c r="V14" s="301" t="str">
        <f>J3</f>
        <v>Experiencia del trabajador</v>
      </c>
      <c r="W14" s="302"/>
      <c r="X14" s="302"/>
      <c r="Y14" s="303"/>
      <c r="Z14" s="301" t="str">
        <f>K3</f>
        <v>Herramientas y equipos</v>
      </c>
      <c r="AA14" s="302"/>
      <c r="AB14" s="302"/>
      <c r="AC14" s="303"/>
      <c r="AD14" s="304" t="str">
        <f>L3</f>
        <v>Monitoreo y control</v>
      </c>
      <c r="AE14" s="305"/>
      <c r="AF14" s="305"/>
      <c r="AG14" s="306"/>
      <c r="AH14" s="287" t="str">
        <f>M3</f>
        <v>Percepción Motivacional</v>
      </c>
      <c r="AI14" s="288"/>
      <c r="AJ14" s="288"/>
      <c r="AK14" s="288"/>
      <c r="AL14" s="287" t="s">
        <v>51</v>
      </c>
      <c r="AM14" s="288"/>
      <c r="AN14" s="288"/>
      <c r="AO14" s="300"/>
      <c r="AP14" s="289" t="s">
        <v>52</v>
      </c>
      <c r="AQ14" s="290"/>
      <c r="AR14" s="290"/>
      <c r="AS14" s="291"/>
      <c r="AT14" s="68" t="s">
        <v>26</v>
      </c>
      <c r="AU14" s="72" t="s">
        <v>27</v>
      </c>
    </row>
    <row r="15" spans="2:59" x14ac:dyDescent="0.25">
      <c r="E15" s="37" t="str">
        <f>E4</f>
        <v>Caracterización de cuadrillas</v>
      </c>
      <c r="F15" s="41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2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3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4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45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2</v>
      </c>
      <c r="K15" s="46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2.5</v>
      </c>
      <c r="L15" s="47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3.5</v>
      </c>
      <c r="M15" s="48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4</v>
      </c>
      <c r="N15" s="45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4</v>
      </c>
      <c r="O15" s="46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4.5</v>
      </c>
      <c r="P15" s="47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5.5</v>
      </c>
      <c r="Q15" s="48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6</v>
      </c>
      <c r="R15" s="45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4</v>
      </c>
      <c r="S15" s="46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4.5</v>
      </c>
      <c r="T15" s="47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5.5</v>
      </c>
      <c r="U15" s="48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6</v>
      </c>
      <c r="V15" s="45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2</v>
      </c>
      <c r="W15" s="46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2.5</v>
      </c>
      <c r="X15" s="47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3.5</v>
      </c>
      <c r="Y15" s="48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4</v>
      </c>
      <c r="Z15" s="45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4</v>
      </c>
      <c r="AA15" s="46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4.5</v>
      </c>
      <c r="AB15" s="47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5.5</v>
      </c>
      <c r="AC15" s="48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6</v>
      </c>
      <c r="AD15" s="45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3</v>
      </c>
      <c r="AE15" s="46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3.5</v>
      </c>
      <c r="AF15" s="47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4.5</v>
      </c>
      <c r="AG15" s="48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5</v>
      </c>
      <c r="AH15" s="45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5</v>
      </c>
      <c r="AI15" s="46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5.5</v>
      </c>
      <c r="AJ15" s="47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6.5</v>
      </c>
      <c r="AK15" s="76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7</v>
      </c>
      <c r="AL15" s="78">
        <f>(F15*J15*N15*R15*V15*Z15*AD15*AH15)^(1/8)</f>
        <v>2.8057011040133482</v>
      </c>
      <c r="AM15" s="58">
        <f t="shared" ref="AM15:AO22" si="5">(G15*K15*O15*S15*W15*AA15*AE15*AI15)^(1/8)</f>
        <v>3.198847502135306</v>
      </c>
      <c r="AN15" s="58">
        <f t="shared" si="5"/>
        <v>3.9529266294765617</v>
      </c>
      <c r="AO15" s="79">
        <f t="shared" si="5"/>
        <v>4.3184731355089534</v>
      </c>
      <c r="AP15" s="60">
        <f>AL15*$AO$24</f>
        <v>0.21232918519282198</v>
      </c>
      <c r="AQ15" s="61">
        <f>AM15*$AN$24</f>
        <v>0.2746289831282871</v>
      </c>
      <c r="AR15" s="61">
        <f>AN15*$AM$24</f>
        <v>0.43833532743759462</v>
      </c>
      <c r="AS15" s="62">
        <f>AO15*$AL$24</f>
        <v>0.55682780147588318</v>
      </c>
      <c r="AT15" s="69">
        <f>AVERAGE(AP15:AS15)</f>
        <v>0.37053032430864674</v>
      </c>
      <c r="AU15" s="73">
        <f>AT15/$AT$23</f>
        <v>0.3402033436054806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38" t="str">
        <f t="shared" ref="E16:E22" si="6">E5</f>
        <v>Complejidad del proyecto</v>
      </c>
      <c r="F16" s="45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0.25</v>
      </c>
      <c r="G16" s="46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0.2857142857142857</v>
      </c>
      <c r="H16" s="47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0.4</v>
      </c>
      <c r="I16" s="48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0.5</v>
      </c>
      <c r="J16" s="41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2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3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4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45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2</v>
      </c>
      <c r="O16" s="46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2.5</v>
      </c>
      <c r="P16" s="47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3.5</v>
      </c>
      <c r="Q16" s="48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4</v>
      </c>
      <c r="R16" s="45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2</v>
      </c>
      <c r="S16" s="46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2.5</v>
      </c>
      <c r="T16" s="47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3.5</v>
      </c>
      <c r="U16" s="48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4</v>
      </c>
      <c r="V16" s="45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1</v>
      </c>
      <c r="W16" s="46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1</v>
      </c>
      <c r="X16" s="47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1</v>
      </c>
      <c r="Y16" s="48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1</v>
      </c>
      <c r="Z16" s="45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2</v>
      </c>
      <c r="AA16" s="46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2.5</v>
      </c>
      <c r="AB16" s="47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3.5</v>
      </c>
      <c r="AC16" s="48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4</v>
      </c>
      <c r="AD16" s="45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1</v>
      </c>
      <c r="AE16" s="46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1.5</v>
      </c>
      <c r="AF16" s="47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2.5</v>
      </c>
      <c r="AG16" s="48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3</v>
      </c>
      <c r="AH16" s="45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3</v>
      </c>
      <c r="AI16" s="46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3.5</v>
      </c>
      <c r="AJ16" s="47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4.5</v>
      </c>
      <c r="AK16" s="76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5</v>
      </c>
      <c r="AL16" s="80">
        <f t="shared" ref="AL16:AL22" si="7">(F16*J16*N16*R16*V16*Z16*AD16*AH16)^(1/8)</f>
        <v>1.2510334048590739</v>
      </c>
      <c r="AM16" s="40">
        <f t="shared" si="5"/>
        <v>1.4833338605935897</v>
      </c>
      <c r="AN16" s="40">
        <f t="shared" si="5"/>
        <v>1.9305323381934205</v>
      </c>
      <c r="AO16" s="81">
        <f t="shared" si="5"/>
        <v>2.1634913077341982</v>
      </c>
      <c r="AP16" s="60">
        <f t="shared" ref="AP16:AP22" si="8">AL16*$AO$24</f>
        <v>9.4675410407318E-2</v>
      </c>
      <c r="AQ16" s="61">
        <f t="shared" ref="AQ16:AQ22" si="9">AM16*$AN$24</f>
        <v>0.12734788685695306</v>
      </c>
      <c r="AR16" s="61">
        <f t="shared" ref="AR16:AR22" si="10">AN16*$AM$24</f>
        <v>0.21407443241690849</v>
      </c>
      <c r="AS16" s="62">
        <f t="shared" ref="AS16:AS22" si="11">AO16*$AL$24</f>
        <v>0.27896251072911626</v>
      </c>
      <c r="AT16" s="70">
        <f t="shared" ref="AT16:AT21" si="12">AVERAGE(AP16:AS16)</f>
        <v>0.17876506010257395</v>
      </c>
      <c r="AU16" s="74">
        <f t="shared" ref="AU16:AU22" si="13">AT16/$AT$23</f>
        <v>0.16413358685339627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38" t="str">
        <f t="shared" si="6"/>
        <v>Condiciones ambientales</v>
      </c>
      <c r="F17" s="45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0.16666666666666666</v>
      </c>
      <c r="G17" s="46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0.18181818181818182</v>
      </c>
      <c r="H17" s="47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0.22222222222222221</v>
      </c>
      <c r="I17" s="48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0.25</v>
      </c>
      <c r="J17" s="45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0.25</v>
      </c>
      <c r="K17" s="46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0.2857142857142857</v>
      </c>
      <c r="L17" s="47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0.4</v>
      </c>
      <c r="M17" s="48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0.5</v>
      </c>
      <c r="N17" s="41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2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3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4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45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1</v>
      </c>
      <c r="S17" s="46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1</v>
      </c>
      <c r="T17" s="47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1</v>
      </c>
      <c r="U17" s="48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1</v>
      </c>
      <c r="V17" s="45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0.25</v>
      </c>
      <c r="W17" s="46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0.2857142857142857</v>
      </c>
      <c r="X17" s="47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0.4</v>
      </c>
      <c r="Y17" s="48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0.5</v>
      </c>
      <c r="Z17" s="45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1</v>
      </c>
      <c r="AA17" s="46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1</v>
      </c>
      <c r="AB17" s="47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1</v>
      </c>
      <c r="AC17" s="48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45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0.33333333333333331</v>
      </c>
      <c r="AE17" s="46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0.4</v>
      </c>
      <c r="AF17" s="47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0.66666666666666663</v>
      </c>
      <c r="AG17" s="48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1</v>
      </c>
      <c r="AH17" s="45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1</v>
      </c>
      <c r="AI17" s="46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1.5</v>
      </c>
      <c r="AJ17" s="47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2.5</v>
      </c>
      <c r="AK17" s="76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3</v>
      </c>
      <c r="AL17" s="80">
        <f t="shared" si="7"/>
        <v>0.49269248609417793</v>
      </c>
      <c r="AM17" s="40">
        <f t="shared" si="5"/>
        <v>0.55425109401371753</v>
      </c>
      <c r="AN17" s="40">
        <f t="shared" si="5"/>
        <v>0.70241621303055801</v>
      </c>
      <c r="AO17" s="81">
        <f t="shared" si="5"/>
        <v>0.81119480180548875</v>
      </c>
      <c r="AP17" s="60">
        <f t="shared" si="8"/>
        <v>3.7285865544751516E-2</v>
      </c>
      <c r="AQ17" s="61">
        <f t="shared" si="9"/>
        <v>4.7583829565217423E-2</v>
      </c>
      <c r="AR17" s="61">
        <f t="shared" si="10"/>
        <v>7.7890097539451558E-2</v>
      </c>
      <c r="AS17" s="62">
        <f t="shared" si="11"/>
        <v>0.1045961857083037</v>
      </c>
      <c r="AT17" s="70">
        <f t="shared" si="12"/>
        <v>6.6838994589431044E-2</v>
      </c>
      <c r="AU17" s="74">
        <f t="shared" si="13"/>
        <v>6.1368389982602113E-2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38" t="str">
        <f t="shared" si="6"/>
        <v>Disposición de materiales</v>
      </c>
      <c r="F18" s="45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0.16666666666666666</v>
      </c>
      <c r="G18" s="46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0.18181818181818182</v>
      </c>
      <c r="H18" s="47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0.22222222222222221</v>
      </c>
      <c r="I18" s="48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0.25</v>
      </c>
      <c r="J18" s="45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0.25</v>
      </c>
      <c r="K18" s="46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0.2857142857142857</v>
      </c>
      <c r="L18" s="47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0.4</v>
      </c>
      <c r="M18" s="48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0.5</v>
      </c>
      <c r="N18" s="45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1</v>
      </c>
      <c r="O18" s="46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1</v>
      </c>
      <c r="P18" s="47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1</v>
      </c>
      <c r="Q18" s="48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1</v>
      </c>
      <c r="R18" s="41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2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3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4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45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0.25</v>
      </c>
      <c r="W18" s="46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0.2857142857142857</v>
      </c>
      <c r="X18" s="47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0.4</v>
      </c>
      <c r="Y18" s="48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0.5</v>
      </c>
      <c r="Z18" s="45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1</v>
      </c>
      <c r="AA18" s="46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1</v>
      </c>
      <c r="AB18" s="47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1</v>
      </c>
      <c r="AC18" s="48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1</v>
      </c>
      <c r="AD18" s="45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0.33333333333333331</v>
      </c>
      <c r="AE18" s="46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0.4</v>
      </c>
      <c r="AF18" s="47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0.66666666666666663</v>
      </c>
      <c r="AG18" s="48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1</v>
      </c>
      <c r="AH18" s="45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1</v>
      </c>
      <c r="AI18" s="46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1.5</v>
      </c>
      <c r="AJ18" s="47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2.5</v>
      </c>
      <c r="AK18" s="76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3</v>
      </c>
      <c r="AL18" s="80">
        <f t="shared" si="7"/>
        <v>0.49269248609417793</v>
      </c>
      <c r="AM18" s="40">
        <f t="shared" si="5"/>
        <v>0.55425109401371753</v>
      </c>
      <c r="AN18" s="40">
        <f t="shared" si="5"/>
        <v>0.70241621303055801</v>
      </c>
      <c r="AO18" s="81">
        <f t="shared" si="5"/>
        <v>0.81119480180548875</v>
      </c>
      <c r="AP18" s="60">
        <f t="shared" si="8"/>
        <v>3.7285865544751516E-2</v>
      </c>
      <c r="AQ18" s="61">
        <f t="shared" si="9"/>
        <v>4.7583829565217423E-2</v>
      </c>
      <c r="AR18" s="61">
        <f t="shared" si="10"/>
        <v>7.7890097539451558E-2</v>
      </c>
      <c r="AS18" s="62">
        <f t="shared" si="11"/>
        <v>0.1045961857083037</v>
      </c>
      <c r="AT18" s="70">
        <f t="shared" si="12"/>
        <v>6.6838994589431044E-2</v>
      </c>
      <c r="AU18" s="74">
        <f t="shared" si="13"/>
        <v>6.1368389982602113E-2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38" t="str">
        <f t="shared" si="6"/>
        <v>Experiencia del trabajador</v>
      </c>
      <c r="F19" s="45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0.25</v>
      </c>
      <c r="G19" s="46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0.2857142857142857</v>
      </c>
      <c r="H19" s="47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0.4</v>
      </c>
      <c r="I19" s="48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0.5</v>
      </c>
      <c r="J19" s="45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1</v>
      </c>
      <c r="K19" s="46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1</v>
      </c>
      <c r="L19" s="47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1</v>
      </c>
      <c r="M19" s="48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1</v>
      </c>
      <c r="N19" s="45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2</v>
      </c>
      <c r="O19" s="46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2.5</v>
      </c>
      <c r="P19" s="47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3.5</v>
      </c>
      <c r="Q19" s="48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4</v>
      </c>
      <c r="R19" s="45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2</v>
      </c>
      <c r="S19" s="46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2.5</v>
      </c>
      <c r="T19" s="47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3.5</v>
      </c>
      <c r="U19" s="48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4</v>
      </c>
      <c r="V19" s="41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2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3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4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45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2</v>
      </c>
      <c r="AA19" s="46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2.5</v>
      </c>
      <c r="AB19" s="47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3.5</v>
      </c>
      <c r="AC19" s="48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4</v>
      </c>
      <c r="AD19" s="45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1</v>
      </c>
      <c r="AE19" s="46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1.5</v>
      </c>
      <c r="AF19" s="47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2.5</v>
      </c>
      <c r="AG19" s="48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3</v>
      </c>
      <c r="AH19" s="45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3</v>
      </c>
      <c r="AI19" s="46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3.5</v>
      </c>
      <c r="AJ19" s="47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4.5</v>
      </c>
      <c r="AK19" s="76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5</v>
      </c>
      <c r="AL19" s="80">
        <f t="shared" si="7"/>
        <v>1.2510334048590739</v>
      </c>
      <c r="AM19" s="40">
        <f t="shared" si="5"/>
        <v>1.4833338605935897</v>
      </c>
      <c r="AN19" s="40">
        <f t="shared" si="5"/>
        <v>1.9305323381934205</v>
      </c>
      <c r="AO19" s="81">
        <f t="shared" si="5"/>
        <v>2.1634913077341982</v>
      </c>
      <c r="AP19" s="60">
        <f t="shared" si="8"/>
        <v>9.4675410407318E-2</v>
      </c>
      <c r="AQ19" s="61">
        <f t="shared" si="9"/>
        <v>0.12734788685695306</v>
      </c>
      <c r="AR19" s="61">
        <f t="shared" si="10"/>
        <v>0.21407443241690849</v>
      </c>
      <c r="AS19" s="62">
        <f t="shared" si="11"/>
        <v>0.27896251072911626</v>
      </c>
      <c r="AT19" s="70">
        <f t="shared" si="12"/>
        <v>0.17876506010257395</v>
      </c>
      <c r="AU19" s="74">
        <f t="shared" si="13"/>
        <v>0.16413358685339627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38" t="str">
        <f t="shared" si="6"/>
        <v>Herramientas y equipos</v>
      </c>
      <c r="F20" s="45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0.16666666666666666</v>
      </c>
      <c r="G20" s="46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0.18181818181818182</v>
      </c>
      <c r="H20" s="47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0.22222222222222221</v>
      </c>
      <c r="I20" s="48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0.25</v>
      </c>
      <c r="J20" s="45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0.25</v>
      </c>
      <c r="K20" s="46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0.2857142857142857</v>
      </c>
      <c r="L20" s="47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0.4</v>
      </c>
      <c r="M20" s="48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0.5</v>
      </c>
      <c r="N20" s="45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46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</v>
      </c>
      <c r="P20" s="47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1</v>
      </c>
      <c r="Q20" s="48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1</v>
      </c>
      <c r="R20" s="45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1</v>
      </c>
      <c r="S20" s="46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1</v>
      </c>
      <c r="T20" s="47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1</v>
      </c>
      <c r="U20" s="48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1</v>
      </c>
      <c r="V20" s="45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0.25</v>
      </c>
      <c r="W20" s="46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0.2857142857142857</v>
      </c>
      <c r="X20" s="47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0.4</v>
      </c>
      <c r="Y20" s="48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0.5</v>
      </c>
      <c r="Z20" s="41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2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3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4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45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0.33333333333333331</v>
      </c>
      <c r="AE20" s="46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0.4</v>
      </c>
      <c r="AF20" s="47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0.66666666666666663</v>
      </c>
      <c r="AG20" s="48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1</v>
      </c>
      <c r="AH20" s="45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1</v>
      </c>
      <c r="AI20" s="46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1.5</v>
      </c>
      <c r="AJ20" s="47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2.5</v>
      </c>
      <c r="AK20" s="76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3</v>
      </c>
      <c r="AL20" s="80">
        <f t="shared" si="7"/>
        <v>0.49269248609417793</v>
      </c>
      <c r="AM20" s="40">
        <f t="shared" si="5"/>
        <v>0.55425109401371753</v>
      </c>
      <c r="AN20" s="40">
        <f t="shared" si="5"/>
        <v>0.70241621303055801</v>
      </c>
      <c r="AO20" s="81">
        <f t="shared" si="5"/>
        <v>0.81119480180548875</v>
      </c>
      <c r="AP20" s="60">
        <f t="shared" si="8"/>
        <v>3.7285865544751516E-2</v>
      </c>
      <c r="AQ20" s="61">
        <f t="shared" si="9"/>
        <v>4.7583829565217423E-2</v>
      </c>
      <c r="AR20" s="61">
        <f t="shared" si="10"/>
        <v>7.7890097539451558E-2</v>
      </c>
      <c r="AS20" s="62">
        <f t="shared" si="11"/>
        <v>0.1045961857083037</v>
      </c>
      <c r="AT20" s="70">
        <f t="shared" si="12"/>
        <v>6.6838994589431044E-2</v>
      </c>
      <c r="AU20" s="74">
        <f t="shared" si="13"/>
        <v>6.1368389982602113E-2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38" t="str">
        <f t="shared" si="6"/>
        <v>Monitoreo y control</v>
      </c>
      <c r="F21" s="45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0.2</v>
      </c>
      <c r="G21" s="46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0.22222222222222221</v>
      </c>
      <c r="H21" s="47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0.2857142857142857</v>
      </c>
      <c r="I21" s="48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0.33333333333333331</v>
      </c>
      <c r="J21" s="45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0.33333333333333331</v>
      </c>
      <c r="K21" s="46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0.4</v>
      </c>
      <c r="L21" s="47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0.66666666666666663</v>
      </c>
      <c r="M21" s="48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1</v>
      </c>
      <c r="N21" s="45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1</v>
      </c>
      <c r="O21" s="46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1.5</v>
      </c>
      <c r="P21" s="47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2.5</v>
      </c>
      <c r="Q21" s="48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3</v>
      </c>
      <c r="R21" s="45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1</v>
      </c>
      <c r="S21" s="46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1.5</v>
      </c>
      <c r="T21" s="47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2.5</v>
      </c>
      <c r="U21" s="48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3</v>
      </c>
      <c r="V21" s="45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0.33333333333333331</v>
      </c>
      <c r="W21" s="46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0.4</v>
      </c>
      <c r="X21" s="47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0.66666666666666663</v>
      </c>
      <c r="Y21" s="48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1</v>
      </c>
      <c r="Z21" s="45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1</v>
      </c>
      <c r="AA21" s="46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1.5</v>
      </c>
      <c r="AB21" s="47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2.5</v>
      </c>
      <c r="AC21" s="48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3</v>
      </c>
      <c r="AD21" s="41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2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3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4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45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46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47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76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0">
        <f t="shared" si="7"/>
        <v>0.67760591004822746</v>
      </c>
      <c r="AM21" s="40">
        <f t="shared" si="5"/>
        <v>0.86028065449147773</v>
      </c>
      <c r="AN21" s="40">
        <f t="shared" si="5"/>
        <v>1.2741034406104925</v>
      </c>
      <c r="AO21" s="81">
        <f t="shared" si="5"/>
        <v>1.5650845800732873</v>
      </c>
      <c r="AP21" s="60">
        <f t="shared" si="8"/>
        <v>5.1279699949712203E-2</v>
      </c>
      <c r="AQ21" s="61">
        <f t="shared" si="9"/>
        <v>7.3857225513321287E-2</v>
      </c>
      <c r="AR21" s="61">
        <f t="shared" si="10"/>
        <v>0.14128381353319464</v>
      </c>
      <c r="AS21" s="62">
        <f t="shared" si="11"/>
        <v>0.20180341025632104</v>
      </c>
      <c r="AT21" s="70">
        <f t="shared" si="12"/>
        <v>0.11705603731313728</v>
      </c>
      <c r="AU21" s="74">
        <f t="shared" si="13"/>
        <v>0.10747529330410566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39" t="str">
        <f t="shared" si="6"/>
        <v>Percepción Motivacional</v>
      </c>
      <c r="F22" s="45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0.14285714285714285</v>
      </c>
      <c r="G22" s="46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0.15384615384615385</v>
      </c>
      <c r="H22" s="47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0.18181818181818182</v>
      </c>
      <c r="I22" s="48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0.2</v>
      </c>
      <c r="J22" s="45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0.2</v>
      </c>
      <c r="K22" s="46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0.22222222222222221</v>
      </c>
      <c r="L22" s="47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0.2857142857142857</v>
      </c>
      <c r="M22" s="48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0.33333333333333331</v>
      </c>
      <c r="N22" s="45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0.33333333333333331</v>
      </c>
      <c r="O22" s="46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0.4</v>
      </c>
      <c r="P22" s="47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0.66666666666666663</v>
      </c>
      <c r="Q22" s="48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1</v>
      </c>
      <c r="R22" s="45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0.33333333333333331</v>
      </c>
      <c r="S22" s="46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0.4</v>
      </c>
      <c r="T22" s="47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0.66666666666666663</v>
      </c>
      <c r="U22" s="48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1</v>
      </c>
      <c r="V22" s="45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0.2</v>
      </c>
      <c r="W22" s="46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0.22222222222222221</v>
      </c>
      <c r="X22" s="47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0.2857142857142857</v>
      </c>
      <c r="Y22" s="48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0.33333333333333331</v>
      </c>
      <c r="Z22" s="45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0.33333333333333331</v>
      </c>
      <c r="AA22" s="46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0.4</v>
      </c>
      <c r="AB22" s="47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0.66666666666666663</v>
      </c>
      <c r="AC22" s="48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1</v>
      </c>
      <c r="AD22" s="45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46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47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48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1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2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3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77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2">
        <f t="shared" si="7"/>
        <v>0.29203995609566913</v>
      </c>
      <c r="AM22" s="57">
        <f t="shared" si="5"/>
        <v>0.32949337982436266</v>
      </c>
      <c r="AN22" s="57">
        <f t="shared" si="5"/>
        <v>0.45254412323765203</v>
      </c>
      <c r="AO22" s="83">
        <f t="shared" si="5"/>
        <v>0.5697963807142854</v>
      </c>
      <c r="AP22" s="65">
        <f t="shared" si="8"/>
        <v>2.2100930791538059E-2</v>
      </c>
      <c r="AQ22" s="66">
        <f t="shared" si="9"/>
        <v>2.8287822970074074E-2</v>
      </c>
      <c r="AR22" s="66">
        <f t="shared" si="10"/>
        <v>5.0182079009547055E-2</v>
      </c>
      <c r="AS22" s="67">
        <f t="shared" si="11"/>
        <v>7.3470056662667649E-2</v>
      </c>
      <c r="AT22" s="71">
        <f>AVERAGE(AP22:AS22)</f>
        <v>4.351022235845671E-2</v>
      </c>
      <c r="AU22" s="75">
        <f t="shared" si="13"/>
        <v>3.9949019435814859E-2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36" t="s">
        <v>18</v>
      </c>
      <c r="F23" s="31">
        <f>SUM(F15:F22)</f>
        <v>2.342857142857143</v>
      </c>
      <c r="G23" s="31">
        <f t="shared" ref="G23:AO23" si="14">SUM(G15:G22)</f>
        <v>2.4929514929514927</v>
      </c>
      <c r="H23" s="31">
        <f t="shared" si="14"/>
        <v>2.934199134199134</v>
      </c>
      <c r="I23" s="34">
        <f t="shared" si="14"/>
        <v>3.2833333333333337</v>
      </c>
      <c r="J23" s="31">
        <f t="shared" si="14"/>
        <v>5.2833333333333332</v>
      </c>
      <c r="K23" s="31">
        <f t="shared" si="14"/>
        <v>5.9793650793650794</v>
      </c>
      <c r="L23" s="31">
        <f t="shared" si="14"/>
        <v>7.6523809523809536</v>
      </c>
      <c r="M23" s="34">
        <f t="shared" si="14"/>
        <v>8.8333333333333339</v>
      </c>
      <c r="N23" s="31">
        <f t="shared" si="14"/>
        <v>12.333333333333334</v>
      </c>
      <c r="O23" s="31">
        <f t="shared" si="14"/>
        <v>14.4</v>
      </c>
      <c r="P23" s="31">
        <f t="shared" si="14"/>
        <v>18.666666666666668</v>
      </c>
      <c r="Q23" s="34">
        <f t="shared" si="14"/>
        <v>21</v>
      </c>
      <c r="R23" s="31">
        <f t="shared" si="14"/>
        <v>12.333333333333334</v>
      </c>
      <c r="S23" s="31">
        <f t="shared" si="14"/>
        <v>14.4</v>
      </c>
      <c r="T23" s="31">
        <f t="shared" si="14"/>
        <v>18.666666666666668</v>
      </c>
      <c r="U23" s="31">
        <f t="shared" si="14"/>
        <v>21</v>
      </c>
      <c r="V23" s="31">
        <f t="shared" si="14"/>
        <v>5.2833333333333332</v>
      </c>
      <c r="W23" s="31">
        <f t="shared" si="14"/>
        <v>5.9793650793650794</v>
      </c>
      <c r="X23" s="31">
        <f t="shared" si="14"/>
        <v>7.6523809523809536</v>
      </c>
      <c r="Y23" s="31">
        <f t="shared" si="14"/>
        <v>8.8333333333333339</v>
      </c>
      <c r="Z23" s="31">
        <f t="shared" si="14"/>
        <v>12.333333333333334</v>
      </c>
      <c r="AA23" s="31">
        <f t="shared" si="14"/>
        <v>14.4</v>
      </c>
      <c r="AB23" s="31">
        <f t="shared" si="14"/>
        <v>18.666666666666668</v>
      </c>
      <c r="AC23" s="31">
        <f t="shared" si="14"/>
        <v>21</v>
      </c>
      <c r="AD23" s="31">
        <f t="shared" si="14"/>
        <v>7.2499999999999991</v>
      </c>
      <c r="AE23" s="31">
        <f t="shared" si="14"/>
        <v>8.9857142857142875</v>
      </c>
      <c r="AF23" s="31">
        <f t="shared" si="14"/>
        <v>12.9</v>
      </c>
      <c r="AG23" s="31">
        <f t="shared" si="14"/>
        <v>15.5</v>
      </c>
      <c r="AH23" s="31">
        <f t="shared" si="14"/>
        <v>17</v>
      </c>
      <c r="AI23" s="31">
        <f t="shared" si="14"/>
        <v>20.5</v>
      </c>
      <c r="AJ23" s="31">
        <f t="shared" si="14"/>
        <v>27.5</v>
      </c>
      <c r="AK23" s="59">
        <f t="shared" si="14"/>
        <v>31</v>
      </c>
      <c r="AL23" s="34">
        <f>SUM(AL15:AL22)</f>
        <v>7.7554912381579273</v>
      </c>
      <c r="AM23" s="34">
        <f t="shared" si="14"/>
        <v>9.0180425396794792</v>
      </c>
      <c r="AN23" s="34">
        <f t="shared" si="14"/>
        <v>11.647887508803223</v>
      </c>
      <c r="AO23" s="34">
        <f t="shared" si="14"/>
        <v>13.213921117181389</v>
      </c>
      <c r="AP23" s="26"/>
      <c r="AQ23" s="26"/>
      <c r="AR23" s="26"/>
      <c r="AS23" s="26"/>
      <c r="AT23" s="64">
        <f>SUM(AT15:AT22)</f>
        <v>1.0891436879536818</v>
      </c>
      <c r="AU23" s="64">
        <f>SUM(AU15:AU22)</f>
        <v>0.99999999999999989</v>
      </c>
    </row>
    <row r="24" spans="5:59" ht="15.75" thickBot="1" x14ac:dyDescent="0.3">
      <c r="E24" s="21"/>
      <c r="F24" s="21"/>
      <c r="G24" s="32"/>
      <c r="H24" s="33"/>
      <c r="I24" s="33"/>
      <c r="J24" s="21"/>
      <c r="K24" s="21"/>
      <c r="L24" s="21"/>
      <c r="M24" s="21"/>
      <c r="N24" s="21"/>
      <c r="O24" s="21"/>
      <c r="P24" s="21"/>
      <c r="Q24" s="21"/>
      <c r="AD24" s="28"/>
      <c r="AE24" s="28"/>
      <c r="AF24" s="28"/>
      <c r="AG24" s="26"/>
      <c r="AH24" s="26"/>
      <c r="AI24" s="26"/>
      <c r="AJ24" s="26"/>
      <c r="AK24" s="26"/>
      <c r="AL24" s="84">
        <f>1/AL23</f>
        <v>0.12894089739665782</v>
      </c>
      <c r="AM24" s="63">
        <f t="shared" ref="AM24:AO24" si="15">1/AM23</f>
        <v>0.11088880936189753</v>
      </c>
      <c r="AN24" s="63">
        <f t="shared" si="15"/>
        <v>8.5852477476642999E-2</v>
      </c>
      <c r="AO24" s="63">
        <f t="shared" si="15"/>
        <v>7.5677763710860282E-2</v>
      </c>
      <c r="AP24" s="26"/>
      <c r="AQ24" s="26"/>
      <c r="AR24" s="26"/>
      <c r="AS24" s="26"/>
      <c r="AT24" s="26"/>
      <c r="AU24" s="26"/>
    </row>
    <row r="25" spans="5:59" x14ac:dyDescent="0.25">
      <c r="E25" s="25"/>
      <c r="F25" s="49"/>
      <c r="G25" s="49"/>
      <c r="H25" s="87"/>
      <c r="I25" s="26"/>
      <c r="J25" s="26"/>
      <c r="K25" s="26"/>
      <c r="L25" s="26"/>
      <c r="M25" s="49"/>
      <c r="N25" s="49"/>
      <c r="O25" s="49"/>
      <c r="P25" s="49"/>
      <c r="Q25" s="49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</row>
    <row r="26" spans="5:59" x14ac:dyDescent="0.25">
      <c r="E26" s="51"/>
      <c r="F26" s="284" t="s">
        <v>41</v>
      </c>
      <c r="G26" s="284"/>
      <c r="H26" s="284"/>
      <c r="I26" s="285" t="s">
        <v>42</v>
      </c>
      <c r="J26" s="285"/>
      <c r="K26" s="285"/>
      <c r="L26" s="280" t="s">
        <v>43</v>
      </c>
      <c r="M26" s="280"/>
      <c r="N26" s="280"/>
      <c r="O26" s="49"/>
      <c r="P26" s="49"/>
      <c r="Q26" s="49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49"/>
      <c r="AE26" s="49"/>
      <c r="AF26" s="49"/>
      <c r="AG26" s="49"/>
      <c r="AH26" s="49"/>
      <c r="AI26" s="49"/>
      <c r="AJ26" s="49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</row>
    <row r="27" spans="5:59" ht="45.75" thickBot="1" x14ac:dyDescent="0.3">
      <c r="E27" s="89"/>
      <c r="F27" s="24" t="s">
        <v>53</v>
      </c>
      <c r="G27" s="24" t="s">
        <v>54</v>
      </c>
      <c r="H27" s="24" t="s">
        <v>55</v>
      </c>
      <c r="I27" s="24" t="s">
        <v>53</v>
      </c>
      <c r="J27" s="24" t="s">
        <v>54</v>
      </c>
      <c r="K27" s="24" t="s">
        <v>55</v>
      </c>
      <c r="L27" s="24" t="s">
        <v>53</v>
      </c>
      <c r="M27" s="24" t="s">
        <v>54</v>
      </c>
      <c r="N27" s="24" t="s">
        <v>55</v>
      </c>
      <c r="O27" s="49"/>
      <c r="P27" s="49"/>
      <c r="Q27" s="49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49"/>
      <c r="AE27" s="49"/>
      <c r="AF27" s="49"/>
      <c r="AG27" s="49"/>
      <c r="AH27" s="49"/>
      <c r="AI27" s="49"/>
      <c r="AJ27" s="49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</row>
    <row r="28" spans="5:59" ht="15.75" thickBot="1" x14ac:dyDescent="0.3">
      <c r="E28" s="37" t="str">
        <f>E15</f>
        <v>Caracterización de cuadrillas</v>
      </c>
      <c r="F28" s="6">
        <f>ROUNDDOWN(G28-(G28*$AU15),0)</f>
        <v>4</v>
      </c>
      <c r="G28" s="92">
        <f>APUS!I285/1000</f>
        <v>6.3025647700000009</v>
      </c>
      <c r="H28" s="6">
        <f>ROUNDUP(G28+(G28*$AU15),0)</f>
        <v>9</v>
      </c>
      <c r="I28" s="6">
        <f>ROUNDDOWN(J28-(J28*$AU15),0)</f>
        <v>4</v>
      </c>
      <c r="J28" s="92">
        <f>APUS!T285/1000</f>
        <v>6.06553377</v>
      </c>
      <c r="K28" s="6">
        <f>ROUNDUP(J28+(J28*$AU15),0)</f>
        <v>9</v>
      </c>
      <c r="L28" s="6">
        <f>ROUNDDOWN(M28-(M28*$AU15),0)</f>
        <v>4</v>
      </c>
      <c r="M28" s="92">
        <f>APUS!AE285/1000</f>
        <v>7.0136577700000009</v>
      </c>
      <c r="N28" s="6">
        <f>ROUNDUP(M28+(M28*$AU15),0)</f>
        <v>10</v>
      </c>
      <c r="O28" s="49"/>
      <c r="P28" s="49"/>
      <c r="Q28" s="49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</row>
    <row r="29" spans="5:59" ht="15.75" thickBot="1" x14ac:dyDescent="0.3">
      <c r="E29" s="37" t="str">
        <f t="shared" ref="E29:E35" si="16">E16</f>
        <v>Complejidad del proyecto</v>
      </c>
      <c r="F29" s="6">
        <f t="shared" ref="F29:F35" si="17">ROUNDDOWN(G29-(G29*$AU16),0)</f>
        <v>5</v>
      </c>
      <c r="G29" s="86">
        <f>G28</f>
        <v>6.3025647700000009</v>
      </c>
      <c r="H29" s="6">
        <f t="shared" ref="H29:H35" si="18">ROUNDUP(G29+(G29*$AU16),0)</f>
        <v>8</v>
      </c>
      <c r="I29" s="6">
        <f t="shared" ref="I29:I35" si="19">ROUNDDOWN(J29-(J29*$AU16),0)</f>
        <v>5</v>
      </c>
      <c r="J29" s="86">
        <f>J28</f>
        <v>6.06553377</v>
      </c>
      <c r="K29" s="6">
        <f t="shared" ref="K29:K35" si="20">ROUNDUP(J29+(J29*$AU16),0)</f>
        <v>8</v>
      </c>
      <c r="L29" s="6">
        <f t="shared" ref="L29:L35" si="21">ROUNDDOWN(M29-(M29*$AU16),0)</f>
        <v>5</v>
      </c>
      <c r="M29" s="86">
        <f>M28</f>
        <v>7.0136577700000009</v>
      </c>
      <c r="N29" s="6">
        <f t="shared" ref="N29:N35" si="22">ROUNDUP(M29+(M29*$AU16),0)</f>
        <v>9</v>
      </c>
      <c r="O29" s="49"/>
      <c r="P29" s="49"/>
      <c r="Q29" s="49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</row>
    <row r="30" spans="5:59" ht="15.75" thickBot="1" x14ac:dyDescent="0.3">
      <c r="E30" s="37" t="str">
        <f t="shared" si="16"/>
        <v>Condiciones ambientales</v>
      </c>
      <c r="F30" s="6">
        <f t="shared" si="17"/>
        <v>5</v>
      </c>
      <c r="G30" s="86">
        <f t="shared" ref="G30:G35" si="23">G29</f>
        <v>6.3025647700000009</v>
      </c>
      <c r="H30" s="6">
        <f t="shared" si="18"/>
        <v>7</v>
      </c>
      <c r="I30" s="6">
        <f t="shared" si="19"/>
        <v>5</v>
      </c>
      <c r="J30" s="86">
        <f t="shared" ref="J30:J35" si="24">J29</f>
        <v>6.06553377</v>
      </c>
      <c r="K30" s="6">
        <f t="shared" si="20"/>
        <v>7</v>
      </c>
      <c r="L30" s="6">
        <f t="shared" si="21"/>
        <v>6</v>
      </c>
      <c r="M30" s="86">
        <f t="shared" ref="M30:M35" si="25">M29</f>
        <v>7.0136577700000009</v>
      </c>
      <c r="N30" s="6">
        <f t="shared" si="22"/>
        <v>8</v>
      </c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</row>
    <row r="31" spans="5:59" ht="15.75" thickBot="1" x14ac:dyDescent="0.3">
      <c r="E31" s="37" t="str">
        <f t="shared" si="16"/>
        <v>Disposición de materiales</v>
      </c>
      <c r="F31" s="6">
        <f t="shared" si="17"/>
        <v>5</v>
      </c>
      <c r="G31" s="86">
        <f t="shared" si="23"/>
        <v>6.3025647700000009</v>
      </c>
      <c r="H31" s="6">
        <f t="shared" si="18"/>
        <v>7</v>
      </c>
      <c r="I31" s="6">
        <f t="shared" si="19"/>
        <v>5</v>
      </c>
      <c r="J31" s="86">
        <f t="shared" si="24"/>
        <v>6.06553377</v>
      </c>
      <c r="K31" s="6">
        <f t="shared" si="20"/>
        <v>7</v>
      </c>
      <c r="L31" s="6">
        <f t="shared" si="21"/>
        <v>6</v>
      </c>
      <c r="M31" s="86">
        <f t="shared" si="25"/>
        <v>7.0136577700000009</v>
      </c>
      <c r="N31" s="6">
        <f t="shared" si="22"/>
        <v>8</v>
      </c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</row>
    <row r="32" spans="5:59" ht="15.75" thickBot="1" x14ac:dyDescent="0.3">
      <c r="E32" s="37" t="str">
        <f t="shared" si="16"/>
        <v>Experiencia del trabajador</v>
      </c>
      <c r="F32" s="6">
        <f t="shared" si="17"/>
        <v>5</v>
      </c>
      <c r="G32" s="86">
        <f t="shared" si="23"/>
        <v>6.3025647700000009</v>
      </c>
      <c r="H32" s="6">
        <f t="shared" si="18"/>
        <v>8</v>
      </c>
      <c r="I32" s="6">
        <f t="shared" si="19"/>
        <v>5</v>
      </c>
      <c r="J32" s="86">
        <f t="shared" si="24"/>
        <v>6.06553377</v>
      </c>
      <c r="K32" s="6">
        <f t="shared" si="20"/>
        <v>8</v>
      </c>
      <c r="L32" s="6">
        <f t="shared" si="21"/>
        <v>5</v>
      </c>
      <c r="M32" s="86">
        <f t="shared" si="25"/>
        <v>7.0136577700000009</v>
      </c>
      <c r="N32" s="6">
        <f t="shared" si="22"/>
        <v>9</v>
      </c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</row>
    <row r="33" spans="4:76" ht="15.75" thickBot="1" x14ac:dyDescent="0.3">
      <c r="E33" s="37" t="str">
        <f t="shared" si="16"/>
        <v>Herramientas y equipos</v>
      </c>
      <c r="F33" s="6">
        <f t="shared" si="17"/>
        <v>5</v>
      </c>
      <c r="G33" s="86">
        <f t="shared" si="23"/>
        <v>6.3025647700000009</v>
      </c>
      <c r="H33" s="6">
        <f t="shared" si="18"/>
        <v>7</v>
      </c>
      <c r="I33" s="6">
        <f t="shared" si="19"/>
        <v>5</v>
      </c>
      <c r="J33" s="86">
        <f t="shared" si="24"/>
        <v>6.06553377</v>
      </c>
      <c r="K33" s="6">
        <f t="shared" si="20"/>
        <v>7</v>
      </c>
      <c r="L33" s="6">
        <f t="shared" si="21"/>
        <v>6</v>
      </c>
      <c r="M33" s="86">
        <f t="shared" si="25"/>
        <v>7.0136577700000009</v>
      </c>
      <c r="N33" s="6">
        <f t="shared" si="22"/>
        <v>8</v>
      </c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</row>
    <row r="34" spans="4:76" ht="15.75" thickBot="1" x14ac:dyDescent="0.3">
      <c r="E34" s="37" t="str">
        <f t="shared" si="16"/>
        <v>Monitoreo y control</v>
      </c>
      <c r="F34" s="6">
        <f t="shared" si="17"/>
        <v>5</v>
      </c>
      <c r="G34" s="86">
        <f t="shared" si="23"/>
        <v>6.3025647700000009</v>
      </c>
      <c r="H34" s="6">
        <f t="shared" si="18"/>
        <v>7</v>
      </c>
      <c r="I34" s="6">
        <f t="shared" si="19"/>
        <v>5</v>
      </c>
      <c r="J34" s="86">
        <f t="shared" si="24"/>
        <v>6.06553377</v>
      </c>
      <c r="K34" s="6">
        <f t="shared" si="20"/>
        <v>7</v>
      </c>
      <c r="L34" s="6">
        <f t="shared" si="21"/>
        <v>6</v>
      </c>
      <c r="M34" s="86">
        <f t="shared" si="25"/>
        <v>7.0136577700000009</v>
      </c>
      <c r="N34" s="6">
        <f t="shared" si="22"/>
        <v>8</v>
      </c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</row>
    <row r="35" spans="4:76" x14ac:dyDescent="0.25">
      <c r="E35" s="37" t="str">
        <f t="shared" si="16"/>
        <v>Percepción Motivacional</v>
      </c>
      <c r="F35" s="6">
        <f t="shared" si="17"/>
        <v>6</v>
      </c>
      <c r="G35" s="86">
        <f t="shared" si="23"/>
        <v>6.3025647700000009</v>
      </c>
      <c r="H35" s="6">
        <f t="shared" si="18"/>
        <v>7</v>
      </c>
      <c r="I35" s="6">
        <f t="shared" si="19"/>
        <v>5</v>
      </c>
      <c r="J35" s="86">
        <f t="shared" si="24"/>
        <v>6.06553377</v>
      </c>
      <c r="K35" s="6">
        <f t="shared" si="20"/>
        <v>7</v>
      </c>
      <c r="L35" s="6">
        <f t="shared" si="21"/>
        <v>6</v>
      </c>
      <c r="M35" s="86">
        <f t="shared" si="25"/>
        <v>7.0136577700000009</v>
      </c>
      <c r="N35" s="6">
        <f t="shared" si="22"/>
        <v>8</v>
      </c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</row>
    <row r="36" spans="4:76" ht="30" customHeight="1" x14ac:dyDescent="0.25">
      <c r="E36" s="52"/>
      <c r="F36" s="85"/>
      <c r="G36" s="85"/>
      <c r="H36" s="52"/>
      <c r="I36" s="52"/>
      <c r="J36" s="52"/>
      <c r="K36" s="52"/>
      <c r="L36" s="52"/>
      <c r="M36" s="53"/>
      <c r="N36" s="23"/>
    </row>
    <row r="37" spans="4:76" ht="15" customHeight="1" x14ac:dyDescent="0.25">
      <c r="E37" s="52"/>
      <c r="F37" s="52"/>
      <c r="G37" s="52"/>
      <c r="H37" s="52"/>
      <c r="I37" s="52"/>
      <c r="J37" s="52"/>
      <c r="K37" s="52"/>
      <c r="L37" s="52"/>
      <c r="M37" s="52"/>
    </row>
    <row r="38" spans="4:76" x14ac:dyDescent="0.25">
      <c r="E38" s="14"/>
      <c r="F38" s="14"/>
      <c r="U38" s="11"/>
      <c r="V38" s="49"/>
      <c r="W38" s="49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</row>
    <row r="39" spans="4:76" x14ac:dyDescent="0.25">
      <c r="E39" s="14"/>
      <c r="F39" s="14"/>
      <c r="G39" s="90"/>
      <c r="H39" s="52"/>
      <c r="I39" s="52"/>
      <c r="J39" s="52"/>
      <c r="K39" s="52"/>
      <c r="L39" s="52"/>
      <c r="V39" s="49"/>
      <c r="W39" s="49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</row>
    <row r="40" spans="4:76" ht="15" customHeight="1" x14ac:dyDescent="0.25">
      <c r="E40" s="14"/>
      <c r="F40" s="14"/>
      <c r="G40" s="281" t="str">
        <f>E28</f>
        <v>Caracterización de cuadrillas</v>
      </c>
      <c r="H40" s="282"/>
      <c r="I40" s="282"/>
      <c r="J40" s="282"/>
      <c r="K40" s="282"/>
      <c r="L40" s="283"/>
      <c r="V40" s="91"/>
      <c r="W40" s="281" t="str">
        <f>E32</f>
        <v>Experiencia del trabajador</v>
      </c>
      <c r="X40" s="282"/>
      <c r="Y40" s="282"/>
      <c r="Z40" s="282"/>
      <c r="AA40" s="282"/>
      <c r="AB40" s="283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</row>
    <row r="41" spans="4:76" x14ac:dyDescent="0.25">
      <c r="E41" s="14"/>
      <c r="F41" s="14"/>
      <c r="G41" s="284" t="s">
        <v>41</v>
      </c>
      <c r="H41" s="284"/>
      <c r="I41" s="285" t="s">
        <v>42</v>
      </c>
      <c r="J41" s="285"/>
      <c r="K41" s="280" t="s">
        <v>43</v>
      </c>
      <c r="L41" s="280"/>
      <c r="V41" s="91"/>
      <c r="W41" s="284" t="s">
        <v>41</v>
      </c>
      <c r="X41" s="284"/>
      <c r="Y41" s="285" t="s">
        <v>42</v>
      </c>
      <c r="Z41" s="285"/>
      <c r="AA41" s="280" t="s">
        <v>43</v>
      </c>
      <c r="AB41" s="280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</row>
    <row r="42" spans="4:76" x14ac:dyDescent="0.25">
      <c r="E42" s="14"/>
      <c r="F42" s="14"/>
      <c r="G42" s="15">
        <f>_xlfn.XLOOKUP(G40,$E$28:$E$35,$F$28:$F$35,"ERROR",0,1)</f>
        <v>4</v>
      </c>
      <c r="H42" s="12">
        <v>0</v>
      </c>
      <c r="I42" s="12">
        <f>_xlfn.XLOOKUP(G40,$E$28:$E$35,$I$28:$I$35)</f>
        <v>4</v>
      </c>
      <c r="J42" s="12">
        <v>0</v>
      </c>
      <c r="K42" s="12">
        <f>_xlfn.XLOOKUP(G40,$E$28:$E$35,$L$28:$L$35)</f>
        <v>4</v>
      </c>
      <c r="L42" s="12">
        <v>0</v>
      </c>
      <c r="V42" s="91"/>
      <c r="W42" s="15">
        <f>_xlfn.XLOOKUP(W40,$E$28:$E$35,$F$28:$F$35,"ERROR",0,1)</f>
        <v>5</v>
      </c>
      <c r="X42" s="12">
        <v>0</v>
      </c>
      <c r="Y42" s="12">
        <f>_xlfn.XLOOKUP(W40,$E$28:$E$35,$I$28:$I$35)</f>
        <v>5</v>
      </c>
      <c r="Z42" s="12">
        <v>0</v>
      </c>
      <c r="AA42" s="12">
        <f>_xlfn.XLOOKUP(W40,$E$28:$E$35,$L$28:$L$35)</f>
        <v>5</v>
      </c>
      <c r="AB42" s="12">
        <v>0</v>
      </c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</row>
    <row r="43" spans="4:76" ht="15" customHeight="1" x14ac:dyDescent="0.25">
      <c r="D43" s="88"/>
      <c r="E43" s="14"/>
      <c r="F43" s="14"/>
      <c r="G43" s="15">
        <f>((G45-G42)/4)+G42</f>
        <v>5.25</v>
      </c>
      <c r="H43" s="12">
        <v>1</v>
      </c>
      <c r="I43" s="15">
        <f>((I45-I42)/4)+I42</f>
        <v>5.25</v>
      </c>
      <c r="J43" s="12">
        <v>1</v>
      </c>
      <c r="K43" s="15">
        <f>((K45-K42)/4)+K42</f>
        <v>5.5</v>
      </c>
      <c r="L43" s="12">
        <v>1</v>
      </c>
      <c r="V43" s="91"/>
      <c r="W43" s="15">
        <f>((W45-W42)/4)+W42</f>
        <v>5.75</v>
      </c>
      <c r="X43" s="12">
        <v>1</v>
      </c>
      <c r="Y43" s="15">
        <f>((Y45-Y42)/4)+Y42</f>
        <v>5.75</v>
      </c>
      <c r="Z43" s="12">
        <v>1</v>
      </c>
      <c r="AA43" s="15">
        <f>((AA45-AA42)/4)+AA42</f>
        <v>6</v>
      </c>
      <c r="AB43" s="12">
        <v>1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</row>
    <row r="44" spans="4:76" x14ac:dyDescent="0.25">
      <c r="E44" s="14"/>
      <c r="F44" s="14"/>
      <c r="G44" s="12">
        <f>G45-((G45-G42)/4)</f>
        <v>7.75</v>
      </c>
      <c r="H44" s="12">
        <v>1</v>
      </c>
      <c r="I44" s="12">
        <f>I45-((I45-I42)/4)</f>
        <v>7.75</v>
      </c>
      <c r="J44" s="12">
        <v>1</v>
      </c>
      <c r="K44" s="12">
        <f>K45-((K45-K42)/4)</f>
        <v>8.5</v>
      </c>
      <c r="L44" s="12">
        <v>1</v>
      </c>
      <c r="V44" s="91"/>
      <c r="W44" s="12">
        <f>W45-((W45-W42)/4)</f>
        <v>7.25</v>
      </c>
      <c r="X44" s="12">
        <v>1</v>
      </c>
      <c r="Y44" s="12">
        <f>Y45-((Y45-Y42)/4)</f>
        <v>7.25</v>
      </c>
      <c r="Z44" s="12">
        <v>1</v>
      </c>
      <c r="AA44" s="12">
        <f>AA45-((AA45-AA42)/4)</f>
        <v>8</v>
      </c>
      <c r="AB44" s="12">
        <v>1</v>
      </c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</row>
    <row r="45" spans="4:76" x14ac:dyDescent="0.25">
      <c r="E45" s="14"/>
      <c r="F45" s="14"/>
      <c r="G45" s="15">
        <f>_xlfn.XLOOKUP(G40,$E$28:$E$35,$H$28:$H$35,"ERROR",0,1)</f>
        <v>9</v>
      </c>
      <c r="H45" s="12">
        <v>0</v>
      </c>
      <c r="I45" s="12">
        <f>_xlfn.XLOOKUP(G40,$E$28:$E$35,$K$28:$K$35)</f>
        <v>9</v>
      </c>
      <c r="J45" s="12">
        <v>0</v>
      </c>
      <c r="K45" s="12">
        <f>_xlfn.XLOOKUP(G40,$E$28:$E$35,$N$28:$N$35)</f>
        <v>10</v>
      </c>
      <c r="L45" s="12">
        <v>0</v>
      </c>
      <c r="V45" s="91"/>
      <c r="W45" s="15">
        <f>_xlfn.XLOOKUP(W40,$E$28:$E$35,$H$28:$H$35,"ERROR",0,1)</f>
        <v>8</v>
      </c>
      <c r="X45" s="12">
        <v>0</v>
      </c>
      <c r="Y45" s="12">
        <f>_xlfn.XLOOKUP(W40,$E$28:$E$35,$K$28:$K$35)</f>
        <v>8</v>
      </c>
      <c r="Z45" s="12">
        <v>0</v>
      </c>
      <c r="AA45" s="12">
        <f>_xlfn.XLOOKUP(W40,$E$28:$E$35,$N$28:$N$35)</f>
        <v>9</v>
      </c>
      <c r="AB45" s="12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</row>
    <row r="46" spans="4:76" x14ac:dyDescent="0.25">
      <c r="E46" s="14"/>
      <c r="F46" s="14"/>
      <c r="G46" s="27"/>
      <c r="H46" s="27"/>
      <c r="I46" s="27"/>
      <c r="J46" s="27"/>
      <c r="K46" s="27"/>
      <c r="L46" s="27"/>
      <c r="V46" s="91"/>
      <c r="W46" s="27"/>
      <c r="X46" s="27"/>
      <c r="Y46" s="27"/>
      <c r="Z46" s="27"/>
      <c r="AA46" s="27"/>
      <c r="AB46" s="27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</row>
    <row r="47" spans="4:76" s="16" customFormat="1" ht="30" customHeight="1" x14ac:dyDescent="0.25">
      <c r="E47" s="14"/>
      <c r="F47" s="14"/>
      <c r="G47" s="27"/>
      <c r="H47" s="27"/>
      <c r="I47" s="27"/>
      <c r="J47" s="27"/>
      <c r="K47" s="27"/>
      <c r="L47" s="27"/>
      <c r="V47" s="91"/>
      <c r="W47" s="27"/>
      <c r="X47" s="27"/>
      <c r="Y47" s="27"/>
      <c r="Z47" s="27"/>
      <c r="AA47" s="27"/>
      <c r="AB47" s="27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</row>
    <row r="48" spans="4:76" x14ac:dyDescent="0.25">
      <c r="E48" s="14"/>
      <c r="F48" s="14"/>
      <c r="G48" s="27"/>
      <c r="H48" s="27"/>
      <c r="I48" s="27"/>
      <c r="J48" s="27"/>
      <c r="K48" s="27"/>
      <c r="L48" s="27"/>
      <c r="V48" s="91"/>
      <c r="W48" s="27"/>
      <c r="X48" s="27"/>
      <c r="Y48" s="27"/>
      <c r="Z48" s="27"/>
      <c r="AA48" s="27"/>
      <c r="AB48" s="27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</row>
    <row r="49" spans="5:76" x14ac:dyDescent="0.25">
      <c r="E49" s="14"/>
      <c r="F49" s="14"/>
      <c r="G49" s="27"/>
      <c r="H49" s="27"/>
      <c r="I49" s="27"/>
      <c r="J49" s="27"/>
      <c r="K49" s="27"/>
      <c r="L49" s="27"/>
      <c r="U49" s="11"/>
      <c r="V49" s="91"/>
      <c r="W49" s="27"/>
      <c r="X49" s="27"/>
      <c r="Y49" s="27"/>
      <c r="Z49" s="27"/>
      <c r="AA49" s="27"/>
      <c r="AB49" s="27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</row>
    <row r="50" spans="5:76" ht="15" customHeight="1" x14ac:dyDescent="0.25">
      <c r="E50" s="14"/>
      <c r="F50" s="14"/>
      <c r="G50" s="27"/>
      <c r="H50" s="27"/>
      <c r="I50" s="27"/>
      <c r="J50" s="27"/>
      <c r="K50" s="27"/>
      <c r="L50" s="27"/>
      <c r="V50" s="91"/>
      <c r="W50" s="27"/>
      <c r="X50" s="27"/>
      <c r="Y50" s="27"/>
      <c r="Z50" s="27"/>
      <c r="AA50" s="27"/>
      <c r="AB50" s="27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</row>
    <row r="51" spans="5:76" ht="15" customHeight="1" x14ac:dyDescent="0.25">
      <c r="E51" s="14"/>
      <c r="F51" s="14"/>
      <c r="G51" s="27"/>
      <c r="H51" s="27"/>
      <c r="I51" s="27"/>
      <c r="J51" s="27"/>
      <c r="K51" s="27"/>
      <c r="L51" s="27"/>
      <c r="M51" s="49"/>
      <c r="N51" s="49"/>
      <c r="V51" s="91"/>
      <c r="W51" s="27"/>
      <c r="X51" s="27"/>
      <c r="Y51" s="27"/>
      <c r="Z51" s="27"/>
      <c r="AA51" s="27"/>
      <c r="AB51" s="27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</row>
    <row r="52" spans="5:76" x14ac:dyDescent="0.25">
      <c r="E52" s="14"/>
      <c r="F52" s="14"/>
      <c r="G52" s="27"/>
      <c r="H52" s="27"/>
      <c r="I52" s="27"/>
      <c r="J52" s="27"/>
      <c r="K52" s="27"/>
      <c r="L52" s="27"/>
      <c r="M52" s="49"/>
      <c r="N52" s="49"/>
      <c r="V52" s="91"/>
      <c r="W52" s="27"/>
      <c r="X52" s="27"/>
      <c r="Y52" s="27"/>
      <c r="Z52" s="27"/>
      <c r="AA52" s="27"/>
      <c r="AB52" s="27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</row>
    <row r="53" spans="5:76" x14ac:dyDescent="0.25">
      <c r="E53" s="14"/>
      <c r="F53" s="14"/>
      <c r="G53" s="27"/>
      <c r="H53" s="27"/>
      <c r="I53" s="27"/>
      <c r="J53" s="27"/>
      <c r="K53" s="27"/>
      <c r="L53" s="27"/>
      <c r="M53" s="49"/>
      <c r="N53" s="49"/>
      <c r="V53" s="91"/>
      <c r="W53" s="27"/>
      <c r="X53" s="27"/>
      <c r="Y53" s="27"/>
      <c r="Z53" s="27"/>
      <c r="AA53" s="27"/>
      <c r="AB53" s="27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</row>
    <row r="54" spans="5:76" ht="15" customHeight="1" x14ac:dyDescent="0.25">
      <c r="E54" s="14"/>
      <c r="F54" s="14"/>
      <c r="G54" s="27"/>
      <c r="H54" s="27"/>
      <c r="I54" s="27"/>
      <c r="J54" s="27"/>
      <c r="K54" s="27"/>
      <c r="L54" s="27"/>
      <c r="M54" s="49"/>
      <c r="N54" s="49"/>
      <c r="V54" s="91"/>
      <c r="W54" s="27"/>
      <c r="X54" s="27"/>
      <c r="Y54" s="27"/>
      <c r="Z54" s="27"/>
      <c r="AA54" s="27"/>
      <c r="AB54" s="27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</row>
    <row r="55" spans="5:76" ht="15" customHeight="1" x14ac:dyDescent="0.25">
      <c r="E55" s="14"/>
      <c r="F55" s="14"/>
      <c r="G55" s="281" t="str">
        <f>E29</f>
        <v>Complejidad del proyecto</v>
      </c>
      <c r="H55" s="282"/>
      <c r="I55" s="282"/>
      <c r="J55" s="282"/>
      <c r="K55" s="282"/>
      <c r="L55" s="283"/>
      <c r="M55" s="49"/>
      <c r="N55" s="49"/>
      <c r="V55" s="91"/>
      <c r="W55" s="281" t="str">
        <f>E33</f>
        <v>Herramientas y equipos</v>
      </c>
      <c r="X55" s="282"/>
      <c r="Y55" s="282"/>
      <c r="Z55" s="282"/>
      <c r="AA55" s="282"/>
      <c r="AB55" s="283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</row>
    <row r="56" spans="5:76" x14ac:dyDescent="0.25">
      <c r="E56" s="14"/>
      <c r="F56" s="14"/>
      <c r="G56" s="284" t="s">
        <v>41</v>
      </c>
      <c r="H56" s="284"/>
      <c r="I56" s="285" t="s">
        <v>42</v>
      </c>
      <c r="J56" s="285"/>
      <c r="K56" s="280" t="s">
        <v>43</v>
      </c>
      <c r="L56" s="280"/>
      <c r="M56" s="49"/>
      <c r="N56" s="49"/>
      <c r="V56" s="91"/>
      <c r="W56" s="284" t="s">
        <v>41</v>
      </c>
      <c r="X56" s="284"/>
      <c r="Y56" s="285" t="s">
        <v>42</v>
      </c>
      <c r="Z56" s="285"/>
      <c r="AA56" s="280" t="s">
        <v>43</v>
      </c>
      <c r="AB56" s="280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</row>
    <row r="57" spans="5:76" ht="15" customHeight="1" x14ac:dyDescent="0.25">
      <c r="E57" s="14"/>
      <c r="F57" s="14"/>
      <c r="G57" s="15">
        <f>_xlfn.XLOOKUP(G55,$E$28:$E$35,$F$28:$F$35,"ERROR",0,1)</f>
        <v>5</v>
      </c>
      <c r="H57" s="12">
        <v>0</v>
      </c>
      <c r="I57" s="12">
        <f>_xlfn.XLOOKUP(G55,$E$28:$E$35,$I$28:$I$35)</f>
        <v>5</v>
      </c>
      <c r="J57" s="12">
        <v>0</v>
      </c>
      <c r="K57" s="12">
        <f>_xlfn.XLOOKUP(G55,$E$28:$E$35,$L$28:$L$35)</f>
        <v>5</v>
      </c>
      <c r="L57" s="12">
        <v>0</v>
      </c>
      <c r="M57" s="49"/>
      <c r="N57" s="49"/>
      <c r="V57" s="91"/>
      <c r="W57" s="15">
        <f>_xlfn.XLOOKUP(W55,$E$28:$E$35,$F$28:$F$35,"ERROR",0,1)</f>
        <v>5</v>
      </c>
      <c r="X57" s="12">
        <v>0</v>
      </c>
      <c r="Y57" s="12">
        <f>_xlfn.XLOOKUP(W55,$E$28:$E$35,$I$28:$I$35)</f>
        <v>5</v>
      </c>
      <c r="Z57" s="12">
        <v>0</v>
      </c>
      <c r="AA57" s="12">
        <f>_xlfn.XLOOKUP(W55,$E$28:$E$35,$L$28:$L$35)</f>
        <v>6</v>
      </c>
      <c r="AB57" s="12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</row>
    <row r="58" spans="5:76" ht="30" customHeight="1" x14ac:dyDescent="0.25">
      <c r="E58" s="14"/>
      <c r="F58" s="14"/>
      <c r="G58" s="15">
        <f>((G60-G57)/4)+G57</f>
        <v>5.75</v>
      </c>
      <c r="H58" s="12">
        <v>1</v>
      </c>
      <c r="I58" s="15">
        <f>((I60-I57)/4)+I57</f>
        <v>5.75</v>
      </c>
      <c r="J58" s="12">
        <v>1</v>
      </c>
      <c r="K58" s="15">
        <f>((K60-K57)/4)+K57</f>
        <v>6</v>
      </c>
      <c r="L58" s="12">
        <v>1</v>
      </c>
      <c r="M58" s="49"/>
      <c r="N58" s="49"/>
      <c r="V58" s="91"/>
      <c r="W58" s="15">
        <f>((W60-W57)/4)+W57</f>
        <v>5.5</v>
      </c>
      <c r="X58" s="12">
        <v>1</v>
      </c>
      <c r="Y58" s="15">
        <f>((Y60-Y57)/4)+Y57</f>
        <v>5.5</v>
      </c>
      <c r="Z58" s="12">
        <v>1</v>
      </c>
      <c r="AA58" s="15">
        <f>((AA60-AA57)/4)+AA57</f>
        <v>6.5</v>
      </c>
      <c r="AB58" s="12">
        <v>1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</row>
    <row r="59" spans="5:76" x14ac:dyDescent="0.25">
      <c r="E59" s="14"/>
      <c r="F59" s="14"/>
      <c r="G59" s="12">
        <f>G60-((G60-G57)/4)</f>
        <v>7.25</v>
      </c>
      <c r="H59" s="12">
        <v>1</v>
      </c>
      <c r="I59" s="12">
        <f>I60-((I60-I57)/4)</f>
        <v>7.25</v>
      </c>
      <c r="J59" s="12">
        <v>1</v>
      </c>
      <c r="K59" s="12">
        <f>K60-((K60-K57)/4)</f>
        <v>8</v>
      </c>
      <c r="L59" s="12">
        <v>1</v>
      </c>
      <c r="M59" s="49"/>
      <c r="N59" s="49"/>
      <c r="V59" s="91"/>
      <c r="W59" s="12">
        <f>W60-((W60-W57)/4)</f>
        <v>6.5</v>
      </c>
      <c r="X59" s="12">
        <v>1</v>
      </c>
      <c r="Y59" s="12">
        <f>Y60-((Y60-Y57)/4)</f>
        <v>6.5</v>
      </c>
      <c r="Z59" s="12">
        <v>1</v>
      </c>
      <c r="AA59" s="12">
        <f>AA60-((AA60-AA57)/4)</f>
        <v>7.5</v>
      </c>
      <c r="AB59" s="12">
        <v>1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</row>
    <row r="60" spans="5:76" x14ac:dyDescent="0.25">
      <c r="E60" s="14"/>
      <c r="F60" s="14"/>
      <c r="G60" s="15">
        <f>_xlfn.XLOOKUP(G55,$E$28:$E$35,$H$28:$H$35,"ERROR",0,1)</f>
        <v>8</v>
      </c>
      <c r="H60" s="12">
        <v>0</v>
      </c>
      <c r="I60" s="12">
        <f>_xlfn.XLOOKUP(G55,$E$28:$E$35,$K$28:$K$35)</f>
        <v>8</v>
      </c>
      <c r="J60" s="12">
        <v>0</v>
      </c>
      <c r="K60" s="12">
        <f>_xlfn.XLOOKUP(G55,$E$28:$E$35,$N$28:$N$35)</f>
        <v>9</v>
      </c>
      <c r="L60" s="12">
        <v>0</v>
      </c>
      <c r="M60" s="49"/>
      <c r="N60" s="49"/>
      <c r="V60" s="91"/>
      <c r="W60" s="15">
        <f>_xlfn.XLOOKUP(W55,$E$28:$E$35,$H$28:$H$35,"ERROR",0,1)</f>
        <v>7</v>
      </c>
      <c r="X60" s="12">
        <v>0</v>
      </c>
      <c r="Y60" s="12">
        <f>_xlfn.XLOOKUP(W55,$E$28:$E$35,$K$28:$K$35)</f>
        <v>7</v>
      </c>
      <c r="Z60" s="12">
        <v>0</v>
      </c>
      <c r="AA60" s="12">
        <f>_xlfn.XLOOKUP(W55,$E$28:$E$35,$N$28:$N$35)</f>
        <v>8</v>
      </c>
      <c r="AB60" s="12">
        <v>0</v>
      </c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</row>
    <row r="61" spans="5:76" x14ac:dyDescent="0.25">
      <c r="E61" s="14"/>
      <c r="F61" s="14"/>
      <c r="G61" s="27"/>
      <c r="H61" s="27"/>
      <c r="I61" s="27"/>
      <c r="J61" s="27"/>
      <c r="K61" s="27"/>
      <c r="L61" s="27"/>
      <c r="M61" s="14"/>
      <c r="N61" s="14"/>
      <c r="O61" s="14"/>
      <c r="P61" s="14"/>
      <c r="Q61" s="14"/>
      <c r="R61" s="14"/>
      <c r="S61" s="14"/>
      <c r="V61" s="91"/>
      <c r="W61" s="27"/>
      <c r="X61" s="27"/>
      <c r="Y61" s="27"/>
      <c r="Z61" s="27"/>
      <c r="AA61" s="27"/>
      <c r="AB61" s="27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</row>
    <row r="62" spans="5:76" x14ac:dyDescent="0.25">
      <c r="E62" s="49"/>
      <c r="F62" s="14"/>
      <c r="G62" s="27"/>
      <c r="H62" s="27"/>
      <c r="I62" s="27"/>
      <c r="J62" s="27"/>
      <c r="K62" s="27"/>
      <c r="L62" s="27"/>
      <c r="M62" s="14"/>
      <c r="N62" s="14"/>
      <c r="O62" s="14"/>
      <c r="P62" s="14"/>
      <c r="Q62" s="14"/>
      <c r="R62" s="14"/>
      <c r="S62" s="14"/>
      <c r="V62" s="91"/>
      <c r="W62" s="27"/>
      <c r="X62" s="27"/>
      <c r="Y62" s="27"/>
      <c r="Z62" s="27"/>
      <c r="AA62" s="27"/>
      <c r="AB62" s="27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</row>
    <row r="63" spans="5:76" ht="15" customHeight="1" x14ac:dyDescent="0.25">
      <c r="E63" s="49"/>
      <c r="F63" s="14"/>
      <c r="G63" s="27"/>
      <c r="H63" s="27"/>
      <c r="I63" s="27"/>
      <c r="J63" s="27"/>
      <c r="K63" s="27"/>
      <c r="L63" s="27"/>
      <c r="M63" s="14"/>
      <c r="N63" s="14"/>
      <c r="O63" s="14"/>
      <c r="P63" s="14"/>
      <c r="Q63" s="14"/>
      <c r="R63" s="14"/>
      <c r="S63" s="14"/>
      <c r="U63" s="11"/>
      <c r="V63" s="91"/>
      <c r="W63" s="27"/>
      <c r="X63" s="27"/>
      <c r="Y63" s="27"/>
      <c r="Z63" s="27"/>
      <c r="AA63" s="27"/>
      <c r="AB63" s="27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</row>
    <row r="64" spans="5:76" ht="15" customHeight="1" x14ac:dyDescent="0.25">
      <c r="E64" s="49"/>
      <c r="F64" s="14"/>
      <c r="G64" s="27"/>
      <c r="H64" s="27"/>
      <c r="I64" s="27"/>
      <c r="J64" s="27"/>
      <c r="K64" s="27"/>
      <c r="L64" s="27"/>
      <c r="M64" s="14"/>
      <c r="N64" s="14"/>
      <c r="O64" s="14"/>
      <c r="P64" s="14"/>
      <c r="Q64" s="14"/>
      <c r="R64" s="14"/>
      <c r="S64" s="14"/>
      <c r="V64" s="91"/>
      <c r="W64" s="27"/>
      <c r="X64" s="27"/>
      <c r="Y64" s="27"/>
      <c r="Z64" s="27"/>
      <c r="AA64" s="27"/>
      <c r="AB64" s="27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</row>
    <row r="65" spans="5:76" x14ac:dyDescent="0.25">
      <c r="E65" s="49"/>
      <c r="F65" s="14"/>
      <c r="G65" s="27"/>
      <c r="H65" s="27"/>
      <c r="I65" s="27"/>
      <c r="J65" s="27"/>
      <c r="K65" s="27"/>
      <c r="L65" s="27"/>
      <c r="M65" s="14"/>
      <c r="N65" s="14"/>
      <c r="O65" s="14"/>
      <c r="P65" s="14"/>
      <c r="Q65" s="14"/>
      <c r="R65" s="14"/>
      <c r="S65" s="14"/>
      <c r="V65" s="91"/>
      <c r="W65" s="27"/>
      <c r="X65" s="27"/>
      <c r="Y65" s="27"/>
      <c r="Z65" s="27"/>
      <c r="AA65" s="27"/>
      <c r="AB65" s="27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</row>
    <row r="66" spans="5:76" x14ac:dyDescent="0.25">
      <c r="E66" s="49"/>
      <c r="F66" s="14"/>
      <c r="G66" s="27"/>
      <c r="H66" s="27"/>
      <c r="I66" s="27"/>
      <c r="J66" s="27"/>
      <c r="K66" s="27"/>
      <c r="L66" s="27"/>
      <c r="M66" s="14"/>
      <c r="N66" s="14"/>
      <c r="O66" s="14"/>
      <c r="P66" s="14"/>
      <c r="Q66" s="14"/>
      <c r="R66" s="14"/>
      <c r="S66" s="14"/>
      <c r="V66" s="91"/>
      <c r="W66" s="27"/>
      <c r="X66" s="27"/>
      <c r="Y66" s="27"/>
      <c r="Z66" s="27"/>
      <c r="AA66" s="27"/>
      <c r="AB66" s="27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</row>
    <row r="67" spans="5:76" ht="15" customHeight="1" x14ac:dyDescent="0.25">
      <c r="E67" s="49"/>
      <c r="F67" s="14"/>
      <c r="G67" s="27"/>
      <c r="H67" s="27"/>
      <c r="I67" s="27"/>
      <c r="J67" s="27"/>
      <c r="K67" s="27"/>
      <c r="L67" s="27"/>
      <c r="M67" s="14"/>
      <c r="N67" s="14"/>
      <c r="O67" s="14"/>
      <c r="P67" s="14"/>
      <c r="Q67" s="14"/>
      <c r="R67" s="14"/>
      <c r="S67" s="14"/>
      <c r="V67" s="91"/>
      <c r="W67" s="27"/>
      <c r="X67" s="27"/>
      <c r="Y67" s="27"/>
      <c r="Z67" s="27"/>
      <c r="AA67" s="27"/>
      <c r="AB67" s="27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</row>
    <row r="68" spans="5:76" x14ac:dyDescent="0.25">
      <c r="E68" s="49"/>
      <c r="F68" s="14"/>
      <c r="G68" s="27"/>
      <c r="H68" s="27"/>
      <c r="I68" s="27"/>
      <c r="J68" s="27"/>
      <c r="K68" s="27"/>
      <c r="L68" s="27"/>
      <c r="M68" s="14"/>
      <c r="N68" s="14"/>
      <c r="O68" s="14"/>
      <c r="P68" s="14"/>
      <c r="Q68" s="14"/>
      <c r="R68" s="14"/>
      <c r="S68" s="14"/>
      <c r="V68" s="91"/>
      <c r="W68" s="27"/>
      <c r="X68" s="27"/>
      <c r="Y68" s="27"/>
      <c r="Z68" s="27"/>
      <c r="AA68" s="27"/>
      <c r="AB68" s="27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</row>
    <row r="69" spans="5:76" x14ac:dyDescent="0.25">
      <c r="E69" s="49"/>
      <c r="F69" s="14"/>
      <c r="G69" s="27"/>
      <c r="H69" s="27"/>
      <c r="I69" s="27"/>
      <c r="J69" s="27"/>
      <c r="K69" s="27"/>
      <c r="L69" s="27"/>
      <c r="M69" s="14"/>
      <c r="N69" s="14"/>
      <c r="O69" s="14"/>
      <c r="P69" s="14"/>
      <c r="Q69" s="14"/>
      <c r="R69" s="14"/>
      <c r="S69" s="14"/>
      <c r="V69" s="91"/>
      <c r="W69" s="27"/>
      <c r="X69" s="27"/>
      <c r="Y69" s="27"/>
      <c r="Z69" s="27"/>
      <c r="AA69" s="27"/>
      <c r="AB69" s="27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</row>
    <row r="70" spans="5:76" ht="15" customHeight="1" x14ac:dyDescent="0.25">
      <c r="E70" s="49"/>
      <c r="F70" s="14"/>
      <c r="G70" s="281" t="str">
        <f>E30</f>
        <v>Condiciones ambientales</v>
      </c>
      <c r="H70" s="282"/>
      <c r="I70" s="282"/>
      <c r="J70" s="282"/>
      <c r="K70" s="282"/>
      <c r="L70" s="283"/>
      <c r="M70" s="14"/>
      <c r="N70" s="14"/>
      <c r="O70" s="14"/>
      <c r="P70" s="14"/>
      <c r="Q70" s="14"/>
      <c r="R70" s="14"/>
      <c r="S70" s="14"/>
      <c r="V70" s="91"/>
      <c r="W70" s="281" t="str">
        <f>E34</f>
        <v>Monitoreo y control</v>
      </c>
      <c r="X70" s="282"/>
      <c r="Y70" s="282"/>
      <c r="Z70" s="282"/>
      <c r="AA70" s="282"/>
      <c r="AB70" s="283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</row>
    <row r="71" spans="5:76" x14ac:dyDescent="0.25">
      <c r="E71" s="49"/>
      <c r="F71" s="14"/>
      <c r="G71" s="284" t="s">
        <v>41</v>
      </c>
      <c r="H71" s="284"/>
      <c r="I71" s="285" t="s">
        <v>42</v>
      </c>
      <c r="J71" s="285"/>
      <c r="K71" s="280" t="s">
        <v>43</v>
      </c>
      <c r="L71" s="280"/>
      <c r="M71" s="14"/>
      <c r="N71" s="14"/>
      <c r="O71" s="14"/>
      <c r="P71" s="14"/>
      <c r="Q71" s="14"/>
      <c r="R71" s="14"/>
      <c r="S71" s="14"/>
      <c r="V71" s="91"/>
      <c r="W71" s="284" t="s">
        <v>41</v>
      </c>
      <c r="X71" s="284"/>
      <c r="Y71" s="285" t="s">
        <v>42</v>
      </c>
      <c r="Z71" s="285"/>
      <c r="AA71" s="280" t="s">
        <v>43</v>
      </c>
      <c r="AB71" s="280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</row>
    <row r="72" spans="5:76" x14ac:dyDescent="0.25">
      <c r="E72" s="49"/>
      <c r="F72" s="14"/>
      <c r="G72" s="15">
        <f>_xlfn.XLOOKUP(G70,$E$28:$E$35,$F$28:$F$35,"ERROR",0,1)</f>
        <v>5</v>
      </c>
      <c r="H72" s="12">
        <v>0</v>
      </c>
      <c r="I72" s="12">
        <f>_xlfn.XLOOKUP(G70,$E$28:$E$35,$I$28:$I$35)</f>
        <v>5</v>
      </c>
      <c r="J72" s="12">
        <v>0</v>
      </c>
      <c r="K72" s="12">
        <f>_xlfn.XLOOKUP(G70,$E$28:$E$35,$L$28:$L$35)</f>
        <v>6</v>
      </c>
      <c r="L72" s="12">
        <v>0</v>
      </c>
      <c r="M72" s="14"/>
      <c r="N72" s="14"/>
      <c r="O72" s="14"/>
      <c r="P72" s="14"/>
      <c r="Q72" s="14"/>
      <c r="R72" s="14"/>
      <c r="S72" s="14"/>
      <c r="V72" s="91"/>
      <c r="W72" s="15">
        <f>_xlfn.XLOOKUP(W70,$E$28:$E$35,$F$28:$F$35,"ERROR",0,1)</f>
        <v>5</v>
      </c>
      <c r="X72" s="12">
        <v>0</v>
      </c>
      <c r="Y72" s="12">
        <f>_xlfn.XLOOKUP(W70,$E$28:$E$35,$I$28:$I$35)</f>
        <v>5</v>
      </c>
      <c r="Z72" s="12">
        <v>0</v>
      </c>
      <c r="AA72" s="12">
        <f>_xlfn.XLOOKUP(W70,$E$28:$E$35,$L$28:$L$35)</f>
        <v>6</v>
      </c>
      <c r="AB72" s="12">
        <v>0</v>
      </c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</row>
    <row r="73" spans="5:76" x14ac:dyDescent="0.25">
      <c r="E73" s="49"/>
      <c r="F73" s="14"/>
      <c r="G73" s="15">
        <f>((G75-G72)/4)+G72</f>
        <v>5.5</v>
      </c>
      <c r="H73" s="12">
        <v>1</v>
      </c>
      <c r="I73" s="15">
        <f>((I75-I72)/4)+I72</f>
        <v>5.5</v>
      </c>
      <c r="J73" s="12">
        <v>1</v>
      </c>
      <c r="K73" s="15">
        <f>((K75-K72)/4)+K72</f>
        <v>6.5</v>
      </c>
      <c r="L73" s="12">
        <v>1</v>
      </c>
      <c r="M73" s="14"/>
      <c r="N73" s="14"/>
      <c r="O73" s="14"/>
      <c r="P73" s="14"/>
      <c r="Q73" s="14"/>
      <c r="R73" s="14"/>
      <c r="S73" s="14"/>
      <c r="V73" s="91"/>
      <c r="W73" s="15">
        <f>((W75-W72)/4)+W72</f>
        <v>5.5</v>
      </c>
      <c r="X73" s="12">
        <v>1</v>
      </c>
      <c r="Y73" s="15">
        <f>((Y75-Y72)/4)+Y72</f>
        <v>5.5</v>
      </c>
      <c r="Z73" s="12">
        <v>1</v>
      </c>
      <c r="AA73" s="15">
        <f>((AA75-AA72)/4)+AA72</f>
        <v>6.5</v>
      </c>
      <c r="AB73" s="12">
        <v>1</v>
      </c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</row>
    <row r="74" spans="5:76" x14ac:dyDescent="0.25">
      <c r="E74" s="49"/>
      <c r="F74" s="14"/>
      <c r="G74" s="12">
        <f>G75-((G75-G72)/4)</f>
        <v>6.5</v>
      </c>
      <c r="H74" s="12">
        <v>1</v>
      </c>
      <c r="I74" s="12">
        <f>I75-((I75-I72)/4)</f>
        <v>6.5</v>
      </c>
      <c r="J74" s="12">
        <v>1</v>
      </c>
      <c r="K74" s="12">
        <f>K75-((K75-K72)/4)</f>
        <v>7.5</v>
      </c>
      <c r="L74" s="12">
        <v>1</v>
      </c>
      <c r="M74" s="14"/>
      <c r="N74" s="14"/>
      <c r="O74" s="14"/>
      <c r="P74" s="14"/>
      <c r="Q74" s="14"/>
      <c r="R74" s="14"/>
      <c r="S74" s="14"/>
      <c r="V74" s="91"/>
      <c r="W74" s="12">
        <f>W75-((W75-W72)/4)</f>
        <v>6.5</v>
      </c>
      <c r="X74" s="12">
        <v>1</v>
      </c>
      <c r="Y74" s="12">
        <f>Y75-((Y75-Y72)/4)</f>
        <v>6.5</v>
      </c>
      <c r="Z74" s="12">
        <v>1</v>
      </c>
      <c r="AA74" s="12">
        <f>AA75-((AA75-AA72)/4)</f>
        <v>7.5</v>
      </c>
      <c r="AB74" s="12">
        <v>1</v>
      </c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</row>
    <row r="75" spans="5:76" x14ac:dyDescent="0.25">
      <c r="E75" s="49"/>
      <c r="F75" s="14"/>
      <c r="G75" s="15">
        <f>_xlfn.XLOOKUP(G70,$E$28:$E$35,$H$28:$H$35,"ERROR",0,1)</f>
        <v>7</v>
      </c>
      <c r="H75" s="12">
        <v>0</v>
      </c>
      <c r="I75" s="12">
        <f>_xlfn.XLOOKUP(G70,$E$28:$E$35,$K$28:$K$35)</f>
        <v>7</v>
      </c>
      <c r="J75" s="12">
        <v>0</v>
      </c>
      <c r="K75" s="12">
        <f>_xlfn.XLOOKUP(G70,$E$28:$E$35,$N$28:$N$35)</f>
        <v>8</v>
      </c>
      <c r="L75" s="12">
        <v>0</v>
      </c>
      <c r="M75" s="14"/>
      <c r="N75" s="14"/>
      <c r="O75" s="14"/>
      <c r="P75" s="14"/>
      <c r="Q75" s="14"/>
      <c r="R75" s="14"/>
      <c r="S75" s="14"/>
      <c r="V75" s="91"/>
      <c r="W75" s="15">
        <f>_xlfn.XLOOKUP(W70,$E$28:$E$35,$H$28:$H$35,"ERROR",0,1)</f>
        <v>7</v>
      </c>
      <c r="X75" s="12">
        <v>0</v>
      </c>
      <c r="Y75" s="12">
        <f>_xlfn.XLOOKUP(W70,$E$28:$E$35,$K$28:$K$35)</f>
        <v>7</v>
      </c>
      <c r="Z75" s="12">
        <v>0</v>
      </c>
      <c r="AA75" s="12">
        <f>_xlfn.XLOOKUP(W70,$E$28:$E$35,$N$28:$N$35)</f>
        <v>8</v>
      </c>
      <c r="AB75" s="12">
        <v>0</v>
      </c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</row>
    <row r="76" spans="5:76" x14ac:dyDescent="0.25">
      <c r="E76" s="49"/>
      <c r="F76" s="14"/>
      <c r="G76" s="27"/>
      <c r="H76" s="27"/>
      <c r="I76" s="27"/>
      <c r="J76" s="27"/>
      <c r="K76" s="27"/>
      <c r="L76" s="27"/>
      <c r="M76" s="14"/>
      <c r="N76" s="14"/>
      <c r="O76" s="14"/>
      <c r="P76" s="14"/>
      <c r="Q76" s="14"/>
      <c r="R76" s="14"/>
      <c r="S76" s="14"/>
      <c r="V76" s="91"/>
      <c r="W76" s="27"/>
      <c r="X76" s="27"/>
      <c r="Y76" s="27"/>
      <c r="Z76" s="27"/>
      <c r="AA76" s="27"/>
      <c r="AB76" s="27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</row>
    <row r="77" spans="5:76" x14ac:dyDescent="0.25">
      <c r="E77" s="49"/>
      <c r="F77" s="14"/>
      <c r="G77" s="27"/>
      <c r="H77" s="27"/>
      <c r="I77" s="27"/>
      <c r="J77" s="27"/>
      <c r="K77" s="27"/>
      <c r="L77" s="27"/>
      <c r="M77" s="14"/>
      <c r="N77" s="14"/>
      <c r="O77" s="14"/>
      <c r="P77" s="14"/>
      <c r="Q77" s="14"/>
      <c r="R77" s="14"/>
      <c r="S77" s="14"/>
      <c r="V77" s="91"/>
      <c r="W77" s="27"/>
      <c r="X77" s="27"/>
      <c r="Y77" s="27"/>
      <c r="Z77" s="27"/>
      <c r="AA77" s="27"/>
      <c r="AB77" s="27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</row>
    <row r="78" spans="5:76" x14ac:dyDescent="0.25">
      <c r="E78" s="49"/>
      <c r="F78" s="49"/>
      <c r="G78" s="27"/>
      <c r="H78" s="27"/>
      <c r="I78" s="27"/>
      <c r="J78" s="27"/>
      <c r="K78" s="27"/>
      <c r="L78" s="27"/>
      <c r="M78" s="49"/>
      <c r="N78" s="49"/>
      <c r="V78" s="91"/>
      <c r="W78" s="27"/>
      <c r="X78" s="27"/>
      <c r="Y78" s="27"/>
      <c r="Z78" s="27"/>
      <c r="AA78" s="27"/>
      <c r="AB78" s="27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</row>
    <row r="79" spans="5:76" x14ac:dyDescent="0.25">
      <c r="E79" s="49"/>
      <c r="F79" s="49"/>
      <c r="G79" s="27"/>
      <c r="H79" s="27"/>
      <c r="I79" s="27"/>
      <c r="J79" s="27"/>
      <c r="K79" s="27"/>
      <c r="L79" s="27"/>
      <c r="M79" s="49"/>
      <c r="N79" s="49"/>
      <c r="V79" s="91"/>
      <c r="W79" s="27"/>
      <c r="X79" s="27"/>
      <c r="Y79" s="27"/>
      <c r="Z79" s="27"/>
      <c r="AA79" s="27"/>
      <c r="AB79" s="27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</row>
    <row r="80" spans="5:76" x14ac:dyDescent="0.25">
      <c r="E80" s="49"/>
      <c r="F80" s="49"/>
      <c r="G80" s="27"/>
      <c r="H80" s="27"/>
      <c r="I80" s="27"/>
      <c r="J80" s="27"/>
      <c r="K80" s="27"/>
      <c r="L80" s="27"/>
      <c r="M80" s="49"/>
      <c r="N80" s="49"/>
      <c r="V80" s="91"/>
      <c r="W80" s="27"/>
      <c r="X80" s="27"/>
      <c r="Y80" s="27"/>
      <c r="Z80" s="27"/>
      <c r="AA80" s="27"/>
      <c r="AB80" s="27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</row>
    <row r="81" spans="5:76" x14ac:dyDescent="0.25">
      <c r="E81" s="49"/>
      <c r="F81" s="49"/>
      <c r="G81" s="27"/>
      <c r="H81" s="27"/>
      <c r="I81" s="27"/>
      <c r="J81" s="27"/>
      <c r="K81" s="27"/>
      <c r="L81" s="27"/>
      <c r="M81" s="49"/>
      <c r="N81" s="49"/>
      <c r="V81" s="91"/>
      <c r="W81" s="27"/>
      <c r="X81" s="27"/>
      <c r="Y81" s="27"/>
      <c r="Z81" s="27"/>
      <c r="AA81" s="27"/>
      <c r="AB81" s="27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</row>
    <row r="82" spans="5:76" x14ac:dyDescent="0.25">
      <c r="E82" s="49"/>
      <c r="F82" s="49"/>
      <c r="G82" s="27"/>
      <c r="H82" s="27"/>
      <c r="I82" s="27"/>
      <c r="J82" s="27"/>
      <c r="K82" s="27"/>
      <c r="L82" s="27"/>
      <c r="M82" s="49"/>
      <c r="N82" s="49"/>
      <c r="V82" s="91"/>
      <c r="W82" s="27"/>
      <c r="X82" s="27"/>
      <c r="Y82" s="27"/>
      <c r="Z82" s="27"/>
      <c r="AA82" s="27"/>
      <c r="AB82" s="27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</row>
    <row r="83" spans="5:76" x14ac:dyDescent="0.25">
      <c r="G83" s="27"/>
      <c r="H83" s="27"/>
      <c r="I83" s="27"/>
      <c r="J83" s="27"/>
      <c r="K83" s="27"/>
      <c r="L83" s="27"/>
      <c r="V83" s="91"/>
      <c r="W83" s="27"/>
      <c r="X83" s="27"/>
      <c r="Y83" s="27"/>
      <c r="Z83" s="27"/>
      <c r="AA83" s="27"/>
      <c r="AB83" s="27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</row>
    <row r="84" spans="5:76" x14ac:dyDescent="0.25">
      <c r="G84" s="27"/>
      <c r="H84" s="27"/>
      <c r="I84" s="27"/>
      <c r="J84" s="27"/>
      <c r="K84" s="27"/>
      <c r="L84" s="27"/>
      <c r="V84" s="91"/>
      <c r="W84" s="27"/>
      <c r="X84" s="27"/>
      <c r="Y84" s="27"/>
      <c r="Z84" s="27"/>
      <c r="AA84" s="27"/>
      <c r="AB84" s="27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</row>
    <row r="85" spans="5:76" x14ac:dyDescent="0.25">
      <c r="G85" s="281" t="str">
        <f>E31</f>
        <v>Disposición de materiales</v>
      </c>
      <c r="H85" s="282"/>
      <c r="I85" s="282"/>
      <c r="J85" s="282"/>
      <c r="K85" s="282"/>
      <c r="L85" s="283"/>
      <c r="V85" s="91"/>
      <c r="W85" s="281" t="str">
        <f>E35</f>
        <v>Percepción Motivacional</v>
      </c>
      <c r="X85" s="282"/>
      <c r="Y85" s="282"/>
      <c r="Z85" s="282"/>
      <c r="AA85" s="282"/>
      <c r="AB85" s="283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</row>
    <row r="86" spans="5:76" x14ac:dyDescent="0.25">
      <c r="G86" s="284" t="s">
        <v>41</v>
      </c>
      <c r="H86" s="284"/>
      <c r="I86" s="285" t="s">
        <v>42</v>
      </c>
      <c r="J86" s="285"/>
      <c r="K86" s="280" t="s">
        <v>43</v>
      </c>
      <c r="L86" s="280"/>
      <c r="V86" s="91"/>
      <c r="W86" s="284" t="s">
        <v>41</v>
      </c>
      <c r="X86" s="284"/>
      <c r="Y86" s="285" t="s">
        <v>42</v>
      </c>
      <c r="Z86" s="285"/>
      <c r="AA86" s="280" t="s">
        <v>43</v>
      </c>
      <c r="AB86" s="280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</row>
    <row r="87" spans="5:76" x14ac:dyDescent="0.25">
      <c r="G87" s="15">
        <f>_xlfn.XLOOKUP(G85,$E$28:$E$35,$F$28:$F$35,"ERROR",0,1)</f>
        <v>5</v>
      </c>
      <c r="H87" s="12">
        <v>0</v>
      </c>
      <c r="I87" s="12">
        <f>_xlfn.XLOOKUP(G85,$E$28:$E$35,$I$28:$I$35)</f>
        <v>5</v>
      </c>
      <c r="J87" s="12">
        <v>0</v>
      </c>
      <c r="K87" s="12">
        <f>_xlfn.XLOOKUP(G85,$E$28:$E$35,$L$28:$L$35)</f>
        <v>6</v>
      </c>
      <c r="L87" s="12">
        <v>0</v>
      </c>
      <c r="V87" s="91"/>
      <c r="W87" s="15">
        <f>_xlfn.XLOOKUP(W85,$E$28:$E$35,$F$28:$F$35,"ERROR",0,1)</f>
        <v>6</v>
      </c>
      <c r="X87" s="12">
        <v>0</v>
      </c>
      <c r="Y87" s="12">
        <f>_xlfn.XLOOKUP(W85,$E$28:$E$35,$I$28:$I$35)</f>
        <v>5</v>
      </c>
      <c r="Z87" s="12">
        <v>0</v>
      </c>
      <c r="AA87" s="12">
        <f>_xlfn.XLOOKUP(W85,$E$28:$E$35,$L$28:$L$35)</f>
        <v>6</v>
      </c>
      <c r="AB87" s="12">
        <v>0</v>
      </c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</row>
    <row r="88" spans="5:76" x14ac:dyDescent="0.25">
      <c r="G88" s="15">
        <f>((G90-G87)/4)+G87</f>
        <v>5.5</v>
      </c>
      <c r="H88" s="12">
        <v>1</v>
      </c>
      <c r="I88" s="15">
        <f>((I90-I87)/4)+I87</f>
        <v>5.5</v>
      </c>
      <c r="J88" s="12">
        <v>1</v>
      </c>
      <c r="K88" s="15">
        <f>((K90-K87)/4)+K87</f>
        <v>6.5</v>
      </c>
      <c r="L88" s="12">
        <v>1</v>
      </c>
      <c r="V88" s="91"/>
      <c r="W88" s="15">
        <f>((W90-W87)/4)+W87</f>
        <v>6.25</v>
      </c>
      <c r="X88" s="12">
        <v>1</v>
      </c>
      <c r="Y88" s="15">
        <f>((Y90-Y87)/4)+Y87</f>
        <v>5.5</v>
      </c>
      <c r="Z88" s="12">
        <v>1</v>
      </c>
      <c r="AA88" s="15">
        <f>((AA90-AA87)/4)+AA87</f>
        <v>6.5</v>
      </c>
      <c r="AB88" s="12">
        <v>1</v>
      </c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</row>
    <row r="89" spans="5:76" x14ac:dyDescent="0.25">
      <c r="G89" s="12">
        <f>G90-((G90-G87)/4)</f>
        <v>6.5</v>
      </c>
      <c r="H89" s="12">
        <v>1</v>
      </c>
      <c r="I89" s="12">
        <f>I90-((I90-I87)/4)</f>
        <v>6.5</v>
      </c>
      <c r="J89" s="12">
        <v>1</v>
      </c>
      <c r="K89" s="12">
        <f>K90-((K90-K87)/4)</f>
        <v>7.5</v>
      </c>
      <c r="L89" s="12">
        <v>1</v>
      </c>
      <c r="V89" s="91"/>
      <c r="W89" s="12">
        <f>W90-((W90-W87)/4)</f>
        <v>6.75</v>
      </c>
      <c r="X89" s="12">
        <v>1</v>
      </c>
      <c r="Y89" s="12">
        <f>Y90-((Y90-Y87)/4)</f>
        <v>6.5</v>
      </c>
      <c r="Z89" s="12">
        <v>1</v>
      </c>
      <c r="AA89" s="12">
        <f>AA90-((AA90-AA87)/4)</f>
        <v>7.5</v>
      </c>
      <c r="AB89" s="12">
        <v>1</v>
      </c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</row>
    <row r="90" spans="5:76" x14ac:dyDescent="0.25">
      <c r="G90" s="15">
        <f>_xlfn.XLOOKUP(G85,$E$28:$E$35,$H$28:$H$35,"ERROR",0,1)</f>
        <v>7</v>
      </c>
      <c r="H90" s="12">
        <v>0</v>
      </c>
      <c r="I90" s="12">
        <f>_xlfn.XLOOKUP(G85,$E$28:$E$35,$K$28:$K$35)</f>
        <v>7</v>
      </c>
      <c r="J90" s="12">
        <v>0</v>
      </c>
      <c r="K90" s="12">
        <f>_xlfn.XLOOKUP(G85,$E$28:$E$35,$N$28:$N$35)</f>
        <v>8</v>
      </c>
      <c r="L90" s="12">
        <v>0</v>
      </c>
      <c r="V90" s="91"/>
      <c r="W90" s="15">
        <f>_xlfn.XLOOKUP(W85,$E$28:$E$35,$H$28:$H$35,"ERROR",0,1)</f>
        <v>7</v>
      </c>
      <c r="X90" s="12">
        <v>0</v>
      </c>
      <c r="Y90" s="12">
        <f>_xlfn.XLOOKUP(W85,$E$28:$E$35,$K$28:$K$35)</f>
        <v>7</v>
      </c>
      <c r="Z90" s="12">
        <v>0</v>
      </c>
      <c r="AA90" s="12">
        <f>_xlfn.XLOOKUP(W85,$E$28:$E$35,$N$28:$N$35)</f>
        <v>8</v>
      </c>
      <c r="AB90" s="12">
        <v>0</v>
      </c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</row>
    <row r="91" spans="5:76" x14ac:dyDescent="0.25"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</row>
    <row r="92" spans="5:76" x14ac:dyDescent="0.25"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</row>
    <row r="93" spans="5:76" x14ac:dyDescent="0.25"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</row>
    <row r="94" spans="5:76" x14ac:dyDescent="0.25"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</row>
    <row r="95" spans="5:76" x14ac:dyDescent="0.25"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</row>
    <row r="96" spans="5:76" x14ac:dyDescent="0.25"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</row>
    <row r="97" spans="22:76" x14ac:dyDescent="0.25"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</row>
    <row r="98" spans="22:76" x14ac:dyDescent="0.25"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</row>
    <row r="99" spans="22:76" x14ac:dyDescent="0.25"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</row>
    <row r="100" spans="22:76" x14ac:dyDescent="0.25"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</row>
    <row r="101" spans="22:76" x14ac:dyDescent="0.25"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</row>
    <row r="102" spans="22:76" x14ac:dyDescent="0.25"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</row>
    <row r="103" spans="22:76" x14ac:dyDescent="0.25"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</row>
    <row r="104" spans="22:76" x14ac:dyDescent="0.25"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</row>
    <row r="105" spans="22:76" x14ac:dyDescent="0.25"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</row>
    <row r="106" spans="22:76" x14ac:dyDescent="0.25"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</row>
    <row r="107" spans="22:76" x14ac:dyDescent="0.25"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</row>
    <row r="108" spans="22:76" x14ac:dyDescent="0.25"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</row>
    <row r="109" spans="22:76" x14ac:dyDescent="0.25"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</row>
    <row r="110" spans="22:76" x14ac:dyDescent="0.25"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</row>
    <row r="111" spans="22:76" x14ac:dyDescent="0.25"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  <c r="BI111" s="91"/>
      <c r="BJ111" s="91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</row>
    <row r="112" spans="22:76" x14ac:dyDescent="0.25"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  <c r="BI112" s="91"/>
      <c r="BJ112" s="91"/>
      <c r="BK112" s="91"/>
      <c r="BL112" s="91"/>
      <c r="BM112" s="91"/>
      <c r="BN112" s="91"/>
      <c r="BO112" s="91"/>
      <c r="BP112" s="91"/>
      <c r="BQ112" s="91"/>
      <c r="BR112" s="91"/>
      <c r="BS112" s="91"/>
      <c r="BT112" s="91"/>
      <c r="BU112" s="91"/>
      <c r="BV112" s="91"/>
      <c r="BW112" s="91"/>
      <c r="BX112" s="91"/>
    </row>
    <row r="113" spans="22:76" x14ac:dyDescent="0.25"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</row>
    <row r="114" spans="22:76" x14ac:dyDescent="0.25"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</row>
    <row r="115" spans="22:76" x14ac:dyDescent="0.25"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</row>
    <row r="116" spans="22:76" x14ac:dyDescent="0.25"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</row>
    <row r="117" spans="22:76" x14ac:dyDescent="0.25"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1"/>
      <c r="BI117" s="91"/>
      <c r="BJ117" s="91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</row>
    <row r="118" spans="22:76" x14ac:dyDescent="0.25"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1"/>
      <c r="BI118" s="91"/>
      <c r="BJ118" s="9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</row>
    <row r="119" spans="22:76" x14ac:dyDescent="0.25"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</row>
    <row r="120" spans="22:76" x14ac:dyDescent="0.25"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  <c r="BI120" s="91"/>
      <c r="BJ120" s="91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</row>
    <row r="121" spans="22:76" x14ac:dyDescent="0.25"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</row>
    <row r="122" spans="22:76" x14ac:dyDescent="0.25"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</row>
    <row r="123" spans="22:76" x14ac:dyDescent="0.25"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</row>
    <row r="124" spans="22:76" x14ac:dyDescent="0.25"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  <c r="BI124" s="91"/>
      <c r="BJ124" s="91"/>
      <c r="BK124" s="91"/>
      <c r="BL124" s="91"/>
      <c r="BM124" s="91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  <c r="BX124" s="91"/>
    </row>
    <row r="125" spans="22:76" x14ac:dyDescent="0.25"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</row>
    <row r="126" spans="22:76" x14ac:dyDescent="0.25"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</row>
    <row r="127" spans="22:76" x14ac:dyDescent="0.25"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  <c r="BX127" s="91"/>
    </row>
    <row r="128" spans="22:76" x14ac:dyDescent="0.25"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</row>
    <row r="129" spans="22:76" x14ac:dyDescent="0.25"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</row>
    <row r="130" spans="22:76" x14ac:dyDescent="0.25"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</row>
    <row r="131" spans="22:76" x14ac:dyDescent="0.25"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</row>
    <row r="132" spans="22:76" x14ac:dyDescent="0.25"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</row>
    <row r="133" spans="22:76" x14ac:dyDescent="0.25"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</row>
    <row r="134" spans="22:76" x14ac:dyDescent="0.25"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</row>
    <row r="135" spans="22:76" x14ac:dyDescent="0.25"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</row>
    <row r="136" spans="22:76" x14ac:dyDescent="0.25"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</row>
    <row r="137" spans="22:76" x14ac:dyDescent="0.25"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</row>
    <row r="138" spans="22:76" x14ac:dyDescent="0.25"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</row>
    <row r="139" spans="22:76" x14ac:dyDescent="0.25"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</row>
    <row r="140" spans="22:76" x14ac:dyDescent="0.25"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</row>
    <row r="141" spans="22:76" x14ac:dyDescent="0.25"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</row>
  </sheetData>
  <mergeCells count="51">
    <mergeCell ref="G85:L85"/>
    <mergeCell ref="W85:AB85"/>
    <mergeCell ref="G86:H86"/>
    <mergeCell ref="I86:J86"/>
    <mergeCell ref="K86:L86"/>
    <mergeCell ref="W86:X86"/>
    <mergeCell ref="Y86:Z86"/>
    <mergeCell ref="AA86:AB86"/>
    <mergeCell ref="G70:L70"/>
    <mergeCell ref="W70:AB70"/>
    <mergeCell ref="G71:H71"/>
    <mergeCell ref="I71:J71"/>
    <mergeCell ref="K71:L71"/>
    <mergeCell ref="W71:X71"/>
    <mergeCell ref="Y71:Z71"/>
    <mergeCell ref="AA71:AB71"/>
    <mergeCell ref="G55:L55"/>
    <mergeCell ref="W55:AB55"/>
    <mergeCell ref="G56:H56"/>
    <mergeCell ref="I56:J56"/>
    <mergeCell ref="K56:L56"/>
    <mergeCell ref="W56:X56"/>
    <mergeCell ref="Y56:Z56"/>
    <mergeCell ref="AA56:AB56"/>
    <mergeCell ref="G40:L40"/>
    <mergeCell ref="W40:AB40"/>
    <mergeCell ref="G41:H41"/>
    <mergeCell ref="I41:J41"/>
    <mergeCell ref="K41:L41"/>
    <mergeCell ref="W41:X41"/>
    <mergeCell ref="Y41:Z41"/>
    <mergeCell ref="AA41:AB41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AR13:AT13"/>
    <mergeCell ref="E2:M2"/>
    <mergeCell ref="N3:U3"/>
    <mergeCell ref="AF5:AI5"/>
    <mergeCell ref="AL13:AN13"/>
    <mergeCell ref="AO13:AQ13"/>
  </mergeCells>
  <conditionalFormatting sqref="F13">
    <cfRule type="cellIs" dxfId="71" priority="11" operator="greaterThan">
      <formula>1</formula>
    </cfRule>
    <cfRule type="cellIs" dxfId="70" priority="12" operator="greaterThan">
      <formula>1</formula>
    </cfRule>
  </conditionalFormatting>
  <conditionalFormatting sqref="G24">
    <cfRule type="cellIs" dxfId="69" priority="9" operator="greaterThan">
      <formula>1</formula>
    </cfRule>
    <cfRule type="cellIs" dxfId="68" priority="10" operator="greaterThan">
      <formula>1</formula>
    </cfRule>
  </conditionalFormatting>
  <conditionalFormatting sqref="F15:AK22">
    <cfRule type="cellIs" dxfId="67" priority="6" operator="lessThan">
      <formula>1</formula>
    </cfRule>
    <cfRule type="cellIs" dxfId="66" priority="7" operator="equal">
      <formula>1</formula>
    </cfRule>
    <cfRule type="cellIs" dxfId="65" priority="8" operator="greaterThan">
      <formula>1</formula>
    </cfRule>
  </conditionalFormatting>
  <conditionalFormatting sqref="F4:M11">
    <cfRule type="cellIs" dxfId="64" priority="3" operator="lessThan">
      <formula>1</formula>
    </cfRule>
    <cfRule type="cellIs" dxfId="63" priority="4" operator="greaterThan">
      <formula>1</formula>
    </cfRule>
    <cfRule type="cellIs" dxfId="62" priority="5" operator="equal">
      <formula>1</formula>
    </cfRule>
  </conditionalFormatting>
  <conditionalFormatting sqref="AC7">
    <cfRule type="containsText" dxfId="61" priority="1" operator="containsText" text="NO CUMPLE">
      <formula>NOT(ISERROR(SEARCH("NO CUMPLE",AC7)))</formula>
    </cfRule>
    <cfRule type="containsText" dxfId="60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B56A-B43B-4E12-945D-6E39CCB4EA8D}">
  <sheetPr>
    <tabColor rgb="FFFFFF00"/>
  </sheetPr>
  <dimension ref="B2:BX141"/>
  <sheetViews>
    <sheetView showGridLines="0" topLeftCell="F17" zoomScale="55" zoomScaleNormal="55" workbookViewId="0">
      <selection activeCell="M28" sqref="M28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92" t="s">
        <v>12</v>
      </c>
      <c r="F2" s="292"/>
      <c r="G2" s="292"/>
      <c r="H2" s="292"/>
      <c r="I2" s="292"/>
      <c r="J2" s="292"/>
      <c r="K2" s="292"/>
      <c r="L2" s="292"/>
      <c r="M2" s="292"/>
    </row>
    <row r="3" spans="2:59" s="1" customFormat="1" ht="75" customHeight="1" x14ac:dyDescent="0.25">
      <c r="B3" s="22" t="s">
        <v>8</v>
      </c>
      <c r="C3" s="4" t="s">
        <v>25</v>
      </c>
      <c r="E3" s="54" t="s">
        <v>9</v>
      </c>
      <c r="F3" s="55" t="s">
        <v>0</v>
      </c>
      <c r="G3" s="55" t="s">
        <v>1</v>
      </c>
      <c r="H3" s="55" t="s">
        <v>2</v>
      </c>
      <c r="I3" s="55" t="s">
        <v>3</v>
      </c>
      <c r="J3" s="55" t="s">
        <v>4</v>
      </c>
      <c r="K3" s="55" t="s">
        <v>5</v>
      </c>
      <c r="L3" s="55" t="s">
        <v>6</v>
      </c>
      <c r="M3" s="55" t="s">
        <v>7</v>
      </c>
      <c r="N3" s="293" t="s">
        <v>11</v>
      </c>
      <c r="O3" s="294"/>
      <c r="P3" s="294"/>
      <c r="Q3" s="294"/>
      <c r="R3" s="294"/>
      <c r="S3" s="294"/>
      <c r="T3" s="294"/>
      <c r="U3" s="295"/>
      <c r="V3" s="2" t="s">
        <v>19</v>
      </c>
      <c r="W3"/>
      <c r="X3" s="2" t="s">
        <v>20</v>
      </c>
      <c r="Y3" s="24" t="s">
        <v>56</v>
      </c>
    </row>
    <row r="4" spans="2:59" x14ac:dyDescent="0.25">
      <c r="B4" s="8" t="s">
        <v>0</v>
      </c>
      <c r="C4" s="18">
        <v>9</v>
      </c>
      <c r="E4" s="10" t="s">
        <v>0</v>
      </c>
      <c r="F4" s="56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56">
        <f t="shared" si="0"/>
        <v>3</v>
      </c>
      <c r="H4" s="56">
        <f t="shared" si="0"/>
        <v>5</v>
      </c>
      <c r="I4" s="56">
        <f t="shared" si="0"/>
        <v>5</v>
      </c>
      <c r="J4" s="56">
        <f t="shared" si="0"/>
        <v>3</v>
      </c>
      <c r="K4" s="56">
        <f t="shared" si="0"/>
        <v>5</v>
      </c>
      <c r="L4" s="56">
        <f t="shared" si="0"/>
        <v>4</v>
      </c>
      <c r="M4" s="56">
        <f>IF(VLOOKUP(M$3,$B$4:$C$11,2,FALSE)&lt;VLOOKUP($E4,$B$4:$C$11,2,FALSE),VLOOKUP($E4,$B$4:$C$11,2,FALSE)-VLOOKUP(M$3,$B$4:$C$11,2,FALSE)+1,1/(ABS(VLOOKUP(M$3,$B$4:$C$11,2,FALSE)-VLOOKUP($E4,$B$4:$C$11,2,FALSE)+1)))</f>
        <v>6</v>
      </c>
      <c r="N4" s="9">
        <f t="shared" ref="N4:U11" si="1">F4/F$12</f>
        <v>0.37267080745341619</v>
      </c>
      <c r="O4" s="5">
        <f t="shared" si="1"/>
        <v>0.44444444444444448</v>
      </c>
      <c r="P4" s="5">
        <f t="shared" si="1"/>
        <v>0.30303030303030304</v>
      </c>
      <c r="Q4" s="5">
        <f t="shared" si="1"/>
        <v>0.30303030303030304</v>
      </c>
      <c r="R4" s="5">
        <f t="shared" si="1"/>
        <v>0.44444444444444448</v>
      </c>
      <c r="S4" s="5">
        <f t="shared" si="1"/>
        <v>0.30303030303030304</v>
      </c>
      <c r="T4" s="5">
        <f t="shared" si="1"/>
        <v>0.3692307692307692</v>
      </c>
      <c r="U4" s="5">
        <f t="shared" si="1"/>
        <v>0.25</v>
      </c>
      <c r="V4" s="5">
        <f t="shared" ref="V4:V11" si="2">AVERAGE(N4:U4)</f>
        <v>0.3487351718329979</v>
      </c>
      <c r="X4" s="5" cm="1">
        <f t="array" ref="X4:X11">MMULT(F4:M11,V4:V11)</f>
        <v>2.8810899346225436</v>
      </c>
      <c r="Y4" s="6">
        <f>X4/V4</f>
        <v>8.2615410412409975</v>
      </c>
      <c r="AA4" s="18" t="s">
        <v>21</v>
      </c>
      <c r="AB4" s="5">
        <f>((SUM(Y4:Y11)/8)-8)/(8-1)</f>
        <v>1.657433752945587E-2</v>
      </c>
    </row>
    <row r="5" spans="2:59" x14ac:dyDescent="0.25">
      <c r="B5" s="8" t="s">
        <v>1</v>
      </c>
      <c r="C5" s="18">
        <v>7</v>
      </c>
      <c r="E5" s="10" t="s">
        <v>1</v>
      </c>
      <c r="F5" s="56">
        <f t="shared" si="0"/>
        <v>0.33333333333333331</v>
      </c>
      <c r="G5" s="56">
        <f t="shared" si="0"/>
        <v>1</v>
      </c>
      <c r="H5" s="56">
        <f t="shared" si="0"/>
        <v>3</v>
      </c>
      <c r="I5" s="56">
        <f t="shared" si="0"/>
        <v>3</v>
      </c>
      <c r="J5" s="56">
        <f t="shared" si="0"/>
        <v>1</v>
      </c>
      <c r="K5" s="56">
        <f t="shared" si="0"/>
        <v>3</v>
      </c>
      <c r="L5" s="56">
        <f t="shared" si="0"/>
        <v>2</v>
      </c>
      <c r="M5" s="56">
        <f t="shared" si="0"/>
        <v>4</v>
      </c>
      <c r="N5" s="9">
        <f t="shared" si="1"/>
        <v>0.12422360248447205</v>
      </c>
      <c r="O5" s="5">
        <f t="shared" si="1"/>
        <v>0.14814814814814817</v>
      </c>
      <c r="P5" s="5">
        <f t="shared" si="1"/>
        <v>0.18181818181818182</v>
      </c>
      <c r="Q5" s="5">
        <f t="shared" si="1"/>
        <v>0.18181818181818182</v>
      </c>
      <c r="R5" s="5">
        <f t="shared" si="1"/>
        <v>0.14814814814814817</v>
      </c>
      <c r="S5" s="5">
        <f t="shared" si="1"/>
        <v>0.18181818181818182</v>
      </c>
      <c r="T5" s="5">
        <f t="shared" si="1"/>
        <v>0.1846153846153846</v>
      </c>
      <c r="U5" s="5">
        <f t="shared" si="1"/>
        <v>0.16666666666666666</v>
      </c>
      <c r="V5" s="5">
        <f t="shared" si="2"/>
        <v>0.16465706193967064</v>
      </c>
      <c r="X5" s="5">
        <v>1.3460701637332073</v>
      </c>
      <c r="Y5" s="6">
        <f>X5/V5</f>
        <v>8.1749919977704888</v>
      </c>
      <c r="AA5" s="18" t="s">
        <v>23</v>
      </c>
      <c r="AB5" s="5">
        <v>1.41</v>
      </c>
      <c r="AE5" t="s">
        <v>44</v>
      </c>
      <c r="AF5" s="296" t="s">
        <v>45</v>
      </c>
      <c r="AG5" s="296"/>
      <c r="AH5" s="296"/>
      <c r="AI5" s="296"/>
    </row>
    <row r="6" spans="2:59" x14ac:dyDescent="0.25">
      <c r="B6" s="8" t="s">
        <v>2</v>
      </c>
      <c r="C6" s="18">
        <v>5</v>
      </c>
      <c r="E6" s="10" t="s">
        <v>2</v>
      </c>
      <c r="F6" s="56">
        <f t="shared" si="0"/>
        <v>0.2</v>
      </c>
      <c r="G6" s="56">
        <f t="shared" si="0"/>
        <v>0.33333333333333331</v>
      </c>
      <c r="H6" s="56">
        <f t="shared" si="0"/>
        <v>1</v>
      </c>
      <c r="I6" s="56">
        <f t="shared" si="0"/>
        <v>1</v>
      </c>
      <c r="J6" s="56">
        <f t="shared" si="0"/>
        <v>0.33333333333333331</v>
      </c>
      <c r="K6" s="56">
        <f t="shared" si="0"/>
        <v>1</v>
      </c>
      <c r="L6" s="56">
        <f t="shared" si="0"/>
        <v>0.5</v>
      </c>
      <c r="M6" s="56">
        <f t="shared" si="0"/>
        <v>2</v>
      </c>
      <c r="N6" s="9">
        <f t="shared" si="1"/>
        <v>7.4534161490683246E-2</v>
      </c>
      <c r="O6" s="5">
        <f t="shared" si="1"/>
        <v>4.938271604938272E-2</v>
      </c>
      <c r="P6" s="5">
        <f t="shared" si="1"/>
        <v>6.0606060606060608E-2</v>
      </c>
      <c r="Q6" s="5">
        <f t="shared" si="1"/>
        <v>6.0606060606060608E-2</v>
      </c>
      <c r="R6" s="5">
        <f t="shared" si="1"/>
        <v>4.938271604938272E-2</v>
      </c>
      <c r="S6" s="5">
        <f t="shared" si="1"/>
        <v>6.0606060606060608E-2</v>
      </c>
      <c r="T6" s="5">
        <f t="shared" si="1"/>
        <v>4.6153846153846149E-2</v>
      </c>
      <c r="U6" s="5">
        <f t="shared" si="1"/>
        <v>8.3333333333333329E-2</v>
      </c>
      <c r="V6" s="5">
        <f t="shared" si="2"/>
        <v>6.0575619361851248E-2</v>
      </c>
      <c r="X6" s="5">
        <v>0.48751922711614748</v>
      </c>
      <c r="Y6" s="6">
        <f>X6/V6</f>
        <v>8.0481096561956544</v>
      </c>
      <c r="AA6" s="18" t="s">
        <v>22</v>
      </c>
      <c r="AB6" s="5">
        <f>AB4/AB5</f>
        <v>1.1754849311670829E-2</v>
      </c>
      <c r="AC6" s="1" t="s">
        <v>24</v>
      </c>
      <c r="AE6" s="29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v>5</v>
      </c>
      <c r="E7" s="10" t="s">
        <v>3</v>
      </c>
      <c r="F7" s="56">
        <f t="shared" si="0"/>
        <v>0.2</v>
      </c>
      <c r="G7" s="56">
        <f t="shared" si="0"/>
        <v>0.33333333333333331</v>
      </c>
      <c r="H7" s="56">
        <f t="shared" si="0"/>
        <v>1</v>
      </c>
      <c r="I7" s="56">
        <f t="shared" si="0"/>
        <v>1</v>
      </c>
      <c r="J7" s="56">
        <f t="shared" si="0"/>
        <v>0.33333333333333331</v>
      </c>
      <c r="K7" s="56">
        <f t="shared" si="0"/>
        <v>1</v>
      </c>
      <c r="L7" s="56">
        <f t="shared" si="0"/>
        <v>0.5</v>
      </c>
      <c r="M7" s="56">
        <f t="shared" si="0"/>
        <v>2</v>
      </c>
      <c r="N7" s="9">
        <f t="shared" si="1"/>
        <v>7.4534161490683246E-2</v>
      </c>
      <c r="O7" s="5">
        <f t="shared" si="1"/>
        <v>4.938271604938272E-2</v>
      </c>
      <c r="P7" s="5">
        <f t="shared" si="1"/>
        <v>6.0606060606060608E-2</v>
      </c>
      <c r="Q7" s="5">
        <f t="shared" si="1"/>
        <v>6.0606060606060608E-2</v>
      </c>
      <c r="R7" s="5">
        <f t="shared" si="1"/>
        <v>4.938271604938272E-2</v>
      </c>
      <c r="S7" s="5">
        <f t="shared" si="1"/>
        <v>6.0606060606060608E-2</v>
      </c>
      <c r="T7" s="5">
        <f t="shared" si="1"/>
        <v>4.6153846153846149E-2</v>
      </c>
      <c r="U7" s="5">
        <f t="shared" si="1"/>
        <v>8.3333333333333329E-2</v>
      </c>
      <c r="V7" s="5">
        <f t="shared" si="2"/>
        <v>6.0575619361851248E-2</v>
      </c>
      <c r="X7" s="5">
        <v>0.48751922711614748</v>
      </c>
      <c r="Y7" s="6">
        <f>X7/V7</f>
        <v>8.0481096561956544</v>
      </c>
      <c r="AC7" s="50" t="str">
        <f>IF(AB6&lt;0.1,"CUMPLE","NO CUMPLE")</f>
        <v>CUMPLE</v>
      </c>
      <c r="AE7" s="29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v>7</v>
      </c>
      <c r="E8" s="10" t="s">
        <v>4</v>
      </c>
      <c r="F8" s="56">
        <f t="shared" si="0"/>
        <v>0.33333333333333331</v>
      </c>
      <c r="G8" s="56">
        <f t="shared" si="0"/>
        <v>1</v>
      </c>
      <c r="H8" s="56">
        <f t="shared" si="0"/>
        <v>3</v>
      </c>
      <c r="I8" s="56">
        <f t="shared" si="0"/>
        <v>3</v>
      </c>
      <c r="J8" s="56">
        <f t="shared" si="0"/>
        <v>1</v>
      </c>
      <c r="K8" s="56">
        <f t="shared" si="0"/>
        <v>3</v>
      </c>
      <c r="L8" s="56">
        <f t="shared" si="0"/>
        <v>2</v>
      </c>
      <c r="M8" s="56">
        <f t="shared" si="0"/>
        <v>4</v>
      </c>
      <c r="N8" s="9">
        <f t="shared" si="1"/>
        <v>0.12422360248447205</v>
      </c>
      <c r="O8" s="5">
        <f t="shared" si="1"/>
        <v>0.14814814814814817</v>
      </c>
      <c r="P8" s="5">
        <f t="shared" si="1"/>
        <v>0.18181818181818182</v>
      </c>
      <c r="Q8" s="5">
        <f t="shared" si="1"/>
        <v>0.18181818181818182</v>
      </c>
      <c r="R8" s="5">
        <f t="shared" si="1"/>
        <v>0.14814814814814817</v>
      </c>
      <c r="S8" s="5">
        <f t="shared" si="1"/>
        <v>0.18181818181818182</v>
      </c>
      <c r="T8" s="5">
        <f t="shared" si="1"/>
        <v>0.1846153846153846</v>
      </c>
      <c r="U8" s="5">
        <f t="shared" si="1"/>
        <v>0.16666666666666666</v>
      </c>
      <c r="V8" s="5">
        <f t="shared" si="2"/>
        <v>0.16465706193967064</v>
      </c>
      <c r="X8" s="5">
        <v>1.3460701637332073</v>
      </c>
      <c r="Y8" s="6">
        <f t="shared" ref="Y8:Y11" si="3">X8/V8</f>
        <v>8.1749919977704888</v>
      </c>
      <c r="AE8" s="29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v>5</v>
      </c>
      <c r="E9" s="10" t="s">
        <v>5</v>
      </c>
      <c r="F9" s="56">
        <f t="shared" si="0"/>
        <v>0.2</v>
      </c>
      <c r="G9" s="56">
        <f t="shared" si="0"/>
        <v>0.33333333333333331</v>
      </c>
      <c r="H9" s="56">
        <f t="shared" si="0"/>
        <v>1</v>
      </c>
      <c r="I9" s="56">
        <f t="shared" si="0"/>
        <v>1</v>
      </c>
      <c r="J9" s="56">
        <f t="shared" si="0"/>
        <v>0.33333333333333331</v>
      </c>
      <c r="K9" s="56">
        <f t="shared" si="0"/>
        <v>1</v>
      </c>
      <c r="L9" s="56">
        <f t="shared" si="0"/>
        <v>0.5</v>
      </c>
      <c r="M9" s="56">
        <f t="shared" si="0"/>
        <v>2</v>
      </c>
      <c r="N9" s="9">
        <f t="shared" si="1"/>
        <v>7.4534161490683246E-2</v>
      </c>
      <c r="O9" s="5">
        <f t="shared" si="1"/>
        <v>4.938271604938272E-2</v>
      </c>
      <c r="P9" s="5">
        <f t="shared" si="1"/>
        <v>6.0606060606060608E-2</v>
      </c>
      <c r="Q9" s="5">
        <f t="shared" si="1"/>
        <v>6.0606060606060608E-2</v>
      </c>
      <c r="R9" s="5">
        <f t="shared" si="1"/>
        <v>4.938271604938272E-2</v>
      </c>
      <c r="S9" s="5">
        <f t="shared" si="1"/>
        <v>6.0606060606060608E-2</v>
      </c>
      <c r="T9" s="5">
        <f t="shared" si="1"/>
        <v>4.6153846153846149E-2</v>
      </c>
      <c r="U9" s="5">
        <f t="shared" si="1"/>
        <v>8.3333333333333329E-2</v>
      </c>
      <c r="V9" s="5">
        <f t="shared" si="2"/>
        <v>6.0575619361851248E-2</v>
      </c>
      <c r="X9" s="5">
        <v>0.48751922711614748</v>
      </c>
      <c r="Y9" s="6">
        <f t="shared" si="3"/>
        <v>8.0481096561956544</v>
      </c>
      <c r="AE9" s="29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v>6</v>
      </c>
      <c r="E10" s="10" t="s">
        <v>6</v>
      </c>
      <c r="F10" s="56">
        <f t="shared" si="0"/>
        <v>0.25</v>
      </c>
      <c r="G10" s="56">
        <f t="shared" si="0"/>
        <v>0.5</v>
      </c>
      <c r="H10" s="56">
        <f t="shared" si="0"/>
        <v>2</v>
      </c>
      <c r="I10" s="56">
        <f t="shared" si="0"/>
        <v>2</v>
      </c>
      <c r="J10" s="56">
        <f t="shared" si="0"/>
        <v>0.5</v>
      </c>
      <c r="K10" s="56">
        <f t="shared" si="0"/>
        <v>2</v>
      </c>
      <c r="L10" s="56">
        <f t="shared" si="0"/>
        <v>1</v>
      </c>
      <c r="M10" s="56">
        <f t="shared" si="0"/>
        <v>3</v>
      </c>
      <c r="N10" s="9">
        <f t="shared" si="1"/>
        <v>9.3167701863354047E-2</v>
      </c>
      <c r="O10" s="5">
        <f t="shared" si="1"/>
        <v>7.4074074074074084E-2</v>
      </c>
      <c r="P10" s="5">
        <f t="shared" si="1"/>
        <v>0.12121212121212122</v>
      </c>
      <c r="Q10" s="5">
        <f t="shared" si="1"/>
        <v>0.12121212121212122</v>
      </c>
      <c r="R10" s="5">
        <f t="shared" si="1"/>
        <v>7.4074074074074084E-2</v>
      </c>
      <c r="S10" s="5">
        <f t="shared" si="1"/>
        <v>0.12121212121212122</v>
      </c>
      <c r="T10" s="5">
        <f t="shared" si="1"/>
        <v>9.2307692307692299E-2</v>
      </c>
      <c r="U10" s="5">
        <f t="shared" si="1"/>
        <v>0.125</v>
      </c>
      <c r="V10" s="5">
        <f t="shared" si="2"/>
        <v>0.10278248824444476</v>
      </c>
      <c r="X10" s="5">
        <v>0.83040113318645936</v>
      </c>
      <c r="Y10" s="6">
        <f t="shared" si="3"/>
        <v>8.0792083103839563</v>
      </c>
      <c r="AE10" s="29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v>4</v>
      </c>
      <c r="E11" s="10" t="s">
        <v>7</v>
      </c>
      <c r="F11" s="56">
        <f t="shared" si="0"/>
        <v>0.16666666666666666</v>
      </c>
      <c r="G11" s="56">
        <f t="shared" si="0"/>
        <v>0.25</v>
      </c>
      <c r="H11" s="56">
        <f t="shared" si="0"/>
        <v>0.5</v>
      </c>
      <c r="I11" s="56">
        <f t="shared" si="0"/>
        <v>0.5</v>
      </c>
      <c r="J11" s="56">
        <f t="shared" si="0"/>
        <v>0.25</v>
      </c>
      <c r="K11" s="56">
        <f t="shared" si="0"/>
        <v>0.5</v>
      </c>
      <c r="L11" s="56">
        <f t="shared" si="0"/>
        <v>0.33333333333333331</v>
      </c>
      <c r="M11" s="56">
        <f t="shared" si="0"/>
        <v>1</v>
      </c>
      <c r="N11" s="9">
        <f t="shared" si="1"/>
        <v>6.2111801242236024E-2</v>
      </c>
      <c r="O11" s="5">
        <f t="shared" si="1"/>
        <v>3.7037037037037042E-2</v>
      </c>
      <c r="P11" s="5">
        <f t="shared" si="1"/>
        <v>3.0303030303030304E-2</v>
      </c>
      <c r="Q11" s="5">
        <f t="shared" si="1"/>
        <v>3.0303030303030304E-2</v>
      </c>
      <c r="R11" s="5">
        <f t="shared" si="1"/>
        <v>3.7037037037037042E-2</v>
      </c>
      <c r="S11" s="5">
        <f t="shared" si="1"/>
        <v>3.0303030303030304E-2</v>
      </c>
      <c r="T11" s="5">
        <f t="shared" si="1"/>
        <v>3.0769230769230767E-2</v>
      </c>
      <c r="U11" s="5">
        <f t="shared" si="1"/>
        <v>4.1666666666666664E-2</v>
      </c>
      <c r="V11" s="5">
        <f t="shared" si="2"/>
        <v>3.7441357957662305E-2</v>
      </c>
      <c r="X11" s="5">
        <v>0.30301667602392235</v>
      </c>
      <c r="Y11" s="6">
        <f t="shared" si="3"/>
        <v>8.0931005858966323</v>
      </c>
      <c r="AD11" s="26"/>
      <c r="AE11" s="29" t="s">
        <v>46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</row>
    <row r="12" spans="2:59" x14ac:dyDescent="0.25">
      <c r="E12" s="10" t="s">
        <v>18</v>
      </c>
      <c r="F12" s="56">
        <f t="shared" ref="F12:M12" si="4">SUM(F4:F11)</f>
        <v>2.6833333333333331</v>
      </c>
      <c r="G12" s="56">
        <f t="shared" si="4"/>
        <v>6.7499999999999991</v>
      </c>
      <c r="H12" s="56">
        <f t="shared" si="4"/>
        <v>16.5</v>
      </c>
      <c r="I12" s="56">
        <f t="shared" si="4"/>
        <v>16.5</v>
      </c>
      <c r="J12" s="56">
        <f t="shared" si="4"/>
        <v>6.7499999999999991</v>
      </c>
      <c r="K12" s="56">
        <f t="shared" si="4"/>
        <v>16.5</v>
      </c>
      <c r="L12" s="56">
        <f t="shared" si="4"/>
        <v>10.833333333333334</v>
      </c>
      <c r="M12" s="56">
        <f t="shared" si="4"/>
        <v>24</v>
      </c>
      <c r="N12" s="7"/>
      <c r="O12" s="7"/>
      <c r="P12" s="7"/>
      <c r="Q12" s="7"/>
      <c r="R12" s="7"/>
      <c r="S12" s="7"/>
      <c r="T12" s="7"/>
      <c r="U12" s="7"/>
      <c r="V12" s="13">
        <f>SUM(V4:V11)</f>
        <v>1.0000000000000002</v>
      </c>
      <c r="AD12" s="26"/>
      <c r="AE12" s="29" t="s">
        <v>46</v>
      </c>
      <c r="AF12" s="18" t="s">
        <v>47</v>
      </c>
      <c r="AG12" s="18" t="s">
        <v>48</v>
      </c>
      <c r="AH12" s="18" t="s">
        <v>49</v>
      </c>
      <c r="AI12" s="18" t="s">
        <v>50</v>
      </c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</row>
    <row r="13" spans="2:59" ht="15.75" thickBot="1" x14ac:dyDescent="0.3">
      <c r="F13" s="30"/>
      <c r="H13" s="7"/>
      <c r="AD13" s="26"/>
      <c r="AE13" s="26"/>
      <c r="AF13" s="26"/>
      <c r="AG13" s="26"/>
      <c r="AH13" s="26"/>
      <c r="AI13" s="26"/>
      <c r="AJ13" s="26"/>
      <c r="AK13" s="26"/>
      <c r="AL13" s="286"/>
      <c r="AM13" s="286"/>
      <c r="AN13" s="286"/>
      <c r="AO13" s="286"/>
      <c r="AP13" s="286"/>
      <c r="AQ13" s="286"/>
      <c r="AR13" s="286"/>
      <c r="AS13" s="286"/>
      <c r="AT13" s="286"/>
      <c r="AU13" s="26"/>
    </row>
    <row r="14" spans="2:59" s="11" customFormat="1" ht="30" customHeight="1" thickBot="1" x14ac:dyDescent="0.3">
      <c r="E14" s="35" t="s">
        <v>9</v>
      </c>
      <c r="F14" s="297" t="str">
        <f>F3</f>
        <v>Caracterización de cuadrillas</v>
      </c>
      <c r="G14" s="298"/>
      <c r="H14" s="298"/>
      <c r="I14" s="299"/>
      <c r="J14" s="297" t="str">
        <f>G3</f>
        <v>Complejidad del proyecto</v>
      </c>
      <c r="K14" s="298"/>
      <c r="L14" s="298"/>
      <c r="M14" s="299"/>
      <c r="N14" s="301" t="str">
        <f>H3</f>
        <v>Condiciones ambientales</v>
      </c>
      <c r="O14" s="302"/>
      <c r="P14" s="302"/>
      <c r="Q14" s="303"/>
      <c r="R14" s="301" t="str">
        <f>I3</f>
        <v>Disposición de materiales</v>
      </c>
      <c r="S14" s="302"/>
      <c r="T14" s="302"/>
      <c r="U14" s="303"/>
      <c r="V14" s="301" t="str">
        <f>J3</f>
        <v>Experiencia del trabajador</v>
      </c>
      <c r="W14" s="302"/>
      <c r="X14" s="302"/>
      <c r="Y14" s="303"/>
      <c r="Z14" s="301" t="str">
        <f>K3</f>
        <v>Herramientas y equipos</v>
      </c>
      <c r="AA14" s="302"/>
      <c r="AB14" s="302"/>
      <c r="AC14" s="303"/>
      <c r="AD14" s="304" t="str">
        <f>L3</f>
        <v>Monitoreo y control</v>
      </c>
      <c r="AE14" s="305"/>
      <c r="AF14" s="305"/>
      <c r="AG14" s="306"/>
      <c r="AH14" s="287" t="str">
        <f>M3</f>
        <v>Percepción Motivacional</v>
      </c>
      <c r="AI14" s="288"/>
      <c r="AJ14" s="288"/>
      <c r="AK14" s="288"/>
      <c r="AL14" s="287" t="s">
        <v>51</v>
      </c>
      <c r="AM14" s="288"/>
      <c r="AN14" s="288"/>
      <c r="AO14" s="300"/>
      <c r="AP14" s="289" t="s">
        <v>52</v>
      </c>
      <c r="AQ14" s="290"/>
      <c r="AR14" s="290"/>
      <c r="AS14" s="291"/>
      <c r="AT14" s="68" t="s">
        <v>26</v>
      </c>
      <c r="AU14" s="72" t="s">
        <v>27</v>
      </c>
    </row>
    <row r="15" spans="2:59" x14ac:dyDescent="0.25">
      <c r="E15" s="37" t="str">
        <f>E4</f>
        <v>Caracterización de cuadrillas</v>
      </c>
      <c r="F15" s="41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2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3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4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45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2</v>
      </c>
      <c r="K15" s="46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2.5</v>
      </c>
      <c r="L15" s="47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3.5</v>
      </c>
      <c r="M15" s="48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4</v>
      </c>
      <c r="N15" s="45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4</v>
      </c>
      <c r="O15" s="46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4.5</v>
      </c>
      <c r="P15" s="47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5.5</v>
      </c>
      <c r="Q15" s="48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6</v>
      </c>
      <c r="R15" s="45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4</v>
      </c>
      <c r="S15" s="46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4.5</v>
      </c>
      <c r="T15" s="47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5.5</v>
      </c>
      <c r="U15" s="48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6</v>
      </c>
      <c r="V15" s="45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2</v>
      </c>
      <c r="W15" s="46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2.5</v>
      </c>
      <c r="X15" s="47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3.5</v>
      </c>
      <c r="Y15" s="48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4</v>
      </c>
      <c r="Z15" s="45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4</v>
      </c>
      <c r="AA15" s="46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4.5</v>
      </c>
      <c r="AB15" s="47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5.5</v>
      </c>
      <c r="AC15" s="48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6</v>
      </c>
      <c r="AD15" s="45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3</v>
      </c>
      <c r="AE15" s="46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3.5</v>
      </c>
      <c r="AF15" s="47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4.5</v>
      </c>
      <c r="AG15" s="48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5</v>
      </c>
      <c r="AH15" s="45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5</v>
      </c>
      <c r="AI15" s="46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5.5</v>
      </c>
      <c r="AJ15" s="47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6.5</v>
      </c>
      <c r="AK15" s="76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7</v>
      </c>
      <c r="AL15" s="78">
        <f>(F15*J15*N15*R15*V15*Z15*AD15*AH15)^(1/8)</f>
        <v>2.8057011040133482</v>
      </c>
      <c r="AM15" s="58">
        <f t="shared" ref="AM15:AO22" si="5">(G15*K15*O15*S15*W15*AA15*AE15*AI15)^(1/8)</f>
        <v>3.198847502135306</v>
      </c>
      <c r="AN15" s="58">
        <f t="shared" si="5"/>
        <v>3.9529266294765617</v>
      </c>
      <c r="AO15" s="79">
        <f t="shared" si="5"/>
        <v>4.3184731355089534</v>
      </c>
      <c r="AP15" s="60">
        <f>AL15*$AO$24</f>
        <v>0.21232918519282198</v>
      </c>
      <c r="AQ15" s="61">
        <f>AM15*$AN$24</f>
        <v>0.2746289831282871</v>
      </c>
      <c r="AR15" s="61">
        <f>AN15*$AM$24</f>
        <v>0.43833532743759462</v>
      </c>
      <c r="AS15" s="62">
        <f>AO15*$AL$24</f>
        <v>0.55682780147588318</v>
      </c>
      <c r="AT15" s="69">
        <f>AVERAGE(AP15:AS15)</f>
        <v>0.37053032430864674</v>
      </c>
      <c r="AU15" s="73">
        <f>AT15/$AT$23</f>
        <v>0.3402033436054806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38" t="str">
        <f t="shared" ref="E16:E22" si="6">E5</f>
        <v>Complejidad del proyecto</v>
      </c>
      <c r="F16" s="45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0.25</v>
      </c>
      <c r="G16" s="46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0.2857142857142857</v>
      </c>
      <c r="H16" s="47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0.4</v>
      </c>
      <c r="I16" s="48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0.5</v>
      </c>
      <c r="J16" s="41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2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3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4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45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2</v>
      </c>
      <c r="O16" s="46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2.5</v>
      </c>
      <c r="P16" s="47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3.5</v>
      </c>
      <c r="Q16" s="48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4</v>
      </c>
      <c r="R16" s="45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2</v>
      </c>
      <c r="S16" s="46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2.5</v>
      </c>
      <c r="T16" s="47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3.5</v>
      </c>
      <c r="U16" s="48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4</v>
      </c>
      <c r="V16" s="45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1</v>
      </c>
      <c r="W16" s="46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1</v>
      </c>
      <c r="X16" s="47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1</v>
      </c>
      <c r="Y16" s="48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1</v>
      </c>
      <c r="Z16" s="45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2</v>
      </c>
      <c r="AA16" s="46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2.5</v>
      </c>
      <c r="AB16" s="47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3.5</v>
      </c>
      <c r="AC16" s="48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4</v>
      </c>
      <c r="AD16" s="45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1</v>
      </c>
      <c r="AE16" s="46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1.5</v>
      </c>
      <c r="AF16" s="47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2.5</v>
      </c>
      <c r="AG16" s="48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3</v>
      </c>
      <c r="AH16" s="45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3</v>
      </c>
      <c r="AI16" s="46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3.5</v>
      </c>
      <c r="AJ16" s="47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4.5</v>
      </c>
      <c r="AK16" s="76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5</v>
      </c>
      <c r="AL16" s="80">
        <f t="shared" ref="AL16:AL22" si="7">(F16*J16*N16*R16*V16*Z16*AD16*AH16)^(1/8)</f>
        <v>1.2510334048590739</v>
      </c>
      <c r="AM16" s="40">
        <f t="shared" si="5"/>
        <v>1.4833338605935897</v>
      </c>
      <c r="AN16" s="40">
        <f t="shared" si="5"/>
        <v>1.9305323381934205</v>
      </c>
      <c r="AO16" s="81">
        <f t="shared" si="5"/>
        <v>2.1634913077341982</v>
      </c>
      <c r="AP16" s="60">
        <f t="shared" ref="AP16:AP22" si="8">AL16*$AO$24</f>
        <v>9.4675410407318E-2</v>
      </c>
      <c r="AQ16" s="61">
        <f t="shared" ref="AQ16:AQ22" si="9">AM16*$AN$24</f>
        <v>0.12734788685695306</v>
      </c>
      <c r="AR16" s="61">
        <f t="shared" ref="AR16:AR22" si="10">AN16*$AM$24</f>
        <v>0.21407443241690849</v>
      </c>
      <c r="AS16" s="62">
        <f t="shared" ref="AS16:AS22" si="11">AO16*$AL$24</f>
        <v>0.27896251072911626</v>
      </c>
      <c r="AT16" s="70">
        <f t="shared" ref="AT16:AT21" si="12">AVERAGE(AP16:AS16)</f>
        <v>0.17876506010257395</v>
      </c>
      <c r="AU16" s="74">
        <f t="shared" ref="AU16:AU22" si="13">AT16/$AT$23</f>
        <v>0.16413358685339627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38" t="str">
        <f t="shared" si="6"/>
        <v>Condiciones ambientales</v>
      </c>
      <c r="F17" s="45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0.16666666666666666</v>
      </c>
      <c r="G17" s="46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0.18181818181818182</v>
      </c>
      <c r="H17" s="47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0.22222222222222221</v>
      </c>
      <c r="I17" s="48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0.25</v>
      </c>
      <c r="J17" s="45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0.25</v>
      </c>
      <c r="K17" s="46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0.2857142857142857</v>
      </c>
      <c r="L17" s="47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0.4</v>
      </c>
      <c r="M17" s="48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0.5</v>
      </c>
      <c r="N17" s="41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2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3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4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45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1</v>
      </c>
      <c r="S17" s="46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1</v>
      </c>
      <c r="T17" s="47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1</v>
      </c>
      <c r="U17" s="48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1</v>
      </c>
      <c r="V17" s="45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0.25</v>
      </c>
      <c r="W17" s="46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0.2857142857142857</v>
      </c>
      <c r="X17" s="47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0.4</v>
      </c>
      <c r="Y17" s="48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0.5</v>
      </c>
      <c r="Z17" s="45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1</v>
      </c>
      <c r="AA17" s="46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1</v>
      </c>
      <c r="AB17" s="47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1</v>
      </c>
      <c r="AC17" s="48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45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0.33333333333333331</v>
      </c>
      <c r="AE17" s="46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0.4</v>
      </c>
      <c r="AF17" s="47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0.66666666666666663</v>
      </c>
      <c r="AG17" s="48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1</v>
      </c>
      <c r="AH17" s="45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1</v>
      </c>
      <c r="AI17" s="46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1.5</v>
      </c>
      <c r="AJ17" s="47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2.5</v>
      </c>
      <c r="AK17" s="76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3</v>
      </c>
      <c r="AL17" s="80">
        <f t="shared" si="7"/>
        <v>0.49269248609417793</v>
      </c>
      <c r="AM17" s="40">
        <f t="shared" si="5"/>
        <v>0.55425109401371753</v>
      </c>
      <c r="AN17" s="40">
        <f t="shared" si="5"/>
        <v>0.70241621303055801</v>
      </c>
      <c r="AO17" s="81">
        <f t="shared" si="5"/>
        <v>0.81119480180548875</v>
      </c>
      <c r="AP17" s="60">
        <f t="shared" si="8"/>
        <v>3.7285865544751516E-2</v>
      </c>
      <c r="AQ17" s="61">
        <f t="shared" si="9"/>
        <v>4.7583829565217423E-2</v>
      </c>
      <c r="AR17" s="61">
        <f t="shared" si="10"/>
        <v>7.7890097539451558E-2</v>
      </c>
      <c r="AS17" s="62">
        <f t="shared" si="11"/>
        <v>0.1045961857083037</v>
      </c>
      <c r="AT17" s="70">
        <f t="shared" si="12"/>
        <v>6.6838994589431044E-2</v>
      </c>
      <c r="AU17" s="74">
        <f t="shared" si="13"/>
        <v>6.1368389982602113E-2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38" t="str">
        <f t="shared" si="6"/>
        <v>Disposición de materiales</v>
      </c>
      <c r="F18" s="45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0.16666666666666666</v>
      </c>
      <c r="G18" s="46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0.18181818181818182</v>
      </c>
      <c r="H18" s="47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0.22222222222222221</v>
      </c>
      <c r="I18" s="48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0.25</v>
      </c>
      <c r="J18" s="45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0.25</v>
      </c>
      <c r="K18" s="46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0.2857142857142857</v>
      </c>
      <c r="L18" s="47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0.4</v>
      </c>
      <c r="M18" s="48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0.5</v>
      </c>
      <c r="N18" s="45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1</v>
      </c>
      <c r="O18" s="46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1</v>
      </c>
      <c r="P18" s="47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1</v>
      </c>
      <c r="Q18" s="48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1</v>
      </c>
      <c r="R18" s="41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2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3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4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45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0.25</v>
      </c>
      <c r="W18" s="46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0.2857142857142857</v>
      </c>
      <c r="X18" s="47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0.4</v>
      </c>
      <c r="Y18" s="48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0.5</v>
      </c>
      <c r="Z18" s="45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1</v>
      </c>
      <c r="AA18" s="46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1</v>
      </c>
      <c r="AB18" s="47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1</v>
      </c>
      <c r="AC18" s="48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1</v>
      </c>
      <c r="AD18" s="45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0.33333333333333331</v>
      </c>
      <c r="AE18" s="46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0.4</v>
      </c>
      <c r="AF18" s="47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0.66666666666666663</v>
      </c>
      <c r="AG18" s="48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1</v>
      </c>
      <c r="AH18" s="45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1</v>
      </c>
      <c r="AI18" s="46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1.5</v>
      </c>
      <c r="AJ18" s="47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2.5</v>
      </c>
      <c r="AK18" s="76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3</v>
      </c>
      <c r="AL18" s="80">
        <f t="shared" si="7"/>
        <v>0.49269248609417793</v>
      </c>
      <c r="AM18" s="40">
        <f t="shared" si="5"/>
        <v>0.55425109401371753</v>
      </c>
      <c r="AN18" s="40">
        <f t="shared" si="5"/>
        <v>0.70241621303055801</v>
      </c>
      <c r="AO18" s="81">
        <f t="shared" si="5"/>
        <v>0.81119480180548875</v>
      </c>
      <c r="AP18" s="60">
        <f t="shared" si="8"/>
        <v>3.7285865544751516E-2</v>
      </c>
      <c r="AQ18" s="61">
        <f t="shared" si="9"/>
        <v>4.7583829565217423E-2</v>
      </c>
      <c r="AR18" s="61">
        <f t="shared" si="10"/>
        <v>7.7890097539451558E-2</v>
      </c>
      <c r="AS18" s="62">
        <f t="shared" si="11"/>
        <v>0.1045961857083037</v>
      </c>
      <c r="AT18" s="70">
        <f t="shared" si="12"/>
        <v>6.6838994589431044E-2</v>
      </c>
      <c r="AU18" s="74">
        <f t="shared" si="13"/>
        <v>6.1368389982602113E-2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38" t="str">
        <f t="shared" si="6"/>
        <v>Experiencia del trabajador</v>
      </c>
      <c r="F19" s="45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0.25</v>
      </c>
      <c r="G19" s="46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0.2857142857142857</v>
      </c>
      <c r="H19" s="47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0.4</v>
      </c>
      <c r="I19" s="48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0.5</v>
      </c>
      <c r="J19" s="45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1</v>
      </c>
      <c r="K19" s="46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1</v>
      </c>
      <c r="L19" s="47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1</v>
      </c>
      <c r="M19" s="48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1</v>
      </c>
      <c r="N19" s="45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2</v>
      </c>
      <c r="O19" s="46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2.5</v>
      </c>
      <c r="P19" s="47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3.5</v>
      </c>
      <c r="Q19" s="48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4</v>
      </c>
      <c r="R19" s="45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2</v>
      </c>
      <c r="S19" s="46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2.5</v>
      </c>
      <c r="T19" s="47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3.5</v>
      </c>
      <c r="U19" s="48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4</v>
      </c>
      <c r="V19" s="41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2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3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4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45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2</v>
      </c>
      <c r="AA19" s="46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2.5</v>
      </c>
      <c r="AB19" s="47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3.5</v>
      </c>
      <c r="AC19" s="48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4</v>
      </c>
      <c r="AD19" s="45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1</v>
      </c>
      <c r="AE19" s="46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1.5</v>
      </c>
      <c r="AF19" s="47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2.5</v>
      </c>
      <c r="AG19" s="48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3</v>
      </c>
      <c r="AH19" s="45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3</v>
      </c>
      <c r="AI19" s="46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3.5</v>
      </c>
      <c r="AJ19" s="47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4.5</v>
      </c>
      <c r="AK19" s="76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5</v>
      </c>
      <c r="AL19" s="80">
        <f t="shared" si="7"/>
        <v>1.2510334048590739</v>
      </c>
      <c r="AM19" s="40">
        <f t="shared" si="5"/>
        <v>1.4833338605935897</v>
      </c>
      <c r="AN19" s="40">
        <f t="shared" si="5"/>
        <v>1.9305323381934205</v>
      </c>
      <c r="AO19" s="81">
        <f t="shared" si="5"/>
        <v>2.1634913077341982</v>
      </c>
      <c r="AP19" s="60">
        <f t="shared" si="8"/>
        <v>9.4675410407318E-2</v>
      </c>
      <c r="AQ19" s="61">
        <f t="shared" si="9"/>
        <v>0.12734788685695306</v>
      </c>
      <c r="AR19" s="61">
        <f t="shared" si="10"/>
        <v>0.21407443241690849</v>
      </c>
      <c r="AS19" s="62">
        <f t="shared" si="11"/>
        <v>0.27896251072911626</v>
      </c>
      <c r="AT19" s="70">
        <f t="shared" si="12"/>
        <v>0.17876506010257395</v>
      </c>
      <c r="AU19" s="74">
        <f t="shared" si="13"/>
        <v>0.16413358685339627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38" t="str">
        <f t="shared" si="6"/>
        <v>Herramientas y equipos</v>
      </c>
      <c r="F20" s="45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0.16666666666666666</v>
      </c>
      <c r="G20" s="46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0.18181818181818182</v>
      </c>
      <c r="H20" s="47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0.22222222222222221</v>
      </c>
      <c r="I20" s="48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0.25</v>
      </c>
      <c r="J20" s="45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0.25</v>
      </c>
      <c r="K20" s="46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0.2857142857142857</v>
      </c>
      <c r="L20" s="47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0.4</v>
      </c>
      <c r="M20" s="48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0.5</v>
      </c>
      <c r="N20" s="45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46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</v>
      </c>
      <c r="P20" s="47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1</v>
      </c>
      <c r="Q20" s="48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1</v>
      </c>
      <c r="R20" s="45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1</v>
      </c>
      <c r="S20" s="46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1</v>
      </c>
      <c r="T20" s="47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1</v>
      </c>
      <c r="U20" s="48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1</v>
      </c>
      <c r="V20" s="45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0.25</v>
      </c>
      <c r="W20" s="46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0.2857142857142857</v>
      </c>
      <c r="X20" s="47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0.4</v>
      </c>
      <c r="Y20" s="48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0.5</v>
      </c>
      <c r="Z20" s="41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2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3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4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45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0.33333333333333331</v>
      </c>
      <c r="AE20" s="46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0.4</v>
      </c>
      <c r="AF20" s="47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0.66666666666666663</v>
      </c>
      <c r="AG20" s="48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1</v>
      </c>
      <c r="AH20" s="45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1</v>
      </c>
      <c r="AI20" s="46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1.5</v>
      </c>
      <c r="AJ20" s="47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2.5</v>
      </c>
      <c r="AK20" s="76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3</v>
      </c>
      <c r="AL20" s="80">
        <f t="shared" si="7"/>
        <v>0.49269248609417793</v>
      </c>
      <c r="AM20" s="40">
        <f t="shared" si="5"/>
        <v>0.55425109401371753</v>
      </c>
      <c r="AN20" s="40">
        <f t="shared" si="5"/>
        <v>0.70241621303055801</v>
      </c>
      <c r="AO20" s="81">
        <f t="shared" si="5"/>
        <v>0.81119480180548875</v>
      </c>
      <c r="AP20" s="60">
        <f t="shared" si="8"/>
        <v>3.7285865544751516E-2</v>
      </c>
      <c r="AQ20" s="61">
        <f t="shared" si="9"/>
        <v>4.7583829565217423E-2</v>
      </c>
      <c r="AR20" s="61">
        <f t="shared" si="10"/>
        <v>7.7890097539451558E-2</v>
      </c>
      <c r="AS20" s="62">
        <f t="shared" si="11"/>
        <v>0.1045961857083037</v>
      </c>
      <c r="AT20" s="70">
        <f t="shared" si="12"/>
        <v>6.6838994589431044E-2</v>
      </c>
      <c r="AU20" s="74">
        <f t="shared" si="13"/>
        <v>6.1368389982602113E-2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38" t="str">
        <f t="shared" si="6"/>
        <v>Monitoreo y control</v>
      </c>
      <c r="F21" s="45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0.2</v>
      </c>
      <c r="G21" s="46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0.22222222222222221</v>
      </c>
      <c r="H21" s="47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0.2857142857142857</v>
      </c>
      <c r="I21" s="48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0.33333333333333331</v>
      </c>
      <c r="J21" s="45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0.33333333333333331</v>
      </c>
      <c r="K21" s="46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0.4</v>
      </c>
      <c r="L21" s="47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0.66666666666666663</v>
      </c>
      <c r="M21" s="48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1</v>
      </c>
      <c r="N21" s="45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1</v>
      </c>
      <c r="O21" s="46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1.5</v>
      </c>
      <c r="P21" s="47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2.5</v>
      </c>
      <c r="Q21" s="48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3</v>
      </c>
      <c r="R21" s="45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1</v>
      </c>
      <c r="S21" s="46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1.5</v>
      </c>
      <c r="T21" s="47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2.5</v>
      </c>
      <c r="U21" s="48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3</v>
      </c>
      <c r="V21" s="45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0.33333333333333331</v>
      </c>
      <c r="W21" s="46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0.4</v>
      </c>
      <c r="X21" s="47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0.66666666666666663</v>
      </c>
      <c r="Y21" s="48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1</v>
      </c>
      <c r="Z21" s="45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1</v>
      </c>
      <c r="AA21" s="46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1.5</v>
      </c>
      <c r="AB21" s="47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2.5</v>
      </c>
      <c r="AC21" s="48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3</v>
      </c>
      <c r="AD21" s="41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2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3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4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45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46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47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76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0">
        <f t="shared" si="7"/>
        <v>0.67760591004822746</v>
      </c>
      <c r="AM21" s="40">
        <f t="shared" si="5"/>
        <v>0.86028065449147773</v>
      </c>
      <c r="AN21" s="40">
        <f t="shared" si="5"/>
        <v>1.2741034406104925</v>
      </c>
      <c r="AO21" s="81">
        <f t="shared" si="5"/>
        <v>1.5650845800732873</v>
      </c>
      <c r="AP21" s="60">
        <f t="shared" si="8"/>
        <v>5.1279699949712203E-2</v>
      </c>
      <c r="AQ21" s="61">
        <f t="shared" si="9"/>
        <v>7.3857225513321287E-2</v>
      </c>
      <c r="AR21" s="61">
        <f t="shared" si="10"/>
        <v>0.14128381353319464</v>
      </c>
      <c r="AS21" s="62">
        <f t="shared" si="11"/>
        <v>0.20180341025632104</v>
      </c>
      <c r="AT21" s="70">
        <f t="shared" si="12"/>
        <v>0.11705603731313728</v>
      </c>
      <c r="AU21" s="74">
        <f t="shared" si="13"/>
        <v>0.10747529330410566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39" t="str">
        <f t="shared" si="6"/>
        <v>Percepción Motivacional</v>
      </c>
      <c r="F22" s="45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0.14285714285714285</v>
      </c>
      <c r="G22" s="46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0.15384615384615385</v>
      </c>
      <c r="H22" s="47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0.18181818181818182</v>
      </c>
      <c r="I22" s="48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0.2</v>
      </c>
      <c r="J22" s="45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0.2</v>
      </c>
      <c r="K22" s="46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0.22222222222222221</v>
      </c>
      <c r="L22" s="47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0.2857142857142857</v>
      </c>
      <c r="M22" s="48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0.33333333333333331</v>
      </c>
      <c r="N22" s="45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0.33333333333333331</v>
      </c>
      <c r="O22" s="46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0.4</v>
      </c>
      <c r="P22" s="47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0.66666666666666663</v>
      </c>
      <c r="Q22" s="48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1</v>
      </c>
      <c r="R22" s="45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0.33333333333333331</v>
      </c>
      <c r="S22" s="46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0.4</v>
      </c>
      <c r="T22" s="47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0.66666666666666663</v>
      </c>
      <c r="U22" s="48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1</v>
      </c>
      <c r="V22" s="45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0.2</v>
      </c>
      <c r="W22" s="46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0.22222222222222221</v>
      </c>
      <c r="X22" s="47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0.2857142857142857</v>
      </c>
      <c r="Y22" s="48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0.33333333333333331</v>
      </c>
      <c r="Z22" s="45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0.33333333333333331</v>
      </c>
      <c r="AA22" s="46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0.4</v>
      </c>
      <c r="AB22" s="47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0.66666666666666663</v>
      </c>
      <c r="AC22" s="48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1</v>
      </c>
      <c r="AD22" s="45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46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47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48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1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2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3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77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2">
        <f t="shared" si="7"/>
        <v>0.29203995609566913</v>
      </c>
      <c r="AM22" s="57">
        <f t="shared" si="5"/>
        <v>0.32949337982436266</v>
      </c>
      <c r="AN22" s="57">
        <f t="shared" si="5"/>
        <v>0.45254412323765203</v>
      </c>
      <c r="AO22" s="83">
        <f t="shared" si="5"/>
        <v>0.5697963807142854</v>
      </c>
      <c r="AP22" s="65">
        <f t="shared" si="8"/>
        <v>2.2100930791538059E-2</v>
      </c>
      <c r="AQ22" s="66">
        <f t="shared" si="9"/>
        <v>2.8287822970074074E-2</v>
      </c>
      <c r="AR22" s="66">
        <f t="shared" si="10"/>
        <v>5.0182079009547055E-2</v>
      </c>
      <c r="AS22" s="67">
        <f t="shared" si="11"/>
        <v>7.3470056662667649E-2</v>
      </c>
      <c r="AT22" s="71">
        <f>AVERAGE(AP22:AS22)</f>
        <v>4.351022235845671E-2</v>
      </c>
      <c r="AU22" s="75">
        <f t="shared" si="13"/>
        <v>3.9949019435814859E-2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36" t="s">
        <v>18</v>
      </c>
      <c r="F23" s="31">
        <f>SUM(F15:F22)</f>
        <v>2.342857142857143</v>
      </c>
      <c r="G23" s="31">
        <f t="shared" ref="G23:AO23" si="14">SUM(G15:G22)</f>
        <v>2.4929514929514927</v>
      </c>
      <c r="H23" s="31">
        <f t="shared" si="14"/>
        <v>2.934199134199134</v>
      </c>
      <c r="I23" s="34">
        <f t="shared" si="14"/>
        <v>3.2833333333333337</v>
      </c>
      <c r="J23" s="31">
        <f t="shared" si="14"/>
        <v>5.2833333333333332</v>
      </c>
      <c r="K23" s="31">
        <f t="shared" si="14"/>
        <v>5.9793650793650794</v>
      </c>
      <c r="L23" s="31">
        <f t="shared" si="14"/>
        <v>7.6523809523809536</v>
      </c>
      <c r="M23" s="34">
        <f t="shared" si="14"/>
        <v>8.8333333333333339</v>
      </c>
      <c r="N23" s="31">
        <f t="shared" si="14"/>
        <v>12.333333333333334</v>
      </c>
      <c r="O23" s="31">
        <f t="shared" si="14"/>
        <v>14.4</v>
      </c>
      <c r="P23" s="31">
        <f t="shared" si="14"/>
        <v>18.666666666666668</v>
      </c>
      <c r="Q23" s="34">
        <f t="shared" si="14"/>
        <v>21</v>
      </c>
      <c r="R23" s="31">
        <f t="shared" si="14"/>
        <v>12.333333333333334</v>
      </c>
      <c r="S23" s="31">
        <f t="shared" si="14"/>
        <v>14.4</v>
      </c>
      <c r="T23" s="31">
        <f t="shared" si="14"/>
        <v>18.666666666666668</v>
      </c>
      <c r="U23" s="31">
        <f t="shared" si="14"/>
        <v>21</v>
      </c>
      <c r="V23" s="31">
        <f t="shared" si="14"/>
        <v>5.2833333333333332</v>
      </c>
      <c r="W23" s="31">
        <f t="shared" si="14"/>
        <v>5.9793650793650794</v>
      </c>
      <c r="X23" s="31">
        <f t="shared" si="14"/>
        <v>7.6523809523809536</v>
      </c>
      <c r="Y23" s="31">
        <f t="shared" si="14"/>
        <v>8.8333333333333339</v>
      </c>
      <c r="Z23" s="31">
        <f t="shared" si="14"/>
        <v>12.333333333333334</v>
      </c>
      <c r="AA23" s="31">
        <f t="shared" si="14"/>
        <v>14.4</v>
      </c>
      <c r="AB23" s="31">
        <f t="shared" si="14"/>
        <v>18.666666666666668</v>
      </c>
      <c r="AC23" s="31">
        <f t="shared" si="14"/>
        <v>21</v>
      </c>
      <c r="AD23" s="31">
        <f t="shared" si="14"/>
        <v>7.2499999999999991</v>
      </c>
      <c r="AE23" s="31">
        <f t="shared" si="14"/>
        <v>8.9857142857142875</v>
      </c>
      <c r="AF23" s="31">
        <f t="shared" si="14"/>
        <v>12.9</v>
      </c>
      <c r="AG23" s="31">
        <f t="shared" si="14"/>
        <v>15.5</v>
      </c>
      <c r="AH23" s="31">
        <f t="shared" si="14"/>
        <v>17</v>
      </c>
      <c r="AI23" s="31">
        <f t="shared" si="14"/>
        <v>20.5</v>
      </c>
      <c r="AJ23" s="31">
        <f t="shared" si="14"/>
        <v>27.5</v>
      </c>
      <c r="AK23" s="59">
        <f t="shared" si="14"/>
        <v>31</v>
      </c>
      <c r="AL23" s="34">
        <f>SUM(AL15:AL22)</f>
        <v>7.7554912381579273</v>
      </c>
      <c r="AM23" s="34">
        <f t="shared" si="14"/>
        <v>9.0180425396794792</v>
      </c>
      <c r="AN23" s="34">
        <f t="shared" si="14"/>
        <v>11.647887508803223</v>
      </c>
      <c r="AO23" s="34">
        <f t="shared" si="14"/>
        <v>13.213921117181389</v>
      </c>
      <c r="AP23" s="26"/>
      <c r="AQ23" s="26"/>
      <c r="AR23" s="26"/>
      <c r="AS23" s="26"/>
      <c r="AT23" s="64">
        <f>SUM(AT15:AT22)</f>
        <v>1.0891436879536818</v>
      </c>
      <c r="AU23" s="64">
        <f>SUM(AU15:AU22)</f>
        <v>0.99999999999999989</v>
      </c>
    </row>
    <row r="24" spans="5:59" ht="15.75" thickBot="1" x14ac:dyDescent="0.3">
      <c r="E24" s="21"/>
      <c r="F24" s="21"/>
      <c r="G24" s="32"/>
      <c r="H24" s="33"/>
      <c r="I24" s="33"/>
      <c r="J24" s="21"/>
      <c r="K24" s="21"/>
      <c r="L24" s="21"/>
      <c r="M24" s="21"/>
      <c r="N24" s="21"/>
      <c r="O24" s="21"/>
      <c r="P24" s="21"/>
      <c r="Q24" s="21"/>
      <c r="AD24" s="28"/>
      <c r="AE24" s="28"/>
      <c r="AF24" s="28"/>
      <c r="AG24" s="26"/>
      <c r="AH24" s="26"/>
      <c r="AI24" s="26"/>
      <c r="AJ24" s="26"/>
      <c r="AK24" s="26"/>
      <c r="AL24" s="84">
        <f>1/AL23</f>
        <v>0.12894089739665782</v>
      </c>
      <c r="AM24" s="63">
        <f t="shared" ref="AM24:AO24" si="15">1/AM23</f>
        <v>0.11088880936189753</v>
      </c>
      <c r="AN24" s="63">
        <f t="shared" si="15"/>
        <v>8.5852477476642999E-2</v>
      </c>
      <c r="AO24" s="63">
        <f t="shared" si="15"/>
        <v>7.5677763710860282E-2</v>
      </c>
      <c r="AP24" s="26"/>
      <c r="AQ24" s="26"/>
      <c r="AR24" s="26"/>
      <c r="AS24" s="26"/>
      <c r="AT24" s="26"/>
      <c r="AU24" s="26"/>
    </row>
    <row r="25" spans="5:59" x14ac:dyDescent="0.25">
      <c r="E25" s="25"/>
      <c r="F25" s="49"/>
      <c r="G25" s="49"/>
      <c r="H25" s="87"/>
      <c r="I25" s="26"/>
      <c r="J25" s="26"/>
      <c r="K25" s="26"/>
      <c r="L25" s="26"/>
      <c r="M25" s="49"/>
      <c r="N25" s="49"/>
      <c r="O25" s="49"/>
      <c r="P25" s="49"/>
      <c r="Q25" s="49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</row>
    <row r="26" spans="5:59" x14ac:dyDescent="0.25">
      <c r="E26" s="51"/>
      <c r="F26" s="284" t="s">
        <v>57</v>
      </c>
      <c r="G26" s="284"/>
      <c r="H26" s="284"/>
      <c r="I26" s="285" t="s">
        <v>58</v>
      </c>
      <c r="J26" s="285"/>
      <c r="K26" s="285"/>
      <c r="L26" s="280" t="s">
        <v>59</v>
      </c>
      <c r="M26" s="280"/>
      <c r="N26" s="280"/>
      <c r="O26" s="49"/>
      <c r="P26" s="49"/>
      <c r="Q26" s="49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49"/>
      <c r="AE26" s="49"/>
      <c r="AF26" s="49"/>
      <c r="AG26" s="49"/>
      <c r="AH26" s="49"/>
      <c r="AI26" s="49"/>
      <c r="AJ26" s="49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</row>
    <row r="27" spans="5:59" ht="30.75" thickBot="1" x14ac:dyDescent="0.3">
      <c r="E27" s="89"/>
      <c r="F27" s="24" t="s">
        <v>60</v>
      </c>
      <c r="G27" s="24" t="s">
        <v>64</v>
      </c>
      <c r="H27" s="24" t="s">
        <v>61</v>
      </c>
      <c r="I27" s="24" t="s">
        <v>60</v>
      </c>
      <c r="J27" s="24" t="s">
        <v>64</v>
      </c>
      <c r="K27" s="24" t="s">
        <v>61</v>
      </c>
      <c r="L27" s="24" t="s">
        <v>60</v>
      </c>
      <c r="M27" s="24" t="s">
        <v>64</v>
      </c>
      <c r="N27" s="24" t="s">
        <v>61</v>
      </c>
      <c r="O27" s="49"/>
      <c r="P27" s="49"/>
      <c r="Q27" s="49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49"/>
      <c r="AE27" s="49"/>
      <c r="AF27" s="49"/>
      <c r="AG27" s="49"/>
      <c r="AH27" s="49"/>
      <c r="AI27" s="49"/>
      <c r="AJ27" s="49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</row>
    <row r="28" spans="5:59" ht="15.75" thickBot="1" x14ac:dyDescent="0.3">
      <c r="E28" s="37" t="str">
        <f>E15</f>
        <v>Caracterización de cuadrillas</v>
      </c>
      <c r="F28" s="6">
        <f t="shared" ref="F28:F35" si="16">G28-(G28*$AU15)</f>
        <v>6.7893075942996042</v>
      </c>
      <c r="G28" s="93">
        <f>Rendimientos!D5</f>
        <v>10.29</v>
      </c>
      <c r="H28" s="6">
        <f t="shared" ref="H28:H35" si="17">G28+(G28*$AU15)</f>
        <v>13.790692405700394</v>
      </c>
      <c r="I28" s="6">
        <f t="shared" ref="I28:I35" si="18">J28-(J28*$AU15)</f>
        <v>6.2680682357479345</v>
      </c>
      <c r="J28" s="93">
        <f>Rendimientos!E5</f>
        <v>9.5</v>
      </c>
      <c r="K28" s="6">
        <f t="shared" ref="K28:K35" si="19">J28+(J28*$AU15)</f>
        <v>12.731931764252066</v>
      </c>
      <c r="L28" s="6">
        <f>M28-(M28*$AU15)</f>
        <v>6.083325171957469</v>
      </c>
      <c r="M28" s="93">
        <f>Rendimientos!F5</f>
        <v>9.2200000000000006</v>
      </c>
      <c r="N28" s="6">
        <f t="shared" ref="N28:N35" si="20">M28+(M28*$AU15)</f>
        <v>12.356674828042532</v>
      </c>
      <c r="O28" s="49"/>
      <c r="P28" s="49"/>
      <c r="Q28" s="49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</row>
    <row r="29" spans="5:59" ht="15.75" thickBot="1" x14ac:dyDescent="0.3">
      <c r="E29" s="37" t="str">
        <f t="shared" ref="E29:E35" si="21">E16</f>
        <v>Complejidad del proyecto</v>
      </c>
      <c r="F29" s="6">
        <f t="shared" si="16"/>
        <v>8.6010653912785511</v>
      </c>
      <c r="G29" s="95">
        <f>G28</f>
        <v>10.29</v>
      </c>
      <c r="H29" s="6">
        <f t="shared" si="17"/>
        <v>11.978934608721447</v>
      </c>
      <c r="I29" s="6">
        <f t="shared" si="18"/>
        <v>7.9407309248927351</v>
      </c>
      <c r="J29" s="95">
        <f>J28</f>
        <v>9.5</v>
      </c>
      <c r="K29" s="6">
        <f t="shared" si="19"/>
        <v>11.059269075107265</v>
      </c>
      <c r="L29" s="6">
        <f>M29-(M29*$AU16)</f>
        <v>7.706688329211687</v>
      </c>
      <c r="M29" s="95">
        <f>M28</f>
        <v>9.2200000000000006</v>
      </c>
      <c r="N29" s="6">
        <f t="shared" si="20"/>
        <v>10.733311670788314</v>
      </c>
      <c r="O29" s="49"/>
      <c r="P29" s="49"/>
      <c r="Q29" s="49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</row>
    <row r="30" spans="5:59" ht="15.75" thickBot="1" x14ac:dyDescent="0.3">
      <c r="E30" s="37" t="str">
        <f t="shared" si="21"/>
        <v>Condiciones ambientales</v>
      </c>
      <c r="F30" s="6">
        <f t="shared" si="16"/>
        <v>9.6585192670790239</v>
      </c>
      <c r="G30" s="95">
        <f t="shared" ref="G30:G35" si="22">G29</f>
        <v>10.29</v>
      </c>
      <c r="H30" s="6">
        <f t="shared" si="17"/>
        <v>10.921480732920974</v>
      </c>
      <c r="I30" s="6">
        <f t="shared" si="18"/>
        <v>8.9170002951652805</v>
      </c>
      <c r="J30" s="95">
        <f t="shared" ref="J30:J35" si="23">J29</f>
        <v>9.5</v>
      </c>
      <c r="K30" s="6">
        <f t="shared" si="19"/>
        <v>10.08299970483472</v>
      </c>
      <c r="L30" s="6">
        <f>(M30-(M30*$AU17))</f>
        <v>8.6541834443604095</v>
      </c>
      <c r="M30" s="95">
        <f t="shared" ref="M30:M35" si="24">M29</f>
        <v>9.2200000000000006</v>
      </c>
      <c r="N30" s="6">
        <f t="shared" si="20"/>
        <v>9.7858165556395917</v>
      </c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</row>
    <row r="31" spans="5:59" ht="15.75" thickBot="1" x14ac:dyDescent="0.3">
      <c r="E31" s="37" t="str">
        <f t="shared" si="21"/>
        <v>Disposición de materiales</v>
      </c>
      <c r="F31" s="6">
        <f t="shared" si="16"/>
        <v>9.6585192670790239</v>
      </c>
      <c r="G31" s="95">
        <f t="shared" si="22"/>
        <v>10.29</v>
      </c>
      <c r="H31" s="6">
        <f t="shared" si="17"/>
        <v>10.921480732920974</v>
      </c>
      <c r="I31" s="6">
        <f t="shared" si="18"/>
        <v>8.9170002951652805</v>
      </c>
      <c r="J31" s="95">
        <f t="shared" si="23"/>
        <v>9.5</v>
      </c>
      <c r="K31" s="6">
        <f t="shared" si="19"/>
        <v>10.08299970483472</v>
      </c>
      <c r="L31" s="6">
        <f>M31-(M31*$AU18)</f>
        <v>8.6541834443604095</v>
      </c>
      <c r="M31" s="95">
        <f t="shared" si="24"/>
        <v>9.2200000000000006</v>
      </c>
      <c r="N31" s="6">
        <f t="shared" si="20"/>
        <v>9.7858165556395917</v>
      </c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</row>
    <row r="32" spans="5:59" ht="15.75" thickBot="1" x14ac:dyDescent="0.3">
      <c r="E32" s="37" t="str">
        <f t="shared" si="21"/>
        <v>Experiencia del trabajador</v>
      </c>
      <c r="F32" s="6">
        <f t="shared" si="16"/>
        <v>8.6010653912785511</v>
      </c>
      <c r="G32" s="95">
        <f t="shared" si="22"/>
        <v>10.29</v>
      </c>
      <c r="H32" s="6">
        <f t="shared" si="17"/>
        <v>11.978934608721447</v>
      </c>
      <c r="I32" s="6">
        <f t="shared" si="18"/>
        <v>7.9407309248927351</v>
      </c>
      <c r="J32" s="95">
        <f t="shared" si="23"/>
        <v>9.5</v>
      </c>
      <c r="K32" s="6">
        <f t="shared" si="19"/>
        <v>11.059269075107265</v>
      </c>
      <c r="L32" s="6">
        <f>M32-(M32*$AU19)</f>
        <v>7.706688329211687</v>
      </c>
      <c r="M32" s="95">
        <f t="shared" si="24"/>
        <v>9.2200000000000006</v>
      </c>
      <c r="N32" s="6">
        <f t="shared" si="20"/>
        <v>10.733311670788314</v>
      </c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</row>
    <row r="33" spans="4:76" ht="15.75" thickBot="1" x14ac:dyDescent="0.3">
      <c r="E33" s="37" t="str">
        <f t="shared" si="21"/>
        <v>Herramientas y equipos</v>
      </c>
      <c r="F33" s="6">
        <f t="shared" si="16"/>
        <v>9.6585192670790239</v>
      </c>
      <c r="G33" s="95">
        <f t="shared" si="22"/>
        <v>10.29</v>
      </c>
      <c r="H33" s="6">
        <f t="shared" si="17"/>
        <v>10.921480732920974</v>
      </c>
      <c r="I33" s="6">
        <f t="shared" si="18"/>
        <v>8.9170002951652805</v>
      </c>
      <c r="J33" s="95">
        <f t="shared" si="23"/>
        <v>9.5</v>
      </c>
      <c r="K33" s="6">
        <f t="shared" si="19"/>
        <v>10.08299970483472</v>
      </c>
      <c r="L33" s="6">
        <f>M33-(M33*$AU20)</f>
        <v>8.6541834443604095</v>
      </c>
      <c r="M33" s="95">
        <f t="shared" si="24"/>
        <v>9.2200000000000006</v>
      </c>
      <c r="N33" s="6">
        <f t="shared" si="20"/>
        <v>9.7858165556395917</v>
      </c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</row>
    <row r="34" spans="4:76" ht="15.75" thickBot="1" x14ac:dyDescent="0.3">
      <c r="E34" s="37" t="str">
        <f t="shared" si="21"/>
        <v>Monitoreo y control</v>
      </c>
      <c r="F34" s="6">
        <f t="shared" si="16"/>
        <v>9.1840792319007516</v>
      </c>
      <c r="G34" s="95">
        <f t="shared" si="22"/>
        <v>10.29</v>
      </c>
      <c r="H34" s="6">
        <f t="shared" si="17"/>
        <v>11.395920768099247</v>
      </c>
      <c r="I34" s="6">
        <f t="shared" si="18"/>
        <v>8.4789847136109966</v>
      </c>
      <c r="J34" s="95">
        <f t="shared" si="23"/>
        <v>9.5</v>
      </c>
      <c r="K34" s="6">
        <f t="shared" si="19"/>
        <v>10.521015286389003</v>
      </c>
      <c r="L34" s="6">
        <f>M34-(M34*$AU21)</f>
        <v>8.2290777957361456</v>
      </c>
      <c r="M34" s="95">
        <f t="shared" si="24"/>
        <v>9.2200000000000006</v>
      </c>
      <c r="N34" s="6">
        <f t="shared" si="20"/>
        <v>10.210922204263856</v>
      </c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</row>
    <row r="35" spans="4:76" x14ac:dyDescent="0.25">
      <c r="E35" s="37" t="str">
        <f t="shared" si="21"/>
        <v>Percepción Motivacional</v>
      </c>
      <c r="F35" s="6">
        <f t="shared" si="16"/>
        <v>9.8789245900054645</v>
      </c>
      <c r="G35" s="95">
        <f t="shared" si="22"/>
        <v>10.29</v>
      </c>
      <c r="H35" s="6">
        <f t="shared" si="17"/>
        <v>10.701075409994534</v>
      </c>
      <c r="I35" s="6">
        <f t="shared" si="18"/>
        <v>9.120484315359759</v>
      </c>
      <c r="J35" s="95">
        <f t="shared" si="23"/>
        <v>9.5</v>
      </c>
      <c r="K35" s="6">
        <f t="shared" si="19"/>
        <v>9.879515684640241</v>
      </c>
      <c r="L35" s="6">
        <f>M35-(M35*$AU22)</f>
        <v>8.8516700408017872</v>
      </c>
      <c r="M35" s="95">
        <f t="shared" si="24"/>
        <v>9.2200000000000006</v>
      </c>
      <c r="N35" s="6">
        <f t="shared" si="20"/>
        <v>9.5883299591982141</v>
      </c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</row>
    <row r="36" spans="4:76" ht="30" customHeight="1" x14ac:dyDescent="0.25">
      <c r="E36" s="52"/>
      <c r="F36" s="85"/>
      <c r="G36" s="85"/>
      <c r="H36" s="52"/>
      <c r="I36" s="52"/>
      <c r="J36" s="52"/>
      <c r="K36" s="52"/>
      <c r="L36" s="52"/>
      <c r="M36" s="53"/>
      <c r="N36" s="23"/>
    </row>
    <row r="37" spans="4:76" ht="15" customHeight="1" x14ac:dyDescent="0.25">
      <c r="E37" s="52"/>
      <c r="F37" s="52"/>
      <c r="G37" s="52"/>
      <c r="H37" s="52"/>
      <c r="I37" s="52"/>
      <c r="J37" s="52"/>
      <c r="K37" s="52"/>
      <c r="L37" s="52"/>
      <c r="M37" s="52"/>
    </row>
    <row r="38" spans="4:76" x14ac:dyDescent="0.25">
      <c r="E38" s="14"/>
      <c r="F38" s="14"/>
      <c r="U38" s="11"/>
      <c r="V38" s="49"/>
      <c r="W38" s="49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</row>
    <row r="39" spans="4:76" x14ac:dyDescent="0.25">
      <c r="E39" s="14"/>
      <c r="F39" s="14"/>
      <c r="G39" s="90"/>
      <c r="H39" s="52"/>
      <c r="I39" s="52"/>
      <c r="J39" s="52"/>
      <c r="K39" s="52"/>
      <c r="L39" s="52"/>
      <c r="V39" s="49"/>
      <c r="W39" s="49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</row>
    <row r="40" spans="4:76" ht="15" customHeight="1" x14ac:dyDescent="0.25">
      <c r="E40" s="14"/>
      <c r="F40" s="14"/>
      <c r="G40" s="281" t="str">
        <f>E28</f>
        <v>Caracterización de cuadrillas</v>
      </c>
      <c r="H40" s="282"/>
      <c r="I40" s="282"/>
      <c r="J40" s="282"/>
      <c r="K40" s="282"/>
      <c r="L40" s="283"/>
      <c r="V40" s="91"/>
      <c r="W40" s="281" t="str">
        <f>E32</f>
        <v>Experiencia del trabajador</v>
      </c>
      <c r="X40" s="282"/>
      <c r="Y40" s="282"/>
      <c r="Z40" s="282"/>
      <c r="AA40" s="282"/>
      <c r="AB40" s="283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</row>
    <row r="41" spans="4:76" x14ac:dyDescent="0.25">
      <c r="E41" s="14"/>
      <c r="F41" s="14"/>
      <c r="G41" s="284" t="s">
        <v>154</v>
      </c>
      <c r="H41" s="284"/>
      <c r="I41" s="285" t="s">
        <v>155</v>
      </c>
      <c r="J41" s="285"/>
      <c r="K41" s="280" t="s">
        <v>156</v>
      </c>
      <c r="L41" s="280"/>
      <c r="V41" s="91"/>
      <c r="W41" s="284" t="s">
        <v>154</v>
      </c>
      <c r="X41" s="284"/>
      <c r="Y41" s="285" t="s">
        <v>155</v>
      </c>
      <c r="Z41" s="285"/>
      <c r="AA41" s="280" t="s">
        <v>156</v>
      </c>
      <c r="AB41" s="280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</row>
    <row r="42" spans="4:76" x14ac:dyDescent="0.25">
      <c r="E42" s="14"/>
      <c r="F42" s="14"/>
      <c r="G42" s="15">
        <f>_xlfn.XLOOKUP(G40,$E$28:$E$35,$F$28:$F$35,"ERROR",0,1)</f>
        <v>6.7893075942996042</v>
      </c>
      <c r="H42" s="15">
        <v>0</v>
      </c>
      <c r="I42" s="15">
        <f>_xlfn.XLOOKUP(G40,$E$28:$E$35,$I$28:$I$35)</f>
        <v>6.2680682357479345</v>
      </c>
      <c r="J42" s="15">
        <v>0</v>
      </c>
      <c r="K42" s="15">
        <f>_xlfn.XLOOKUP(G40,$E$28:$E$35,$L$28:$L$35)</f>
        <v>6.083325171957469</v>
      </c>
      <c r="L42" s="15">
        <v>0</v>
      </c>
      <c r="V42" s="91"/>
      <c r="W42" s="15">
        <f>_xlfn.XLOOKUP(W40,$E$28:$E$35,$F$28:$F$35,"ERROR",0,1)</f>
        <v>8.6010653912785511</v>
      </c>
      <c r="X42" s="15">
        <v>0</v>
      </c>
      <c r="Y42" s="15">
        <f>_xlfn.XLOOKUP(W40,$E$28:$E$35,$I$28:$I$35)</f>
        <v>7.9407309248927351</v>
      </c>
      <c r="Z42" s="15">
        <v>0</v>
      </c>
      <c r="AA42" s="15">
        <f>_xlfn.XLOOKUP(W40,$E$28:$E$35,$L$28:$L$35)</f>
        <v>7.706688329211687</v>
      </c>
      <c r="AB42" s="15">
        <v>0</v>
      </c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</row>
    <row r="43" spans="4:76" ht="15" customHeight="1" x14ac:dyDescent="0.25">
      <c r="D43" s="88"/>
      <c r="E43" s="14"/>
      <c r="F43" s="14"/>
      <c r="G43" s="15">
        <f>((G45-G42)/4)+G42</f>
        <v>8.5396537971498017</v>
      </c>
      <c r="H43" s="15">
        <v>1</v>
      </c>
      <c r="I43" s="15">
        <f>((I45-I42)/4)+I42</f>
        <v>7.8840341178739672</v>
      </c>
      <c r="J43" s="15">
        <v>1</v>
      </c>
      <c r="K43" s="15">
        <f>((K45-K42)/4)+K42</f>
        <v>7.6516625859787348</v>
      </c>
      <c r="L43" s="15">
        <v>1</v>
      </c>
      <c r="V43" s="91"/>
      <c r="W43" s="15">
        <f>((W45-W42)/4)+W42</f>
        <v>9.445532695639276</v>
      </c>
      <c r="X43" s="15">
        <v>1</v>
      </c>
      <c r="Y43" s="15">
        <f>((Y45-Y42)/4)+Y42</f>
        <v>8.7203654624463667</v>
      </c>
      <c r="Z43" s="15">
        <v>1</v>
      </c>
      <c r="AA43" s="15">
        <f>((AA45-AA42)/4)+AA42</f>
        <v>8.4633441646058429</v>
      </c>
      <c r="AB43" s="15">
        <v>1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</row>
    <row r="44" spans="4:76" x14ac:dyDescent="0.25">
      <c r="E44" s="14"/>
      <c r="F44" s="14"/>
      <c r="G44" s="15">
        <f>G45-((G45-G42)/4)</f>
        <v>12.040346202850197</v>
      </c>
      <c r="H44" s="15">
        <v>1</v>
      </c>
      <c r="I44" s="15">
        <f>I45-((I45-I42)/4)</f>
        <v>11.115965882126034</v>
      </c>
      <c r="J44" s="15">
        <v>1</v>
      </c>
      <c r="K44" s="15">
        <f>K45-((K45-K42)/4)</f>
        <v>10.788337414021267</v>
      </c>
      <c r="L44" s="15">
        <v>1</v>
      </c>
      <c r="V44" s="91"/>
      <c r="W44" s="15">
        <f>W45-((W45-W42)/4)</f>
        <v>11.134467304360722</v>
      </c>
      <c r="X44" s="15">
        <v>1</v>
      </c>
      <c r="Y44" s="15">
        <f>Y45-((Y45-Y42)/4)</f>
        <v>10.279634537553633</v>
      </c>
      <c r="Z44" s="15">
        <v>1</v>
      </c>
      <c r="AA44" s="15">
        <f>AA45-((AA45-AA42)/4)</f>
        <v>9.9766558353941583</v>
      </c>
      <c r="AB44" s="15">
        <v>1</v>
      </c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</row>
    <row r="45" spans="4:76" x14ac:dyDescent="0.25">
      <c r="E45" s="14"/>
      <c r="F45" s="14"/>
      <c r="G45" s="15">
        <f>_xlfn.XLOOKUP(G40,$E$28:$E$35,$H$28:$H$35,"ERROR",0,1)</f>
        <v>13.790692405700394</v>
      </c>
      <c r="H45" s="15">
        <v>0</v>
      </c>
      <c r="I45" s="15">
        <f>_xlfn.XLOOKUP(G40,$E$28:$E$35,$K$28:$K$35)</f>
        <v>12.731931764252066</v>
      </c>
      <c r="J45" s="15">
        <v>0</v>
      </c>
      <c r="K45" s="15">
        <f>_xlfn.XLOOKUP(G40,$E$28:$E$35,$N$28:$N$35)</f>
        <v>12.356674828042532</v>
      </c>
      <c r="L45" s="15">
        <v>0</v>
      </c>
      <c r="V45" s="91"/>
      <c r="W45" s="15">
        <f>_xlfn.XLOOKUP(W40,$E$28:$E$35,$H$28:$H$35,"ERROR",0,1)</f>
        <v>11.978934608721447</v>
      </c>
      <c r="X45" s="15">
        <v>0</v>
      </c>
      <c r="Y45" s="15">
        <f>_xlfn.XLOOKUP(W40,$E$28:$E$35,$K$28:$K$35)</f>
        <v>11.059269075107265</v>
      </c>
      <c r="Z45" s="15">
        <v>0</v>
      </c>
      <c r="AA45" s="15">
        <f>_xlfn.XLOOKUP(W40,$E$28:$E$35,$N$28:$N$35)</f>
        <v>10.733311670788314</v>
      </c>
      <c r="AB45" s="15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</row>
    <row r="46" spans="4:76" x14ac:dyDescent="0.25">
      <c r="E46" s="14"/>
      <c r="F46" s="14"/>
      <c r="G46" s="27"/>
      <c r="H46" s="27"/>
      <c r="I46" s="27"/>
      <c r="J46" s="27"/>
      <c r="K46" s="27"/>
      <c r="L46" s="27"/>
      <c r="V46" s="91"/>
      <c r="W46" s="27"/>
      <c r="X46" s="27"/>
      <c r="Y46" s="27"/>
      <c r="Z46" s="27"/>
      <c r="AA46" s="27"/>
      <c r="AB46" s="27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</row>
    <row r="47" spans="4:76" s="16" customFormat="1" ht="30" customHeight="1" x14ac:dyDescent="0.25">
      <c r="E47" s="14"/>
      <c r="F47" s="14"/>
      <c r="G47" s="27"/>
      <c r="H47" s="27"/>
      <c r="I47" s="27"/>
      <c r="J47" s="27"/>
      <c r="K47" s="27"/>
      <c r="L47" s="27"/>
      <c r="V47" s="91"/>
      <c r="W47" s="27"/>
      <c r="X47" s="27"/>
      <c r="Y47" s="27"/>
      <c r="Z47" s="27"/>
      <c r="AA47" s="27"/>
      <c r="AB47" s="27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</row>
    <row r="48" spans="4:76" x14ac:dyDescent="0.25">
      <c r="E48" s="14"/>
      <c r="F48" s="14"/>
      <c r="G48" s="27"/>
      <c r="H48" s="27"/>
      <c r="I48" s="27"/>
      <c r="J48" s="27"/>
      <c r="K48" s="27"/>
      <c r="L48" s="27"/>
      <c r="V48" s="91"/>
      <c r="W48" s="27"/>
      <c r="X48" s="27"/>
      <c r="Y48" s="27"/>
      <c r="Z48" s="27"/>
      <c r="AA48" s="27"/>
      <c r="AB48" s="27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</row>
    <row r="49" spans="5:76" x14ac:dyDescent="0.25">
      <c r="E49" s="14"/>
      <c r="F49" s="14"/>
      <c r="G49" s="27"/>
      <c r="H49" s="27"/>
      <c r="I49" s="27"/>
      <c r="J49" s="27"/>
      <c r="K49" s="27"/>
      <c r="L49" s="27"/>
      <c r="U49" s="11"/>
      <c r="V49" s="91"/>
      <c r="W49" s="27"/>
      <c r="X49" s="27"/>
      <c r="Y49" s="27"/>
      <c r="Z49" s="27"/>
      <c r="AA49" s="27"/>
      <c r="AB49" s="27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</row>
    <row r="50" spans="5:76" ht="15" customHeight="1" x14ac:dyDescent="0.25">
      <c r="E50" s="14"/>
      <c r="F50" s="14"/>
      <c r="G50" s="27"/>
      <c r="H50" s="27"/>
      <c r="I50" s="27"/>
      <c r="J50" s="27"/>
      <c r="K50" s="27"/>
      <c r="L50" s="27"/>
      <c r="V50" s="91"/>
      <c r="W50" s="27"/>
      <c r="X50" s="27"/>
      <c r="Y50" s="27"/>
      <c r="Z50" s="27"/>
      <c r="AA50" s="27"/>
      <c r="AB50" s="27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</row>
    <row r="51" spans="5:76" ht="15" customHeight="1" x14ac:dyDescent="0.25">
      <c r="E51" s="14"/>
      <c r="F51" s="14"/>
      <c r="G51" s="27"/>
      <c r="H51" s="27"/>
      <c r="I51" s="27"/>
      <c r="J51" s="27"/>
      <c r="K51" s="27"/>
      <c r="L51" s="27"/>
      <c r="M51" s="49"/>
      <c r="N51" s="49"/>
      <c r="V51" s="91"/>
      <c r="W51" s="27"/>
      <c r="X51" s="27"/>
      <c r="Y51" s="27"/>
      <c r="Z51" s="27"/>
      <c r="AA51" s="27"/>
      <c r="AB51" s="27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</row>
    <row r="52" spans="5:76" x14ac:dyDescent="0.25">
      <c r="E52" s="14"/>
      <c r="F52" s="14"/>
      <c r="G52" s="27"/>
      <c r="H52" s="27"/>
      <c r="I52" s="27"/>
      <c r="J52" s="27"/>
      <c r="K52" s="27"/>
      <c r="L52" s="27"/>
      <c r="M52" s="49"/>
      <c r="N52" s="49"/>
      <c r="V52" s="91"/>
      <c r="W52" s="27"/>
      <c r="X52" s="27"/>
      <c r="Y52" s="27"/>
      <c r="Z52" s="27"/>
      <c r="AA52" s="27"/>
      <c r="AB52" s="27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</row>
    <row r="53" spans="5:76" x14ac:dyDescent="0.25">
      <c r="E53" s="14"/>
      <c r="F53" s="14"/>
      <c r="G53" s="27"/>
      <c r="H53" s="27"/>
      <c r="I53" s="27"/>
      <c r="J53" s="27"/>
      <c r="K53" s="27"/>
      <c r="L53" s="27"/>
      <c r="M53" s="49"/>
      <c r="N53" s="49"/>
      <c r="V53" s="91"/>
      <c r="W53" s="27"/>
      <c r="X53" s="27"/>
      <c r="Y53" s="27"/>
      <c r="Z53" s="27"/>
      <c r="AA53" s="27"/>
      <c r="AB53" s="27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</row>
    <row r="54" spans="5:76" ht="15" customHeight="1" x14ac:dyDescent="0.25">
      <c r="E54" s="14"/>
      <c r="F54" s="14"/>
      <c r="G54" s="27"/>
      <c r="H54" s="27"/>
      <c r="I54" s="27"/>
      <c r="J54" s="27"/>
      <c r="K54" s="27"/>
      <c r="L54" s="27"/>
      <c r="M54" s="49"/>
      <c r="N54" s="49"/>
      <c r="V54" s="91"/>
      <c r="W54" s="27"/>
      <c r="X54" s="27"/>
      <c r="Y54" s="27"/>
      <c r="Z54" s="27"/>
      <c r="AA54" s="27"/>
      <c r="AB54" s="27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</row>
    <row r="55" spans="5:76" ht="15" customHeight="1" x14ac:dyDescent="0.25">
      <c r="E55" s="14"/>
      <c r="F55" s="14"/>
      <c r="G55" s="281" t="str">
        <f>E29</f>
        <v>Complejidad del proyecto</v>
      </c>
      <c r="H55" s="282"/>
      <c r="I55" s="282"/>
      <c r="J55" s="282"/>
      <c r="K55" s="282"/>
      <c r="L55" s="283"/>
      <c r="M55" s="49"/>
      <c r="N55" s="49"/>
      <c r="V55" s="91"/>
      <c r="W55" s="281" t="str">
        <f>E33</f>
        <v>Herramientas y equipos</v>
      </c>
      <c r="X55" s="282"/>
      <c r="Y55" s="282"/>
      <c r="Z55" s="282"/>
      <c r="AA55" s="282"/>
      <c r="AB55" s="283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</row>
    <row r="56" spans="5:76" x14ac:dyDescent="0.25">
      <c r="E56" s="14"/>
      <c r="F56" s="14"/>
      <c r="G56" s="284" t="s">
        <v>154</v>
      </c>
      <c r="H56" s="284"/>
      <c r="I56" s="285" t="s">
        <v>155</v>
      </c>
      <c r="J56" s="285"/>
      <c r="K56" s="280" t="s">
        <v>156</v>
      </c>
      <c r="L56" s="280"/>
      <c r="M56" s="49"/>
      <c r="N56" s="49"/>
      <c r="V56" s="91"/>
      <c r="W56" s="284" t="s">
        <v>154</v>
      </c>
      <c r="X56" s="284"/>
      <c r="Y56" s="285" t="s">
        <v>155</v>
      </c>
      <c r="Z56" s="285"/>
      <c r="AA56" s="280" t="s">
        <v>156</v>
      </c>
      <c r="AB56" s="280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</row>
    <row r="57" spans="5:76" ht="15" customHeight="1" x14ac:dyDescent="0.25">
      <c r="E57" s="14"/>
      <c r="F57" s="14"/>
      <c r="G57" s="15">
        <f>_xlfn.XLOOKUP(G55,$E$28:$E$35,$F$28:$F$35,"ERROR",0,1)</f>
        <v>8.6010653912785511</v>
      </c>
      <c r="H57" s="15">
        <v>0</v>
      </c>
      <c r="I57" s="15">
        <f>_xlfn.XLOOKUP(G55,$E$28:$E$35,$I$28:$I$35)</f>
        <v>7.9407309248927351</v>
      </c>
      <c r="J57" s="15">
        <v>0</v>
      </c>
      <c r="K57" s="15">
        <f>_xlfn.XLOOKUP(G55,$E$28:$E$35,$L$28:$L$35)</f>
        <v>7.706688329211687</v>
      </c>
      <c r="L57" s="15">
        <v>0</v>
      </c>
      <c r="M57" s="49"/>
      <c r="N57" s="49"/>
      <c r="V57" s="91"/>
      <c r="W57" s="15">
        <f>_xlfn.XLOOKUP(W55,$E$28:$E$35,$F$28:$F$35,"ERROR",0,1)</f>
        <v>9.6585192670790239</v>
      </c>
      <c r="X57" s="15">
        <v>0</v>
      </c>
      <c r="Y57" s="15">
        <f>_xlfn.XLOOKUP(W55,$E$28:$E$35,$I$28:$I$35)</f>
        <v>8.9170002951652805</v>
      </c>
      <c r="Z57" s="15">
        <v>0</v>
      </c>
      <c r="AA57" s="15">
        <f>_xlfn.XLOOKUP(W55,$E$28:$E$35,$L$28:$L$35)</f>
        <v>8.6541834443604095</v>
      </c>
      <c r="AB57" s="15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</row>
    <row r="58" spans="5:76" ht="30" customHeight="1" x14ac:dyDescent="0.25">
      <c r="E58" s="14"/>
      <c r="F58" s="14"/>
      <c r="G58" s="15">
        <f>((G60-G57)/4)+G57</f>
        <v>9.445532695639276</v>
      </c>
      <c r="H58" s="15">
        <v>1</v>
      </c>
      <c r="I58" s="15">
        <f>((I60-I57)/4)+I57</f>
        <v>8.7203654624463667</v>
      </c>
      <c r="J58" s="15">
        <v>1</v>
      </c>
      <c r="K58" s="15">
        <f>((K60-K57)/4)+K57</f>
        <v>8.4633441646058429</v>
      </c>
      <c r="L58" s="15">
        <v>1</v>
      </c>
      <c r="M58" s="49"/>
      <c r="N58" s="49"/>
      <c r="V58" s="91"/>
      <c r="W58" s="15">
        <f>((W60-W57)/4)+W57</f>
        <v>9.9742596335395106</v>
      </c>
      <c r="X58" s="15">
        <v>1</v>
      </c>
      <c r="Y58" s="15">
        <f>((Y60-Y57)/4)+Y57</f>
        <v>9.2085001475826402</v>
      </c>
      <c r="Z58" s="15">
        <v>1</v>
      </c>
      <c r="AA58" s="15">
        <f>((AA60-AA57)/4)+AA57</f>
        <v>8.937091722180206</v>
      </c>
      <c r="AB58" s="15">
        <v>1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</row>
    <row r="59" spans="5:76" x14ac:dyDescent="0.25">
      <c r="E59" s="14"/>
      <c r="F59" s="14"/>
      <c r="G59" s="15">
        <f>G60-((G60-G57)/4)</f>
        <v>11.134467304360722</v>
      </c>
      <c r="H59" s="15">
        <v>1</v>
      </c>
      <c r="I59" s="15">
        <f>I60-((I60-I57)/4)</f>
        <v>10.279634537553633</v>
      </c>
      <c r="J59" s="15">
        <v>1</v>
      </c>
      <c r="K59" s="15">
        <f>K60-((K60-K57)/4)</f>
        <v>9.9766558353941583</v>
      </c>
      <c r="L59" s="15">
        <v>1</v>
      </c>
      <c r="M59" s="49"/>
      <c r="N59" s="49"/>
      <c r="V59" s="91"/>
      <c r="W59" s="15">
        <f>W60-((W60-W57)/4)</f>
        <v>10.605740366460488</v>
      </c>
      <c r="X59" s="15">
        <v>1</v>
      </c>
      <c r="Y59" s="15">
        <f>Y60-((Y60-Y57)/4)</f>
        <v>9.7914998524173598</v>
      </c>
      <c r="Z59" s="15">
        <v>1</v>
      </c>
      <c r="AA59" s="15">
        <f>AA60-((AA60-AA57)/4)</f>
        <v>9.5029082778197953</v>
      </c>
      <c r="AB59" s="15">
        <v>1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</row>
    <row r="60" spans="5:76" x14ac:dyDescent="0.25">
      <c r="E60" s="14"/>
      <c r="F60" s="14"/>
      <c r="G60" s="15">
        <f>_xlfn.XLOOKUP(G55,$E$28:$E$35,$H$28:$H$35,"ERROR",0,1)</f>
        <v>11.978934608721447</v>
      </c>
      <c r="H60" s="15">
        <v>0</v>
      </c>
      <c r="I60" s="15">
        <f>_xlfn.XLOOKUP(G55,$E$28:$E$35,$K$28:$K$35)</f>
        <v>11.059269075107265</v>
      </c>
      <c r="J60" s="15">
        <v>0</v>
      </c>
      <c r="K60" s="15">
        <f>_xlfn.XLOOKUP(G55,$E$28:$E$35,$N$28:$N$35)</f>
        <v>10.733311670788314</v>
      </c>
      <c r="L60" s="15">
        <v>0</v>
      </c>
      <c r="M60" s="49"/>
      <c r="N60" s="49"/>
      <c r="V60" s="91"/>
      <c r="W60" s="15">
        <f>_xlfn.XLOOKUP(W55,$E$28:$E$35,$H$28:$H$35,"ERROR",0,1)</f>
        <v>10.921480732920974</v>
      </c>
      <c r="X60" s="15">
        <v>0</v>
      </c>
      <c r="Y60" s="15">
        <f>_xlfn.XLOOKUP(W55,$E$28:$E$35,$K$28:$K$35)</f>
        <v>10.08299970483472</v>
      </c>
      <c r="Z60" s="15">
        <v>0</v>
      </c>
      <c r="AA60" s="15">
        <f>_xlfn.XLOOKUP(W55,$E$28:$E$35,$N$28:$N$35)</f>
        <v>9.7858165556395917</v>
      </c>
      <c r="AB60" s="15">
        <v>0</v>
      </c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</row>
    <row r="61" spans="5:76" x14ac:dyDescent="0.25">
      <c r="E61" s="14"/>
      <c r="F61" s="14"/>
      <c r="G61" s="27"/>
      <c r="H61" s="27"/>
      <c r="I61" s="27"/>
      <c r="J61" s="27"/>
      <c r="K61" s="27"/>
      <c r="L61" s="27"/>
      <c r="M61" s="14"/>
      <c r="N61" s="14"/>
      <c r="O61" s="14"/>
      <c r="P61" s="14"/>
      <c r="Q61" s="14"/>
      <c r="R61" s="14"/>
      <c r="S61" s="14"/>
      <c r="V61" s="91"/>
      <c r="W61" s="27"/>
      <c r="X61" s="27"/>
      <c r="Y61" s="27"/>
      <c r="Z61" s="27"/>
      <c r="AA61" s="27"/>
      <c r="AB61" s="27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</row>
    <row r="62" spans="5:76" x14ac:dyDescent="0.25">
      <c r="E62" s="49"/>
      <c r="F62" s="14"/>
      <c r="G62" s="27"/>
      <c r="H62" s="27"/>
      <c r="I62" s="27"/>
      <c r="J62" s="27"/>
      <c r="K62" s="27"/>
      <c r="L62" s="27"/>
      <c r="M62" s="14"/>
      <c r="N62" s="14"/>
      <c r="O62" s="14"/>
      <c r="P62" s="14"/>
      <c r="Q62" s="14"/>
      <c r="R62" s="14"/>
      <c r="S62" s="14"/>
      <c r="V62" s="91"/>
      <c r="W62" s="27"/>
      <c r="X62" s="27"/>
      <c r="Y62" s="27"/>
      <c r="Z62" s="27"/>
      <c r="AA62" s="27"/>
      <c r="AB62" s="27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</row>
    <row r="63" spans="5:76" ht="15" customHeight="1" x14ac:dyDescent="0.25">
      <c r="E63" s="49"/>
      <c r="F63" s="14"/>
      <c r="G63" s="27"/>
      <c r="H63" s="27"/>
      <c r="I63" s="27"/>
      <c r="J63" s="27"/>
      <c r="K63" s="27"/>
      <c r="L63" s="27"/>
      <c r="M63" s="14"/>
      <c r="N63" s="14"/>
      <c r="O63" s="14"/>
      <c r="P63" s="14"/>
      <c r="Q63" s="14"/>
      <c r="R63" s="14"/>
      <c r="S63" s="14"/>
      <c r="U63" s="11"/>
      <c r="V63" s="91"/>
      <c r="W63" s="27"/>
      <c r="X63" s="27"/>
      <c r="Y63" s="27"/>
      <c r="Z63" s="27"/>
      <c r="AA63" s="27"/>
      <c r="AB63" s="27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</row>
    <row r="64" spans="5:76" ht="15" customHeight="1" x14ac:dyDescent="0.25">
      <c r="E64" s="49"/>
      <c r="F64" s="14"/>
      <c r="G64" s="27"/>
      <c r="H64" s="27"/>
      <c r="I64" s="27"/>
      <c r="J64" s="27"/>
      <c r="K64" s="27"/>
      <c r="L64" s="27"/>
      <c r="M64" s="14"/>
      <c r="N64" s="14"/>
      <c r="O64" s="14"/>
      <c r="P64" s="14"/>
      <c r="Q64" s="14"/>
      <c r="R64" s="14"/>
      <c r="S64" s="14"/>
      <c r="V64" s="91"/>
      <c r="W64" s="27"/>
      <c r="X64" s="27"/>
      <c r="Y64" s="27"/>
      <c r="Z64" s="27"/>
      <c r="AA64" s="27"/>
      <c r="AB64" s="27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</row>
    <row r="65" spans="5:76" x14ac:dyDescent="0.25">
      <c r="E65" s="49"/>
      <c r="F65" s="14"/>
      <c r="G65" s="27"/>
      <c r="H65" s="27"/>
      <c r="I65" s="27"/>
      <c r="J65" s="27"/>
      <c r="K65" s="27"/>
      <c r="L65" s="27"/>
      <c r="M65" s="14"/>
      <c r="N65" s="14"/>
      <c r="O65" s="14"/>
      <c r="P65" s="14"/>
      <c r="Q65" s="14"/>
      <c r="R65" s="14"/>
      <c r="S65" s="14"/>
      <c r="V65" s="91"/>
      <c r="W65" s="27"/>
      <c r="X65" s="27"/>
      <c r="Y65" s="27"/>
      <c r="Z65" s="27"/>
      <c r="AA65" s="27"/>
      <c r="AB65" s="27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</row>
    <row r="66" spans="5:76" x14ac:dyDescent="0.25">
      <c r="E66" s="49"/>
      <c r="F66" s="14"/>
      <c r="G66" s="27"/>
      <c r="H66" s="27"/>
      <c r="I66" s="27"/>
      <c r="J66" s="27"/>
      <c r="K66" s="27"/>
      <c r="L66" s="27"/>
      <c r="M66" s="14"/>
      <c r="N66" s="14"/>
      <c r="O66" s="14"/>
      <c r="P66" s="14"/>
      <c r="Q66" s="14"/>
      <c r="R66" s="14"/>
      <c r="S66" s="14"/>
      <c r="V66" s="91"/>
      <c r="W66" s="27"/>
      <c r="X66" s="27"/>
      <c r="Y66" s="27"/>
      <c r="Z66" s="27"/>
      <c r="AA66" s="27"/>
      <c r="AB66" s="27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</row>
    <row r="67" spans="5:76" ht="15" customHeight="1" x14ac:dyDescent="0.25">
      <c r="E67" s="49"/>
      <c r="F67" s="14"/>
      <c r="G67" s="27"/>
      <c r="H67" s="27"/>
      <c r="I67" s="27"/>
      <c r="J67" s="27"/>
      <c r="K67" s="27"/>
      <c r="L67" s="27"/>
      <c r="M67" s="14"/>
      <c r="N67" s="14"/>
      <c r="O67" s="14"/>
      <c r="P67" s="14"/>
      <c r="Q67" s="14"/>
      <c r="R67" s="14"/>
      <c r="S67" s="14"/>
      <c r="V67" s="91"/>
      <c r="W67" s="27"/>
      <c r="X67" s="27"/>
      <c r="Y67" s="27"/>
      <c r="Z67" s="27"/>
      <c r="AA67" s="27"/>
      <c r="AB67" s="27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</row>
    <row r="68" spans="5:76" x14ac:dyDescent="0.25">
      <c r="E68" s="49"/>
      <c r="F68" s="14"/>
      <c r="G68" s="27"/>
      <c r="H68" s="27"/>
      <c r="I68" s="27"/>
      <c r="J68" s="27"/>
      <c r="K68" s="27"/>
      <c r="L68" s="27"/>
      <c r="M68" s="14"/>
      <c r="N68" s="14"/>
      <c r="O68" s="14"/>
      <c r="P68" s="14"/>
      <c r="Q68" s="14"/>
      <c r="R68" s="14"/>
      <c r="S68" s="14"/>
      <c r="V68" s="91"/>
      <c r="W68" s="27"/>
      <c r="X68" s="27"/>
      <c r="Y68" s="27"/>
      <c r="Z68" s="27"/>
      <c r="AA68" s="27"/>
      <c r="AB68" s="27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</row>
    <row r="69" spans="5:76" x14ac:dyDescent="0.25">
      <c r="E69" s="49"/>
      <c r="F69" s="14"/>
      <c r="G69" s="27"/>
      <c r="H69" s="27"/>
      <c r="I69" s="27"/>
      <c r="J69" s="27"/>
      <c r="K69" s="27"/>
      <c r="L69" s="27"/>
      <c r="M69" s="14"/>
      <c r="N69" s="14"/>
      <c r="O69" s="14"/>
      <c r="P69" s="14"/>
      <c r="Q69" s="14"/>
      <c r="R69" s="14"/>
      <c r="S69" s="14"/>
      <c r="V69" s="91"/>
      <c r="W69" s="27"/>
      <c r="X69" s="27"/>
      <c r="Y69" s="27"/>
      <c r="Z69" s="27"/>
      <c r="AA69" s="27"/>
      <c r="AB69" s="27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</row>
    <row r="70" spans="5:76" ht="15" customHeight="1" x14ac:dyDescent="0.25">
      <c r="E70" s="49"/>
      <c r="F70" s="14"/>
      <c r="G70" s="281" t="str">
        <f>E30</f>
        <v>Condiciones ambientales</v>
      </c>
      <c r="H70" s="282"/>
      <c r="I70" s="282"/>
      <c r="J70" s="282"/>
      <c r="K70" s="282"/>
      <c r="L70" s="283"/>
      <c r="M70" s="14"/>
      <c r="N70" s="14"/>
      <c r="O70" s="14"/>
      <c r="P70" s="14"/>
      <c r="Q70" s="14"/>
      <c r="R70" s="14"/>
      <c r="S70" s="14"/>
      <c r="V70" s="91"/>
      <c r="W70" s="281" t="str">
        <f>E34</f>
        <v>Monitoreo y control</v>
      </c>
      <c r="X70" s="282"/>
      <c r="Y70" s="282"/>
      <c r="Z70" s="282"/>
      <c r="AA70" s="282"/>
      <c r="AB70" s="283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</row>
    <row r="71" spans="5:76" x14ac:dyDescent="0.25">
      <c r="E71" s="49"/>
      <c r="F71" s="14"/>
      <c r="G71" s="284" t="s">
        <v>57</v>
      </c>
      <c r="H71" s="284"/>
      <c r="I71" s="285" t="s">
        <v>62</v>
      </c>
      <c r="J71" s="285"/>
      <c r="K71" s="280" t="s">
        <v>63</v>
      </c>
      <c r="L71" s="280"/>
      <c r="M71" s="14"/>
      <c r="N71" s="14"/>
      <c r="O71" s="14"/>
      <c r="P71" s="14"/>
      <c r="Q71" s="14"/>
      <c r="R71" s="14"/>
      <c r="S71" s="14"/>
      <c r="V71" s="91"/>
      <c r="W71" s="284" t="s">
        <v>154</v>
      </c>
      <c r="X71" s="284"/>
      <c r="Y71" s="285" t="s">
        <v>155</v>
      </c>
      <c r="Z71" s="285"/>
      <c r="AA71" s="280" t="s">
        <v>156</v>
      </c>
      <c r="AB71" s="280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</row>
    <row r="72" spans="5:76" x14ac:dyDescent="0.25">
      <c r="E72" s="49"/>
      <c r="F72" s="14"/>
      <c r="G72" s="15">
        <f>_xlfn.XLOOKUP(G70,$E$28:$E$35,$F$28:$F$35,"ERROR",0,1)</f>
        <v>9.6585192670790239</v>
      </c>
      <c r="H72" s="15">
        <v>0</v>
      </c>
      <c r="I72" s="15">
        <f>_xlfn.XLOOKUP(G70,$E$28:$E$35,$I$28:$I$35)</f>
        <v>8.9170002951652805</v>
      </c>
      <c r="J72" s="15">
        <v>0</v>
      </c>
      <c r="K72" s="15">
        <f>_xlfn.XLOOKUP(G70,$E$28:$E$35,$L$28:$L$35)</f>
        <v>8.6541834443604095</v>
      </c>
      <c r="L72" s="15">
        <v>0</v>
      </c>
      <c r="M72" s="14"/>
      <c r="N72" s="14"/>
      <c r="O72" s="14"/>
      <c r="P72" s="14"/>
      <c r="Q72" s="14"/>
      <c r="R72" s="14"/>
      <c r="S72" s="14"/>
      <c r="V72" s="91"/>
      <c r="W72" s="15">
        <f>_xlfn.XLOOKUP(W70,$E$28:$E$35,$F$28:$F$35,"ERROR",0,1)</f>
        <v>9.1840792319007516</v>
      </c>
      <c r="X72" s="15">
        <v>0</v>
      </c>
      <c r="Y72" s="15">
        <f>_xlfn.XLOOKUP(W70,$E$28:$E$35,$I$28:$I$35)</f>
        <v>8.4789847136109966</v>
      </c>
      <c r="Z72" s="15">
        <v>0</v>
      </c>
      <c r="AA72" s="15">
        <f>_xlfn.XLOOKUP(W70,$E$28:$E$35,$L$28:$L$35)</f>
        <v>8.2290777957361456</v>
      </c>
      <c r="AB72" s="15">
        <v>0</v>
      </c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</row>
    <row r="73" spans="5:76" x14ac:dyDescent="0.25">
      <c r="E73" s="49"/>
      <c r="F73" s="14"/>
      <c r="G73" s="15">
        <f>((G75-G72)/4)+G72</f>
        <v>9.9742596335395106</v>
      </c>
      <c r="H73" s="15">
        <v>1</v>
      </c>
      <c r="I73" s="15">
        <f>((I75-I72)/4)+I72</f>
        <v>9.2085001475826402</v>
      </c>
      <c r="J73" s="15">
        <v>1</v>
      </c>
      <c r="K73" s="15">
        <f>((K75-K72)/4)+K72</f>
        <v>8.937091722180206</v>
      </c>
      <c r="L73" s="15">
        <v>1</v>
      </c>
      <c r="M73" s="14"/>
      <c r="N73" s="14"/>
      <c r="O73" s="14"/>
      <c r="P73" s="14"/>
      <c r="Q73" s="14"/>
      <c r="R73" s="14"/>
      <c r="S73" s="14"/>
      <c r="V73" s="91"/>
      <c r="W73" s="15">
        <f>((W75-W72)/4)+W72</f>
        <v>9.7370396159503763</v>
      </c>
      <c r="X73" s="15">
        <v>1</v>
      </c>
      <c r="Y73" s="15">
        <f>((Y75-Y72)/4)+Y72</f>
        <v>8.9894923568054992</v>
      </c>
      <c r="Z73" s="15">
        <v>1</v>
      </c>
      <c r="AA73" s="15">
        <f>((AA75-AA72)/4)+AA72</f>
        <v>8.7245388978680722</v>
      </c>
      <c r="AB73" s="15">
        <v>1</v>
      </c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</row>
    <row r="74" spans="5:76" x14ac:dyDescent="0.25">
      <c r="E74" s="49"/>
      <c r="F74" s="14"/>
      <c r="G74" s="15">
        <f>G75-((G75-G72)/4)</f>
        <v>10.605740366460488</v>
      </c>
      <c r="H74" s="15">
        <v>1</v>
      </c>
      <c r="I74" s="15">
        <f>I75-((I75-I72)/4)</f>
        <v>9.7914998524173598</v>
      </c>
      <c r="J74" s="15">
        <v>1</v>
      </c>
      <c r="K74" s="15">
        <f>K75-((K75-K72)/4)</f>
        <v>9.5029082778197953</v>
      </c>
      <c r="L74" s="15">
        <v>1</v>
      </c>
      <c r="M74" s="14"/>
      <c r="N74" s="14"/>
      <c r="O74" s="14"/>
      <c r="P74" s="14"/>
      <c r="Q74" s="14"/>
      <c r="R74" s="14"/>
      <c r="S74" s="14"/>
      <c r="V74" s="91"/>
      <c r="W74" s="15">
        <f>W75-((W75-W72)/4)</f>
        <v>10.842960384049622</v>
      </c>
      <c r="X74" s="15">
        <v>1</v>
      </c>
      <c r="Y74" s="15">
        <f>Y75-((Y75-Y72)/4)</f>
        <v>10.010507643194501</v>
      </c>
      <c r="Z74" s="15">
        <v>1</v>
      </c>
      <c r="AA74" s="15">
        <f>AA75-((AA75-AA72)/4)</f>
        <v>9.715461102131929</v>
      </c>
      <c r="AB74" s="15">
        <v>1</v>
      </c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</row>
    <row r="75" spans="5:76" x14ac:dyDescent="0.25">
      <c r="E75" s="49"/>
      <c r="F75" s="14"/>
      <c r="G75" s="15">
        <f>_xlfn.XLOOKUP(G70,$E$28:$E$35,$H$28:$H$35,"ERROR",0,1)</f>
        <v>10.921480732920974</v>
      </c>
      <c r="H75" s="15">
        <v>0</v>
      </c>
      <c r="I75" s="15">
        <f>_xlfn.XLOOKUP(G70,$E$28:$E$35,$K$28:$K$35)</f>
        <v>10.08299970483472</v>
      </c>
      <c r="J75" s="15">
        <v>0</v>
      </c>
      <c r="K75" s="15">
        <f>_xlfn.XLOOKUP(G70,$E$28:$E$35,$N$28:$N$35)</f>
        <v>9.7858165556395917</v>
      </c>
      <c r="L75" s="15">
        <v>0</v>
      </c>
      <c r="M75" s="14"/>
      <c r="N75" s="14"/>
      <c r="O75" s="14"/>
      <c r="P75" s="14"/>
      <c r="Q75" s="14"/>
      <c r="R75" s="14"/>
      <c r="S75" s="14"/>
      <c r="V75" s="91"/>
      <c r="W75" s="15">
        <f>_xlfn.XLOOKUP(W70,$E$28:$E$35,$H$28:$H$35,"ERROR",0,1)</f>
        <v>11.395920768099247</v>
      </c>
      <c r="X75" s="15">
        <v>0</v>
      </c>
      <c r="Y75" s="15">
        <f>_xlfn.XLOOKUP(W70,$E$28:$E$35,$K$28:$K$35)</f>
        <v>10.521015286389003</v>
      </c>
      <c r="Z75" s="15">
        <v>0</v>
      </c>
      <c r="AA75" s="15">
        <f>_xlfn.XLOOKUP(W70,$E$28:$E$35,$N$28:$N$35)</f>
        <v>10.210922204263856</v>
      </c>
      <c r="AB75" s="15">
        <v>0</v>
      </c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</row>
    <row r="76" spans="5:76" x14ac:dyDescent="0.25">
      <c r="E76" s="49"/>
      <c r="F76" s="14"/>
      <c r="G76" s="27"/>
      <c r="H76" s="27"/>
      <c r="I76" s="27"/>
      <c r="J76" s="27"/>
      <c r="K76" s="27"/>
      <c r="L76" s="27"/>
      <c r="M76" s="14"/>
      <c r="N76" s="14"/>
      <c r="O76" s="14"/>
      <c r="P76" s="14"/>
      <c r="Q76" s="14"/>
      <c r="R76" s="14"/>
      <c r="S76" s="14"/>
      <c r="V76" s="91"/>
      <c r="W76" s="27"/>
      <c r="X76" s="27"/>
      <c r="Y76" s="27"/>
      <c r="Z76" s="27"/>
      <c r="AA76" s="27"/>
      <c r="AB76" s="27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</row>
    <row r="77" spans="5:76" x14ac:dyDescent="0.25">
      <c r="E77" s="49"/>
      <c r="F77" s="14"/>
      <c r="G77" s="27"/>
      <c r="H77" s="27"/>
      <c r="I77" s="27"/>
      <c r="J77" s="27"/>
      <c r="K77" s="27"/>
      <c r="L77" s="27"/>
      <c r="M77" s="14"/>
      <c r="N77" s="14"/>
      <c r="O77" s="14"/>
      <c r="P77" s="14"/>
      <c r="Q77" s="14"/>
      <c r="R77" s="14"/>
      <c r="S77" s="14"/>
      <c r="V77" s="91"/>
      <c r="W77" s="27"/>
      <c r="X77" s="27"/>
      <c r="Y77" s="27"/>
      <c r="Z77" s="27"/>
      <c r="AA77" s="27"/>
      <c r="AB77" s="27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</row>
    <row r="78" spans="5:76" x14ac:dyDescent="0.25">
      <c r="E78" s="49"/>
      <c r="F78" s="49"/>
      <c r="G78" s="27"/>
      <c r="H78" s="27"/>
      <c r="I78" s="27"/>
      <c r="J78" s="27"/>
      <c r="K78" s="27"/>
      <c r="L78" s="27"/>
      <c r="M78" s="49"/>
      <c r="N78" s="49"/>
      <c r="V78" s="91"/>
      <c r="W78" s="27"/>
      <c r="X78" s="27"/>
      <c r="Y78" s="27"/>
      <c r="Z78" s="27"/>
      <c r="AA78" s="27"/>
      <c r="AB78" s="27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</row>
    <row r="79" spans="5:76" x14ac:dyDescent="0.25">
      <c r="E79" s="49"/>
      <c r="F79" s="49"/>
      <c r="G79" s="27"/>
      <c r="H79" s="27"/>
      <c r="I79" s="27"/>
      <c r="J79" s="27"/>
      <c r="K79" s="27"/>
      <c r="L79" s="27"/>
      <c r="M79" s="49"/>
      <c r="N79" s="49"/>
      <c r="V79" s="91"/>
      <c r="W79" s="27"/>
      <c r="X79" s="27"/>
      <c r="Y79" s="27"/>
      <c r="Z79" s="27"/>
      <c r="AA79" s="27"/>
      <c r="AB79" s="27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</row>
    <row r="80" spans="5:76" x14ac:dyDescent="0.25">
      <c r="E80" s="49"/>
      <c r="F80" s="49"/>
      <c r="G80" s="27"/>
      <c r="H80" s="27"/>
      <c r="I80" s="27"/>
      <c r="J80" s="27"/>
      <c r="K80" s="27"/>
      <c r="L80" s="27"/>
      <c r="M80" s="49"/>
      <c r="N80" s="49"/>
      <c r="V80" s="91"/>
      <c r="W80" s="27"/>
      <c r="X80" s="27"/>
      <c r="Y80" s="27"/>
      <c r="Z80" s="27"/>
      <c r="AA80" s="27"/>
      <c r="AB80" s="27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</row>
    <row r="81" spans="5:76" x14ac:dyDescent="0.25">
      <c r="E81" s="49"/>
      <c r="F81" s="49"/>
      <c r="G81" s="27"/>
      <c r="H81" s="27"/>
      <c r="I81" s="27"/>
      <c r="J81" s="27"/>
      <c r="K81" s="27"/>
      <c r="L81" s="27"/>
      <c r="M81" s="49"/>
      <c r="N81" s="49"/>
      <c r="V81" s="91"/>
      <c r="W81" s="27"/>
      <c r="X81" s="27"/>
      <c r="Y81" s="27"/>
      <c r="Z81" s="27"/>
      <c r="AA81" s="27"/>
      <c r="AB81" s="27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</row>
    <row r="82" spans="5:76" x14ac:dyDescent="0.25">
      <c r="E82" s="49"/>
      <c r="F82" s="49"/>
      <c r="G82" s="27"/>
      <c r="H82" s="27"/>
      <c r="I82" s="27"/>
      <c r="J82" s="27"/>
      <c r="K82" s="27"/>
      <c r="L82" s="27"/>
      <c r="M82" s="49"/>
      <c r="N82" s="49"/>
      <c r="V82" s="91"/>
      <c r="W82" s="27"/>
      <c r="X82" s="27"/>
      <c r="Y82" s="27"/>
      <c r="Z82" s="27"/>
      <c r="AA82" s="27"/>
      <c r="AB82" s="27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</row>
    <row r="83" spans="5:76" x14ac:dyDescent="0.25">
      <c r="G83" s="27"/>
      <c r="H83" s="27"/>
      <c r="I83" s="27"/>
      <c r="J83" s="27"/>
      <c r="K83" s="27"/>
      <c r="L83" s="27"/>
      <c r="V83" s="91"/>
      <c r="W83" s="27"/>
      <c r="X83" s="27"/>
      <c r="Y83" s="27"/>
      <c r="Z83" s="27"/>
      <c r="AA83" s="27"/>
      <c r="AB83" s="27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</row>
    <row r="84" spans="5:76" x14ac:dyDescent="0.25">
      <c r="G84" s="27"/>
      <c r="H84" s="27"/>
      <c r="I84" s="27"/>
      <c r="J84" s="27"/>
      <c r="K84" s="27"/>
      <c r="L84" s="27"/>
      <c r="V84" s="91"/>
      <c r="W84" s="27"/>
      <c r="X84" s="27"/>
      <c r="Y84" s="27"/>
      <c r="Z84" s="27"/>
      <c r="AA84" s="27"/>
      <c r="AB84" s="27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</row>
    <row r="85" spans="5:76" x14ac:dyDescent="0.25">
      <c r="G85" s="281" t="str">
        <f>E31</f>
        <v>Disposición de materiales</v>
      </c>
      <c r="H85" s="282"/>
      <c r="I85" s="282"/>
      <c r="J85" s="282"/>
      <c r="K85" s="282"/>
      <c r="L85" s="283"/>
      <c r="V85" s="91"/>
      <c r="W85" s="281" t="str">
        <f>E35</f>
        <v>Percepción Motivacional</v>
      </c>
      <c r="X85" s="282"/>
      <c r="Y85" s="282"/>
      <c r="Z85" s="282"/>
      <c r="AA85" s="282"/>
      <c r="AB85" s="283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</row>
    <row r="86" spans="5:76" x14ac:dyDescent="0.25">
      <c r="G86" s="284" t="s">
        <v>154</v>
      </c>
      <c r="H86" s="284"/>
      <c r="I86" s="285" t="s">
        <v>155</v>
      </c>
      <c r="J86" s="285"/>
      <c r="K86" s="280" t="s">
        <v>156</v>
      </c>
      <c r="L86" s="280"/>
      <c r="V86" s="91"/>
      <c r="W86" s="284" t="s">
        <v>154</v>
      </c>
      <c r="X86" s="284"/>
      <c r="Y86" s="285" t="s">
        <v>155</v>
      </c>
      <c r="Z86" s="285"/>
      <c r="AA86" s="280" t="s">
        <v>156</v>
      </c>
      <c r="AB86" s="280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</row>
    <row r="87" spans="5:76" x14ac:dyDescent="0.25">
      <c r="G87" s="15">
        <f>_xlfn.XLOOKUP(G85,$E$28:$E$35,$F$28:$F$35,"ERROR",0,1)</f>
        <v>9.6585192670790239</v>
      </c>
      <c r="H87" s="15">
        <v>0</v>
      </c>
      <c r="I87" s="15">
        <f>_xlfn.XLOOKUP(G85,$E$28:$E$35,$I$28:$I$35)</f>
        <v>8.9170002951652805</v>
      </c>
      <c r="J87" s="15">
        <v>0</v>
      </c>
      <c r="K87" s="15">
        <f>_xlfn.XLOOKUP(G85,$E$28:$E$35,$L$28:$L$35)</f>
        <v>8.6541834443604095</v>
      </c>
      <c r="L87" s="15">
        <v>0</v>
      </c>
      <c r="V87" s="91"/>
      <c r="W87" s="15">
        <f>_xlfn.XLOOKUP(W85,$E$28:$E$35,$F$28:$F$35,"ERROR",0,1)</f>
        <v>9.8789245900054645</v>
      </c>
      <c r="X87" s="15">
        <v>0</v>
      </c>
      <c r="Y87" s="15">
        <f>_xlfn.XLOOKUP(W85,$E$28:$E$35,$I$28:$I$35)</f>
        <v>9.120484315359759</v>
      </c>
      <c r="Z87" s="15">
        <v>0</v>
      </c>
      <c r="AA87" s="15">
        <f>_xlfn.XLOOKUP(W85,$E$28:$E$35,$L$28:$L$35)</f>
        <v>8.8516700408017872</v>
      </c>
      <c r="AB87" s="15">
        <v>0</v>
      </c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</row>
    <row r="88" spans="5:76" x14ac:dyDescent="0.25">
      <c r="G88" s="15">
        <f>((G90-G87)/4)+G87</f>
        <v>9.9742596335395106</v>
      </c>
      <c r="H88" s="15">
        <v>1</v>
      </c>
      <c r="I88" s="15">
        <f>((I90-I87)/4)+I87</f>
        <v>9.2085001475826402</v>
      </c>
      <c r="J88" s="15">
        <v>1</v>
      </c>
      <c r="K88" s="15">
        <f>((K90-K87)/4)+K87</f>
        <v>8.937091722180206</v>
      </c>
      <c r="L88" s="15">
        <v>1</v>
      </c>
      <c r="V88" s="91"/>
      <c r="W88" s="15">
        <f>((W90-W87)/4)+W87</f>
        <v>10.084462295002732</v>
      </c>
      <c r="X88" s="15">
        <v>1</v>
      </c>
      <c r="Y88" s="15">
        <f>((Y90-Y87)/4)+Y87</f>
        <v>9.3102421576798804</v>
      </c>
      <c r="Z88" s="15">
        <v>1</v>
      </c>
      <c r="AA88" s="15">
        <f>((AA90-AA87)/4)+AA87</f>
        <v>9.0358350204008939</v>
      </c>
      <c r="AB88" s="15">
        <v>1</v>
      </c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</row>
    <row r="89" spans="5:76" x14ac:dyDescent="0.25">
      <c r="G89" s="15">
        <f>G90-((G90-G87)/4)</f>
        <v>10.605740366460488</v>
      </c>
      <c r="H89" s="15">
        <v>1</v>
      </c>
      <c r="I89" s="15">
        <f>I90-((I90-I87)/4)</f>
        <v>9.7914998524173598</v>
      </c>
      <c r="J89" s="15">
        <v>1</v>
      </c>
      <c r="K89" s="15">
        <f>K90-((K90-K87)/4)</f>
        <v>9.5029082778197953</v>
      </c>
      <c r="L89" s="15">
        <v>1</v>
      </c>
      <c r="V89" s="91"/>
      <c r="W89" s="15">
        <f>W90-((W90-W87)/4)</f>
        <v>10.495537704997266</v>
      </c>
      <c r="X89" s="15">
        <v>1</v>
      </c>
      <c r="Y89" s="15">
        <f>Y90-((Y90-Y87)/4)</f>
        <v>9.6897578423201196</v>
      </c>
      <c r="Z89" s="15">
        <v>1</v>
      </c>
      <c r="AA89" s="15">
        <f>AA90-((AA90-AA87)/4)</f>
        <v>9.4041649795991074</v>
      </c>
      <c r="AB89" s="15">
        <v>1</v>
      </c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</row>
    <row r="90" spans="5:76" x14ac:dyDescent="0.25">
      <c r="G90" s="15">
        <f>_xlfn.XLOOKUP(G85,$E$28:$E$35,$H$28:$H$35,"ERROR",0,1)</f>
        <v>10.921480732920974</v>
      </c>
      <c r="H90" s="15">
        <v>0</v>
      </c>
      <c r="I90" s="15">
        <f>_xlfn.XLOOKUP(G85,$E$28:$E$35,$K$28:$K$35)</f>
        <v>10.08299970483472</v>
      </c>
      <c r="J90" s="15">
        <v>0</v>
      </c>
      <c r="K90" s="15">
        <f>_xlfn.XLOOKUP(G85,$E$28:$E$35,$N$28:$N$35)</f>
        <v>9.7858165556395917</v>
      </c>
      <c r="L90" s="15">
        <v>0</v>
      </c>
      <c r="V90" s="91"/>
      <c r="W90" s="15">
        <f>_xlfn.XLOOKUP(W85,$E$28:$E$35,$H$28:$H$35,"ERROR",0,1)</f>
        <v>10.701075409994534</v>
      </c>
      <c r="X90" s="15">
        <v>0</v>
      </c>
      <c r="Y90" s="15">
        <f>_xlfn.XLOOKUP(W85,$E$28:$E$35,$K$28:$K$35)</f>
        <v>9.879515684640241</v>
      </c>
      <c r="Z90" s="15">
        <v>0</v>
      </c>
      <c r="AA90" s="15">
        <f>_xlfn.XLOOKUP(W85,$E$28:$E$35,$N$28:$N$35)</f>
        <v>9.5883299591982141</v>
      </c>
      <c r="AB90" s="15">
        <v>0</v>
      </c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</row>
    <row r="91" spans="5:76" x14ac:dyDescent="0.25"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</row>
    <row r="92" spans="5:76" x14ac:dyDescent="0.25"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</row>
    <row r="93" spans="5:76" x14ac:dyDescent="0.25"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</row>
    <row r="94" spans="5:76" x14ac:dyDescent="0.25"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</row>
    <row r="95" spans="5:76" x14ac:dyDescent="0.25"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</row>
    <row r="96" spans="5:76" x14ac:dyDescent="0.25"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</row>
    <row r="97" spans="22:76" x14ac:dyDescent="0.25"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</row>
    <row r="98" spans="22:76" x14ac:dyDescent="0.25"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</row>
    <row r="99" spans="22:76" x14ac:dyDescent="0.25"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</row>
    <row r="100" spans="22:76" x14ac:dyDescent="0.25"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</row>
    <row r="101" spans="22:76" x14ac:dyDescent="0.25"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</row>
    <row r="102" spans="22:76" x14ac:dyDescent="0.25"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</row>
    <row r="103" spans="22:76" x14ac:dyDescent="0.25"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</row>
    <row r="104" spans="22:76" x14ac:dyDescent="0.25"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</row>
    <row r="105" spans="22:76" x14ac:dyDescent="0.25"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</row>
    <row r="106" spans="22:76" x14ac:dyDescent="0.25"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</row>
    <row r="107" spans="22:76" x14ac:dyDescent="0.25"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</row>
    <row r="108" spans="22:76" x14ac:dyDescent="0.25"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</row>
    <row r="109" spans="22:76" x14ac:dyDescent="0.25"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</row>
    <row r="110" spans="22:76" x14ac:dyDescent="0.25"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</row>
    <row r="111" spans="22:76" x14ac:dyDescent="0.25"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  <c r="BI111" s="91"/>
      <c r="BJ111" s="91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</row>
    <row r="112" spans="22:76" x14ac:dyDescent="0.25"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  <c r="BI112" s="91"/>
      <c r="BJ112" s="91"/>
      <c r="BK112" s="91"/>
      <c r="BL112" s="91"/>
      <c r="BM112" s="91"/>
      <c r="BN112" s="91"/>
      <c r="BO112" s="91"/>
      <c r="BP112" s="91"/>
      <c r="BQ112" s="91"/>
      <c r="BR112" s="91"/>
      <c r="BS112" s="91"/>
      <c r="BT112" s="91"/>
      <c r="BU112" s="91"/>
      <c r="BV112" s="91"/>
      <c r="BW112" s="91"/>
      <c r="BX112" s="91"/>
    </row>
    <row r="113" spans="22:76" x14ac:dyDescent="0.25"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</row>
    <row r="114" spans="22:76" x14ac:dyDescent="0.25"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</row>
    <row r="115" spans="22:76" x14ac:dyDescent="0.25"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</row>
    <row r="116" spans="22:76" x14ac:dyDescent="0.25"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</row>
    <row r="117" spans="22:76" x14ac:dyDescent="0.25"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1"/>
      <c r="BI117" s="91"/>
      <c r="BJ117" s="91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</row>
    <row r="118" spans="22:76" x14ac:dyDescent="0.25"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1"/>
      <c r="BI118" s="91"/>
      <c r="BJ118" s="9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</row>
    <row r="119" spans="22:76" x14ac:dyDescent="0.25"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</row>
    <row r="120" spans="22:76" x14ac:dyDescent="0.25"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  <c r="BI120" s="91"/>
      <c r="BJ120" s="91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</row>
    <row r="121" spans="22:76" x14ac:dyDescent="0.25"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</row>
    <row r="122" spans="22:76" x14ac:dyDescent="0.25"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</row>
    <row r="123" spans="22:76" x14ac:dyDescent="0.25"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</row>
    <row r="124" spans="22:76" x14ac:dyDescent="0.25"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  <c r="BI124" s="91"/>
      <c r="BJ124" s="91"/>
      <c r="BK124" s="91"/>
      <c r="BL124" s="91"/>
      <c r="BM124" s="91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  <c r="BX124" s="91"/>
    </row>
    <row r="125" spans="22:76" x14ac:dyDescent="0.25"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</row>
    <row r="126" spans="22:76" x14ac:dyDescent="0.25"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</row>
    <row r="127" spans="22:76" x14ac:dyDescent="0.25"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  <c r="BX127" s="91"/>
    </row>
    <row r="128" spans="22:76" x14ac:dyDescent="0.25"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</row>
    <row r="129" spans="22:76" x14ac:dyDescent="0.25"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</row>
    <row r="130" spans="22:76" x14ac:dyDescent="0.25"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</row>
    <row r="131" spans="22:76" x14ac:dyDescent="0.25"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</row>
    <row r="132" spans="22:76" x14ac:dyDescent="0.25"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</row>
    <row r="133" spans="22:76" x14ac:dyDescent="0.25"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</row>
    <row r="134" spans="22:76" x14ac:dyDescent="0.25"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</row>
    <row r="135" spans="22:76" x14ac:dyDescent="0.25"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</row>
    <row r="136" spans="22:76" x14ac:dyDescent="0.25"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</row>
    <row r="137" spans="22:76" x14ac:dyDescent="0.25"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</row>
    <row r="138" spans="22:76" x14ac:dyDescent="0.25"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</row>
    <row r="139" spans="22:76" x14ac:dyDescent="0.25"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</row>
    <row r="140" spans="22:76" x14ac:dyDescent="0.25"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</row>
    <row r="141" spans="22:76" x14ac:dyDescent="0.25"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</row>
  </sheetData>
  <mergeCells count="51">
    <mergeCell ref="AR13:AT13"/>
    <mergeCell ref="E2:M2"/>
    <mergeCell ref="N3:U3"/>
    <mergeCell ref="AF5:AI5"/>
    <mergeCell ref="AL13:AN13"/>
    <mergeCell ref="AO13:AQ13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G40:L40"/>
    <mergeCell ref="W40:AB40"/>
    <mergeCell ref="G41:H41"/>
    <mergeCell ref="I41:J41"/>
    <mergeCell ref="K41:L41"/>
    <mergeCell ref="W41:X41"/>
    <mergeCell ref="Y41:Z41"/>
    <mergeCell ref="AA41:AB41"/>
    <mergeCell ref="G55:L55"/>
    <mergeCell ref="W55:AB55"/>
    <mergeCell ref="G56:H56"/>
    <mergeCell ref="I56:J56"/>
    <mergeCell ref="K56:L56"/>
    <mergeCell ref="W56:X56"/>
    <mergeCell ref="Y56:Z56"/>
    <mergeCell ref="AA56:AB56"/>
    <mergeCell ref="G70:L70"/>
    <mergeCell ref="W70:AB70"/>
    <mergeCell ref="G71:H71"/>
    <mergeCell ref="I71:J71"/>
    <mergeCell ref="K71:L71"/>
    <mergeCell ref="W71:X71"/>
    <mergeCell ref="Y71:Z71"/>
    <mergeCell ref="AA71:AB71"/>
    <mergeCell ref="G85:L85"/>
    <mergeCell ref="W85:AB85"/>
    <mergeCell ref="G86:H86"/>
    <mergeCell ref="I86:J86"/>
    <mergeCell ref="K86:L86"/>
    <mergeCell ref="W86:X86"/>
    <mergeCell ref="Y86:Z86"/>
    <mergeCell ref="AA86:AB86"/>
  </mergeCells>
  <conditionalFormatting sqref="F13">
    <cfRule type="cellIs" dxfId="59" priority="11" operator="greaterThan">
      <formula>1</formula>
    </cfRule>
    <cfRule type="cellIs" dxfId="58" priority="12" operator="greaterThan">
      <formula>1</formula>
    </cfRule>
  </conditionalFormatting>
  <conditionalFormatting sqref="G24">
    <cfRule type="cellIs" dxfId="57" priority="9" operator="greaterThan">
      <formula>1</formula>
    </cfRule>
    <cfRule type="cellIs" dxfId="56" priority="10" operator="greaterThan">
      <formula>1</formula>
    </cfRule>
  </conditionalFormatting>
  <conditionalFormatting sqref="F15:AK22">
    <cfRule type="cellIs" dxfId="55" priority="6" operator="lessThan">
      <formula>1</formula>
    </cfRule>
    <cfRule type="cellIs" dxfId="54" priority="7" operator="equal">
      <formula>1</formula>
    </cfRule>
    <cfRule type="cellIs" dxfId="53" priority="8" operator="greaterThan">
      <formula>1</formula>
    </cfRule>
  </conditionalFormatting>
  <conditionalFormatting sqref="F4:M11">
    <cfRule type="cellIs" dxfId="52" priority="3" operator="lessThan">
      <formula>1</formula>
    </cfRule>
    <cfRule type="cellIs" dxfId="51" priority="4" operator="greaterThan">
      <formula>1</formula>
    </cfRule>
    <cfRule type="cellIs" dxfId="50" priority="5" operator="equal">
      <formula>1</formula>
    </cfRule>
  </conditionalFormatting>
  <conditionalFormatting sqref="AC7">
    <cfRule type="containsText" dxfId="49" priority="1" operator="containsText" text="NO CUMPLE">
      <formula>NOT(ISERROR(SEARCH("NO CUMPLE",AC7)))</formula>
    </cfRule>
    <cfRule type="containsText" dxfId="48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APUS</vt:lpstr>
      <vt:lpstr>Rendimientos</vt:lpstr>
      <vt:lpstr>RESULTADOS</vt:lpstr>
      <vt:lpstr>Cost. Columnas</vt:lpstr>
      <vt:lpstr>Cost. Vigas</vt:lpstr>
      <vt:lpstr>Cost. Placa </vt:lpstr>
      <vt:lpstr>Cost. Excav</vt:lpstr>
      <vt:lpstr>Cost. Acero</vt:lpstr>
      <vt:lpstr>Duracion. Columnas</vt:lpstr>
      <vt:lpstr>Duracion. Vigas</vt:lpstr>
      <vt:lpstr>Duracion. Placa A</vt:lpstr>
      <vt:lpstr>Duracion. Excavacion</vt:lpstr>
      <vt:lpstr>Duracion. Acero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Lamus</dc:creator>
  <cp:lastModifiedBy>__--JUAÑ--__ poveda__b.__</cp:lastModifiedBy>
  <dcterms:created xsi:type="dcterms:W3CDTF">2021-04-12T01:07:19Z</dcterms:created>
  <dcterms:modified xsi:type="dcterms:W3CDTF">2022-04-01T17:52:19Z</dcterms:modified>
</cp:coreProperties>
</file>