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pivotTables/pivotTable1.xml" ContentType="application/vnd.openxmlformats-officedocument.spreadsheetml.pivotTable+xml"/>
  <Override PartName="/xl/comments20.xml" ContentType="application/vnd.openxmlformats-officedocument.spreadsheetml.comments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6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élica Romero\Downloads\"/>
    </mc:Choice>
  </mc:AlternateContent>
  <xr:revisionPtr revIDLastSave="0" documentId="13_ncr:1_{C39A35B5-5A3C-4528-9BF2-0FE208B49954}" xr6:coauthVersionLast="47" xr6:coauthVersionMax="47" xr10:uidLastSave="{00000000-0000-0000-0000-000000000000}"/>
  <bookViews>
    <workbookView xWindow="-108" yWindow="-108" windowWidth="23256" windowHeight="12576" tabRatio="1000" xr2:uid="{387B77E5-B553-4ED1-AF51-F65192806A5E}"/>
  </bookViews>
  <sheets>
    <sheet name="Factores de consecuencia" sheetId="5" r:id="rId1"/>
    <sheet name="Hoja2" sheetId="36" state="hidden" r:id="rId2"/>
    <sheet name="Matriz de Criticidad" sheetId="1" r:id="rId3"/>
    <sheet name="Análisis Criticidad Paipa" sheetId="38" r:id="rId4"/>
    <sheet name="Análisis Criticidad Muiscas" sheetId="16" r:id="rId5"/>
    <sheet name="Análisis Criticidad Suamox" sheetId="19" r:id="rId6"/>
    <sheet name="Análisis Criticidad San Antonio" sheetId="20" r:id="rId7"/>
    <sheet name="Análisis Criticidad Sochagota" sheetId="34" r:id="rId8"/>
    <sheet name="Análisis Criticidad Donato" sheetId="33" r:id="rId9"/>
    <sheet name="Análisis Criticidad Chivor" sheetId="32" r:id="rId10"/>
    <sheet name="Análisis Criticidad A Ricaurte" sheetId="31" r:id="rId11"/>
    <sheet name="Análisis Criticidad El Huche" sheetId="30" r:id="rId12"/>
    <sheet name="Análisis Criticidad Higueras" sheetId="29" r:id="rId13"/>
    <sheet name="Análisis Criticidad Chiquinquir" sheetId="28" r:id="rId14"/>
    <sheet name="Análisis Criticidad Pto Boyaca" sheetId="27" r:id="rId15"/>
    <sheet name="Análisis Criticidad Tunijita" sheetId="26" r:id="rId16"/>
    <sheet name="Análisis Criticidad La Ramada" sheetId="25" r:id="rId17"/>
    <sheet name="Análisis Criticidad Guateque" sheetId="23" r:id="rId18"/>
    <sheet name="Análisis Toquilla" sheetId="24" r:id="rId19"/>
    <sheet name="Análisis Criticidad N Jenesano" sheetId="22" r:id="rId20"/>
    <sheet name="Análisis Criticidad Boavita" sheetId="21" r:id="rId21"/>
    <sheet name="Análisis Criticidad Santa Maria" sheetId="35" r:id="rId22"/>
    <sheet name="Hoja6" sheetId="39" state="hidden" r:id="rId23"/>
    <sheet name="Consolidado criticidad" sheetId="15" r:id="rId24"/>
    <sheet name="Hoja3" sheetId="37" state="hidden" r:id="rId25"/>
    <sheet name="Criticidad equipos" sheetId="9" state="hidden" r:id="rId26"/>
    <sheet name="Hoja7" sheetId="40" state="hidden" r:id="rId27"/>
    <sheet name="Hoja5" sheetId="14" state="hidden" r:id="rId28"/>
    <sheet name="Listas " sheetId="12" state="hidden" r:id="rId29"/>
    <sheet name="Hoja1" sheetId="10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13B_0__123Graph_XGráfico" hidden="1">[2]DATOS!#REF!</definedName>
    <definedName name="_4__123Graph_AGráfico_4A" hidden="1">[1]DATOS!#REF!</definedName>
    <definedName name="_5__123Graph_BGráfico_4A" hidden="1">[1]DATOS!#REF!</definedName>
    <definedName name="_6__123Graph_XGráfico_4A" hidden="1">[1]DATOS!#REF!</definedName>
    <definedName name="_8_4_0__123Grap" hidden="1">[2]DATOS!#REF!</definedName>
    <definedName name="_Dist_Bin" hidden="1">[3]SABANA!#REF!</definedName>
    <definedName name="_Fill" hidden="1">'[4]OPCIONES DE SIMULACION'!#REF!</definedName>
    <definedName name="_xlnm._FilterDatabase" localSheetId="10" hidden="1">'Análisis Criticidad A Ricaurte'!$A$7:$AW$112</definedName>
    <definedName name="_xlnm._FilterDatabase" localSheetId="20" hidden="1">'Análisis Criticidad Boavita'!$A$7:$AW$23</definedName>
    <definedName name="_xlnm._FilterDatabase" localSheetId="13" hidden="1">'Análisis Criticidad Chiquinquir'!$A$7:$AW$116</definedName>
    <definedName name="_xlnm._FilterDatabase" localSheetId="9" hidden="1">'Análisis Criticidad Chivor'!$A$7:$AW$114</definedName>
    <definedName name="_xlnm._FilterDatabase" localSheetId="8" hidden="1">'Análisis Criticidad Donato'!$A$7:$AW$81</definedName>
    <definedName name="_xlnm._FilterDatabase" localSheetId="11" hidden="1">'Análisis Criticidad El Huche'!$A$7:$AW$113</definedName>
    <definedName name="_xlnm._FilterDatabase" localSheetId="17" hidden="1">'Análisis Criticidad Guateque'!$A$7:$AW$65</definedName>
    <definedName name="_xlnm._FilterDatabase" localSheetId="12" hidden="1">'Análisis Criticidad Higueras'!$A$7:$AW$27</definedName>
    <definedName name="_xlnm._FilterDatabase" localSheetId="16" hidden="1">'Análisis Criticidad La Ramada'!$A$7:$AW$111</definedName>
    <definedName name="_xlnm._FilterDatabase" localSheetId="4" hidden="1">'Análisis Criticidad Muiscas'!$A$7:$AV$71</definedName>
    <definedName name="_xlnm._FilterDatabase" localSheetId="19" hidden="1">'Análisis Criticidad N Jenesano'!$A$7:$AW$112</definedName>
    <definedName name="_xlnm._FilterDatabase" localSheetId="3" hidden="1">'Análisis Criticidad Paipa'!$A$7:$AU$41</definedName>
    <definedName name="_xlnm._FilterDatabase" localSheetId="14" hidden="1">'Análisis Criticidad Pto Boyaca'!$A$7:$AW$64</definedName>
    <definedName name="_xlnm._FilterDatabase" localSheetId="6" hidden="1">'Análisis Criticidad San Antonio'!$A$7:$AU$34</definedName>
    <definedName name="_xlnm._FilterDatabase" localSheetId="21" hidden="1">'Análisis Criticidad Santa Maria'!$A$7:$AW$111</definedName>
    <definedName name="_xlnm._FilterDatabase" localSheetId="7" hidden="1">'Análisis Criticidad Sochagota'!$A$7:$AU$19</definedName>
    <definedName name="_xlnm._FilterDatabase" localSheetId="5" hidden="1">'Análisis Criticidad Suamox'!$A$7:$AV$23</definedName>
    <definedName name="_xlnm._FilterDatabase" localSheetId="15" hidden="1">'Análisis Criticidad Tunijita'!$A$7:$AW$111</definedName>
    <definedName name="_xlnm._FilterDatabase" localSheetId="18" hidden="1">'Análisis Toquilla'!$A$7:$AW$22</definedName>
    <definedName name="_xlnm._FilterDatabase" localSheetId="23" hidden="1">'Consolidado criticidad'!$A$7:$AU$41</definedName>
    <definedName name="_xlnm._FilterDatabase" localSheetId="25" hidden="1">'Criticidad equipos'!#REF!</definedName>
    <definedName name="_xlnm._FilterDatabase" localSheetId="28" hidden="1">'Listas '!$A$50:$B$137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gression_Out" hidden="1">[3]SABANA!#REF!</definedName>
    <definedName name="_Regression_X" hidden="1">#REF!</definedName>
    <definedName name="_Regression_Y" hidden="1">#REF!</definedName>
    <definedName name="_Sort" hidden="1">'[4]OPCIONES DE SIMULACION'!#REF!</definedName>
    <definedName name="a" localSheetId="28" hidden="1">{#N/A,#N/A,FALSE,"Costos Productos 6A";#N/A,#N/A,FALSE,"Costo Unitario Total H-94-12"}</definedName>
    <definedName name="a" hidden="1">{#N/A,#N/A,FALSE,"Costos Productos 6A";#N/A,#N/A,FALSE,"Costo Unitario Total H-94-12"}</definedName>
    <definedName name="a6d" localSheetId="28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" hidden="1">[5]DATOS!#REF!</definedName>
    <definedName name="aaa" localSheetId="28" hidden="1">{#N/A,#N/A,FALSE,"Costos Productos 6A";#N/A,#N/A,FALSE,"Costo Unitario Total H-94-12"}</definedName>
    <definedName name="aaa" hidden="1">{#N/A,#N/A,FALSE,"Costos Productos 6A";#N/A,#N/A,FALSE,"Costo Unitario Total H-94-12"}</definedName>
    <definedName name="abr" hidden="1">[6]DATOS!#REF!</definedName>
    <definedName name="Ajusteinf" localSheetId="28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localSheetId="28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NEXO1" localSheetId="28" hidden="1">{#N/A,#N/A,FALSE,"Costos Contables CIB A 12 1994";#N/A,#N/A,FALSE,"Cuadre Contab. y C. OP"}</definedName>
    <definedName name="ANEXO1" hidden="1">{#N/A,#N/A,FALSE,"Costos Contables CIB A 12 1994";#N/A,#N/A,FALSE,"Cuadre Contab. y C. OP"}</definedName>
    <definedName name="_xlnm.Print_Area" localSheetId="4">'Análisis Criticidad Muiscas'!$A$1:$AU$26</definedName>
    <definedName name="_xlnm.Print_Area" localSheetId="3">'Análisis Criticidad Paipa'!$A$1:$AU$41</definedName>
    <definedName name="_xlnm.Print_Area" localSheetId="6">'Análisis Criticidad San Antonio'!$A$1:$AU$34</definedName>
    <definedName name="_xlnm.Print_Area" localSheetId="23">'Consolidado criticidad'!$A$1:$AU$318</definedName>
    <definedName name="CA" hidden="1">[6]DATOS!#REF!</definedName>
    <definedName name="CABCELAR" localSheetId="28" hidden="1">{#N/A,#N/A,FALSE,"Costos Productos 6A";#N/A,#N/A,FALSE,"Costo Unitario Total H-94-12"}</definedName>
    <definedName name="CABCELAR" hidden="1">{#N/A,#N/A,FALSE,"Costos Productos 6A";#N/A,#N/A,FALSE,"Costo Unitario Total H-94-12"}</definedName>
    <definedName name="CALIDAD3" localSheetId="28" hidden="1">{#N/A,#N/A,FALSE,"Costos Productos 6A";#N/A,#N/A,FALSE,"Costo Unitario Total H-94-12"}</definedName>
    <definedName name="CALIDAD3" hidden="1">{#N/A,#N/A,FALSE,"Costos Productos 6A";#N/A,#N/A,FALSE,"Costo Unitario Total H-94-12"}</definedName>
    <definedName name="CESAR" localSheetId="28" hidden="1">{#N/A,#N/A,FALSE,"Costos Productos 6A";#N/A,#N/A,FALSE,"Costo Unitario Total H-94-12"}</definedName>
    <definedName name="CESAR" hidden="1">{#N/A,#N/A,FALSE,"Costos Productos 6A";#N/A,#N/A,FALSE,"Costo Unitario Total H-94-12"}</definedName>
    <definedName name="CHACA" hidden="1">[6]DATOS!#REF!</definedName>
    <definedName name="CONT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ABLE" localSheetId="28" hidden="1">{#N/A,#N/A,FALSE,"CIBHA05A";#N/A,#N/A,FALSE,"CIBHA05B"}</definedName>
    <definedName name="CONTABLE" hidden="1">{#N/A,#N/A,FALSE,"CIBHA05A";#N/A,#N/A,FALSE,"CIBHA05B"}</definedName>
    <definedName name="CONTABLES" localSheetId="28" hidden="1">{#N/A,#N/A,FALSE,"Costos Productos 6A";#N/A,#N/A,FALSE,"Costo Unitario Total H-94-12"}</definedName>
    <definedName name="CONTABLES" hidden="1">{#N/A,#N/A,FALSE,"Costos Productos 6A";#N/A,#N/A,FALSE,"Costo Unitario Total H-94-12"}</definedName>
    <definedName name="copia" hidden="1">#REF!</definedName>
    <definedName name="cost04" localSheetId="28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localSheetId="28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localSheetId="28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localSheetId="28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04" localSheetId="28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localSheetId="28" hidden="1">{#N/A,#N/A,FALSE,"CIBHA05A";#N/A,#N/A,FALSE,"CIBHA05B"}</definedName>
    <definedName name="CRUDOS" hidden="1">{#N/A,#N/A,FALSE,"CIBHA05A";#N/A,#N/A,FALSE,"CIBHA05B"}</definedName>
    <definedName name="FGF" localSheetId="28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GF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ORMA9698" localSheetId="28" hidden="1">{#N/A,#N/A,FALSE,"CIBHA05A";#N/A,#N/A,FALSE,"CIBHA05B"}</definedName>
    <definedName name="fORMA9698" hidden="1">{#N/A,#N/A,FALSE,"CIBHA05A";#N/A,#N/A,FALSE,"CIBHA05B"}</definedName>
    <definedName name="FORMAUNIT" localSheetId="28" hidden="1">{#N/A,#N/A,FALSE,"Costos Productos 6A";#N/A,#N/A,FALSE,"Costo Unitario Total H-94-12"}</definedName>
    <definedName name="FORMAUNIT" hidden="1">{#N/A,#N/A,FALSE,"Costos Productos 6A";#N/A,#N/A,FALSE,"Costo Unitario Total H-94-12"}</definedName>
    <definedName name="GRCHIS0599" localSheetId="28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localSheetId="28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localSheetId="28" hidden="1">{#N/A,#N/A,FALSE,"CIBHA05A";#N/A,#N/A,FALSE,"CIBHA05B"}</definedName>
    <definedName name="HSIT" hidden="1">{#N/A,#N/A,FALSE,"CIBHA05A";#N/A,#N/A,FALSE,"CIBHA05B"}</definedName>
    <definedName name="INDPYG9698" localSheetId="28" hidden="1">{#N/A,#N/A,FALSE,"Costos Productos 6A";#N/A,#N/A,FALSE,"Costo Unitario Total H-94-12"}</definedName>
    <definedName name="INDPYG9698" hidden="1">{#N/A,#N/A,FALSE,"Costos Productos 6A";#N/A,#N/A,FALSE,"Costo Unitario Total H-94-12"}</definedName>
    <definedName name="INGREHIS" localSheetId="28" hidden="1">{#N/A,#N/A,FALSE,"CIBHA05A";#N/A,#N/A,FALSE,"CIBHA05B"}</definedName>
    <definedName name="INGREHIS" hidden="1">{#N/A,#N/A,FALSE,"CIBHA05A";#N/A,#N/A,FALSE,"CIBHA05B"}</definedName>
    <definedName name="IOPIOU" localSheetId="28" hidden="1">{#N/A,#N/A,FALSE,"Costos Productos 6A";#N/A,#N/A,FALSE,"Costo Unitario Total H-94-12"}</definedName>
    <definedName name="IOPIOU" hidden="1">{#N/A,#N/A,FALSE,"Costos Productos 6A";#N/A,#N/A,FALSE,"Costo Unitario Total H-94-12"}</definedName>
    <definedName name="jul" hidden="1">#REF!</definedName>
    <definedName name="jun" hidden="1">[6]DATOS!#REF!</definedName>
    <definedName name="L_01">'Listas '!$B$6:$B$16</definedName>
    <definedName name="L_02">'Listas '!$B$20:$B$32</definedName>
    <definedName name="L_03">'Listas '!$B$36:$B$46</definedName>
    <definedName name="L_04">'Listas '!$B$50:$B$60</definedName>
    <definedName name="L_05">'Listas '!$B$64:$B$70</definedName>
    <definedName name="L_06">'Listas '!$B$75:$B$85</definedName>
    <definedName name="L_07">'Listas '!$B$90:$B$94</definedName>
    <definedName name="L_08">'Listas '!$C$90:$C$94</definedName>
    <definedName name="L_09">'Listas '!$D$90:$D$94</definedName>
    <definedName name="L_10">'Listas '!$B$100:$B$104</definedName>
    <definedName name="L_11">'Listas '!$C$100:$C$104</definedName>
    <definedName name="L_12">'Listas '!$D$100:$D$104</definedName>
    <definedName name="L_13">'Listas '!$D$109:$D$133</definedName>
    <definedName name="L_14">'Listas '!$E$109:$E$133</definedName>
    <definedName name="L_15">'Listas '!$B$138:$B$140</definedName>
    <definedName name="L_16">'Listas '!$B$145:$B$146</definedName>
    <definedName name="L_17" publishToServer="1">'Listas '!$B$152:$B$156</definedName>
    <definedName name="L_18">'Listas '!$B$161:$B$164</definedName>
    <definedName name="L_19">'Listas '!$B$169:$B$177</definedName>
    <definedName name="L_20">'Listas '!$C$181</definedName>
    <definedName name="L_21">'Listas '!$C$182</definedName>
    <definedName name="L_22">'Listas '!$C$183</definedName>
    <definedName name="L_23">'Listas '!$C$184</definedName>
    <definedName name="L_24">'Listas '!$C$185</definedName>
    <definedName name="L_25">'Listas '!$B$191:$B$195</definedName>
    <definedName name="L_26">'Listas '!$C$191:$C$195</definedName>
    <definedName name="L_27">'Listas '!$C$152:$C$156</definedName>
    <definedName name="L_28">'Listas '!$D$152:$D$156</definedName>
    <definedName name="may" hidden="1">[6]DATOS!#REF!</definedName>
    <definedName name="mem" localSheetId="28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localSheetId="28" hidden="1">{#N/A,#N/A,FALSE,"CIBHA05A";#N/A,#N/A,FALSE,"CIBHA05B"}</definedName>
    <definedName name="memorias" hidden="1">{#N/A,#N/A,FALSE,"CIBHA05A";#N/A,#N/A,FALSE,"CIBHA05B"}</definedName>
    <definedName name="MEMPYGH" localSheetId="28" hidden="1">{#N/A,#N/A,FALSE,"Costos Productos 6A";#N/A,#N/A,FALSE,"Costo Unitario Total H-94-12"}</definedName>
    <definedName name="MEMPYGH" hidden="1">{#N/A,#N/A,FALSE,"Costos Productos 6A";#N/A,#N/A,FALSE,"Costo Unitario Total H-94-12"}</definedName>
    <definedName name="MEMPYGHIS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localSheetId="28" hidden="1">{#N/A,#N/A,FALSE,"Costos Productos 6A";#N/A,#N/A,FALSE,"Costo Unitario Total H-94-12"}</definedName>
    <definedName name="MLKJ" hidden="1">{#N/A,#N/A,FALSE,"Costos Productos 6A";#N/A,#N/A,FALSE,"Costo Unitario Total H-94-12"}</definedName>
    <definedName name="noemi" localSheetId="28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localSheetId="28" hidden="1">{#N/A,#N/A,FALSE,"CIBHA05A";#N/A,#N/A,FALSE,"CIBHA05B"}</definedName>
    <definedName name="oficial" hidden="1">{#N/A,#N/A,FALSE,"CIBHA05A";#N/A,#N/A,FALSE,"CIBHA05B"}</definedName>
    <definedName name="PPT" hidden="1">#REF!</definedName>
    <definedName name="pyg" localSheetId="28" hidden="1">{#N/A,#N/A,FALSE,"Costos Productos 6A";#N/A,#N/A,FALSE,"Costo Unitario Total H-94-12"}</definedName>
    <definedName name="pyg" hidden="1">{#N/A,#N/A,FALSE,"Costos Productos 6A";#N/A,#N/A,FALSE,"Costo Unitario Total H-94-12"}</definedName>
    <definedName name="PYGAJ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localSheetId="28" hidden="1">{#N/A,#N/A,FALSE,"Costos Productos 6A";#N/A,#N/A,FALSE,"Costo Unitario Total H-94-12"}</definedName>
    <definedName name="PYGCON" hidden="1">{#N/A,#N/A,FALSE,"Costos Productos 6A";#N/A,#N/A,FALSE,"Costo Unitario Total H-94-12"}</definedName>
    <definedName name="PYGCONTABLE" localSheetId="28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localSheetId="28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localSheetId="28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localSheetId="28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localSheetId="28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we" hidden="1">#REF!</definedName>
    <definedName name="RR" hidden="1">[5]DATOS!#REF!</definedName>
    <definedName name="s" localSheetId="28" hidden="1">{#N/A,#N/A,FALSE,"CIBHA05A";#N/A,#N/A,FALSE,"CIBHA05B"}</definedName>
    <definedName name="s" hidden="1">{#N/A,#N/A,FALSE,"CIBHA05A";#N/A,#N/A,FALSE,"CIBHA05B"}</definedName>
    <definedName name="VALIDACIONES" localSheetId="28" hidden="1">{#N/A,#N/A,FALSE,"Costos Productos 6A";#N/A,#N/A,FALSE,"Costo Unitario Total H-94-12"}</definedName>
    <definedName name="VALIDACIONES" hidden="1">{#N/A,#N/A,FALSE,"Costos Productos 6A";#N/A,#N/A,FALSE,"Costo Unitario Total H-94-12"}</definedName>
    <definedName name="vvvvvv" localSheetId="28" hidden="1">{#N/A,#N/A,FALSE,"Costos Productos 6A";#N/A,#N/A,FALSE,"Costo Unitario Total H-94-12"}</definedName>
    <definedName name="vvvvvv" hidden="1">{#N/A,#N/A,FALSE,"Costos Productos 6A";#N/A,#N/A,FALSE,"Costo Unitario Total H-94-12"}</definedName>
    <definedName name="wrn.ANEXO1." localSheetId="28" hidden="1">{#N/A,#N/A,FALSE,"Costos Contables CIB A 12 1994";#N/A,#N/A,FALSE,"Cuadre Contab. y C. OP"}</definedName>
    <definedName name="wrn.ANEXO1." hidden="1">{#N/A,#N/A,FALSE,"Costos Contables CIB A 12 1994";#N/A,#N/A,FALSE,"Cuadre Contab. y C. OP"}</definedName>
    <definedName name="wrn.anexo5." localSheetId="28" hidden="1">{#N/A,#N/A,FALSE,"CIBHA05A";#N/A,#N/A,FALSE,"CIBHA05B"}</definedName>
    <definedName name="wrn.anexo5." hidden="1">{#N/A,#N/A,FALSE,"CIBHA05A";#N/A,#N/A,FALSE,"CIBHA05B"}</definedName>
    <definedName name="wrn.anexo6." localSheetId="28" hidden="1">{#N/A,#N/A,FALSE,"Costos Productos 6A";#N/A,#N/A,FALSE,"Costo Unitario Total H-94-12"}</definedName>
    <definedName name="wrn.anexo6." hidden="1">{#N/A,#N/A,FALSE,"Costos Productos 6A";#N/A,#N/A,FALSE,"Costo Unitario Total H-94-12"}</definedName>
    <definedName name="wrn.CAR." localSheetId="28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localSheetId="28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localSheetId="28" hidden="1">{#N/A,#N/A,FALSE,"CIBHA05A";#N/A,#N/A,FALSE,"CIBHA05B"}</definedName>
    <definedName name="XXXX" hidden="1">{#N/A,#N/A,FALSE,"CIBHA05A";#N/A,#N/A,FALSE,"CIBHA05B"}</definedName>
    <definedName name="xxxxx" localSheetId="28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localSheetId="28" hidden="1">{#N/A,#N/A,FALSE,"Costos Productos 6A";#N/A,#N/A,FALSE,"Costo Unitario Total H-94-12"}</definedName>
    <definedName name="yyyyy" hidden="1">{#N/A,#N/A,FALSE,"Costos Productos 6A";#N/A,#N/A,FALSE,"Costo Unitario Total H-94-12"}</definedName>
  </definedNames>
  <calcPr calcId="191029"/>
  <pivotCaches>
    <pivotCache cacheId="0" r:id="rId37"/>
    <pivotCache cacheId="1" r:id="rId38"/>
    <pivotCache cacheId="2" r:id="rId39"/>
    <pivotCache cacheId="3" r:id="rId4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37" l="1"/>
  <c r="C27" i="37"/>
  <c r="C29" i="37"/>
  <c r="C26" i="37"/>
  <c r="C28" i="37"/>
  <c r="B8" i="37" l="1"/>
  <c r="C35" i="37"/>
  <c r="AQ41" i="38"/>
  <c r="AO41" i="38"/>
  <c r="AM41" i="38"/>
  <c r="AK41" i="38"/>
  <c r="AI41" i="38"/>
  <c r="AG41" i="38"/>
  <c r="Y41" i="38"/>
  <c r="W41" i="38"/>
  <c r="AQ40" i="38"/>
  <c r="AO40" i="38"/>
  <c r="AM40" i="38"/>
  <c r="AK40" i="38"/>
  <c r="AI40" i="38"/>
  <c r="AG40" i="38"/>
  <c r="Y40" i="38"/>
  <c r="W40" i="38"/>
  <c r="AQ39" i="38"/>
  <c r="AO39" i="38"/>
  <c r="AM39" i="38"/>
  <c r="AK39" i="38"/>
  <c r="AI39" i="38"/>
  <c r="AG39" i="38"/>
  <c r="Y39" i="38"/>
  <c r="W39" i="38"/>
  <c r="AQ38" i="38"/>
  <c r="AO38" i="38"/>
  <c r="AM38" i="38"/>
  <c r="AK38" i="38"/>
  <c r="AI38" i="38"/>
  <c r="AG38" i="38"/>
  <c r="Y38" i="38"/>
  <c r="W38" i="38"/>
  <c r="AQ37" i="38"/>
  <c r="AO37" i="38"/>
  <c r="AM37" i="38"/>
  <c r="AK37" i="38"/>
  <c r="AI37" i="38"/>
  <c r="AG37" i="38"/>
  <c r="Y37" i="38"/>
  <c r="W37" i="38"/>
  <c r="AA37" i="38" s="1"/>
  <c r="AB37" i="38" s="1"/>
  <c r="AD37" i="38" s="1"/>
  <c r="AE37" i="38" s="1"/>
  <c r="AQ36" i="38"/>
  <c r="AO36" i="38"/>
  <c r="AM36" i="38"/>
  <c r="AK36" i="38"/>
  <c r="AI36" i="38"/>
  <c r="AG36" i="38"/>
  <c r="W36" i="38"/>
  <c r="T36" i="38"/>
  <c r="Y36" i="38" s="1"/>
  <c r="AQ35" i="38"/>
  <c r="AO35" i="38"/>
  <c r="AM35" i="38"/>
  <c r="AK35" i="38"/>
  <c r="AI35" i="38"/>
  <c r="AG35" i="38"/>
  <c r="Y35" i="38"/>
  <c r="W35" i="38"/>
  <c r="AQ34" i="38"/>
  <c r="AO34" i="38"/>
  <c r="AM34" i="38"/>
  <c r="AK34" i="38"/>
  <c r="AI34" i="38"/>
  <c r="AG34" i="38"/>
  <c r="W34" i="38"/>
  <c r="T34" i="38"/>
  <c r="Y34" i="38" s="1"/>
  <c r="AA34" i="38" s="1"/>
  <c r="AB34" i="38" s="1"/>
  <c r="AD34" i="38" s="1"/>
  <c r="AE34" i="38" s="1"/>
  <c r="AQ33" i="38"/>
  <c r="AO33" i="38"/>
  <c r="AM33" i="38"/>
  <c r="AK33" i="38"/>
  <c r="AI33" i="38"/>
  <c r="AG33" i="38"/>
  <c r="Y33" i="38"/>
  <c r="W33" i="38"/>
  <c r="AA33" i="38" s="1"/>
  <c r="AB33" i="38" s="1"/>
  <c r="AD33" i="38" s="1"/>
  <c r="AE33" i="38" s="1"/>
  <c r="AQ32" i="38"/>
  <c r="AO32" i="38"/>
  <c r="AM32" i="38"/>
  <c r="AK32" i="38"/>
  <c r="AI32" i="38"/>
  <c r="AG32" i="38"/>
  <c r="Y32" i="38"/>
  <c r="W32" i="38"/>
  <c r="AA32" i="38" s="1"/>
  <c r="AB32" i="38" s="1"/>
  <c r="AD32" i="38" s="1"/>
  <c r="AE32" i="38" s="1"/>
  <c r="AQ31" i="38"/>
  <c r="AO31" i="38"/>
  <c r="AM31" i="38"/>
  <c r="AK31" i="38"/>
  <c r="AI31" i="38"/>
  <c r="AG31" i="38"/>
  <c r="Y31" i="38"/>
  <c r="W31" i="38"/>
  <c r="AQ30" i="38"/>
  <c r="AO30" i="38"/>
  <c r="AM30" i="38"/>
  <c r="AK30" i="38"/>
  <c r="AI30" i="38"/>
  <c r="AG30" i="38"/>
  <c r="Y30" i="38"/>
  <c r="W30" i="38"/>
  <c r="AA30" i="38" s="1"/>
  <c r="AB30" i="38" s="1"/>
  <c r="AD30" i="38" s="1"/>
  <c r="AE30" i="38" s="1"/>
  <c r="AQ29" i="38"/>
  <c r="AO29" i="38"/>
  <c r="AM29" i="38"/>
  <c r="AK29" i="38"/>
  <c r="AI29" i="38"/>
  <c r="AG29" i="38"/>
  <c r="Y29" i="38"/>
  <c r="W29" i="38"/>
  <c r="AA29" i="38" s="1"/>
  <c r="AB29" i="38" s="1"/>
  <c r="AD29" i="38" s="1"/>
  <c r="AE29" i="38" s="1"/>
  <c r="AQ28" i="38"/>
  <c r="AO28" i="38"/>
  <c r="AM28" i="38"/>
  <c r="AK28" i="38"/>
  <c r="AI28" i="38"/>
  <c r="AG28" i="38"/>
  <c r="Y28" i="38"/>
  <c r="W28" i="38"/>
  <c r="AA28" i="38" s="1"/>
  <c r="AB28" i="38" s="1"/>
  <c r="AD28" i="38" s="1"/>
  <c r="AE28" i="38" s="1"/>
  <c r="AQ27" i="38"/>
  <c r="AO27" i="38"/>
  <c r="AM27" i="38"/>
  <c r="AK27" i="38"/>
  <c r="AI27" i="38"/>
  <c r="AG27" i="38"/>
  <c r="W27" i="38"/>
  <c r="T27" i="38"/>
  <c r="Y27" i="38" s="1"/>
  <c r="AQ26" i="38"/>
  <c r="AO26" i="38"/>
  <c r="AM26" i="38"/>
  <c r="AK26" i="38"/>
  <c r="AI26" i="38"/>
  <c r="AG26" i="38"/>
  <c r="Y26" i="38"/>
  <c r="W26" i="38"/>
  <c r="AQ25" i="38"/>
  <c r="AO25" i="38"/>
  <c r="AM25" i="38"/>
  <c r="AK25" i="38"/>
  <c r="AI25" i="38"/>
  <c r="AG25" i="38"/>
  <c r="Y25" i="38"/>
  <c r="V25" i="38"/>
  <c r="W25" i="38" s="1"/>
  <c r="AQ24" i="38"/>
  <c r="AO24" i="38"/>
  <c r="AM24" i="38"/>
  <c r="AK24" i="38"/>
  <c r="AI24" i="38"/>
  <c r="AG24" i="38"/>
  <c r="Y24" i="38"/>
  <c r="W24" i="38"/>
  <c r="AQ23" i="38"/>
  <c r="AO23" i="38"/>
  <c r="AM23" i="38"/>
  <c r="AK23" i="38"/>
  <c r="AI23" i="38"/>
  <c r="AG23" i="38"/>
  <c r="Y23" i="38"/>
  <c r="W23" i="38"/>
  <c r="AQ22" i="38"/>
  <c r="AO22" i="38"/>
  <c r="AM22" i="38"/>
  <c r="AK22" i="38"/>
  <c r="AI22" i="38"/>
  <c r="AG22" i="38"/>
  <c r="Y22" i="38"/>
  <c r="W22" i="38"/>
  <c r="AA22" i="38" s="1"/>
  <c r="AB22" i="38" s="1"/>
  <c r="AD22" i="38" s="1"/>
  <c r="AE22" i="38" s="1"/>
  <c r="AQ21" i="38"/>
  <c r="AO21" i="38"/>
  <c r="AM21" i="38"/>
  <c r="AK21" i="38"/>
  <c r="AI21" i="38"/>
  <c r="AG21" i="38"/>
  <c r="Y21" i="38"/>
  <c r="W21" i="38"/>
  <c r="AA21" i="38" s="1"/>
  <c r="AB21" i="38" s="1"/>
  <c r="AD21" i="38" s="1"/>
  <c r="AE21" i="38" s="1"/>
  <c r="AQ20" i="38"/>
  <c r="AO20" i="38"/>
  <c r="AM20" i="38"/>
  <c r="AK20" i="38"/>
  <c r="AI20" i="38"/>
  <c r="AG20" i="38"/>
  <c r="Y20" i="38"/>
  <c r="W20" i="38"/>
  <c r="AA20" i="38" s="1"/>
  <c r="AB20" i="38" s="1"/>
  <c r="AD20" i="38" s="1"/>
  <c r="AE20" i="38" s="1"/>
  <c r="AQ19" i="38"/>
  <c r="AO19" i="38"/>
  <c r="AM19" i="38"/>
  <c r="AK19" i="38"/>
  <c r="AI19" i="38"/>
  <c r="AG19" i="38"/>
  <c r="Y19" i="38"/>
  <c r="W19" i="38"/>
  <c r="AA19" i="38" s="1"/>
  <c r="AB19" i="38" s="1"/>
  <c r="AD19" i="38" s="1"/>
  <c r="AE19" i="38" s="1"/>
  <c r="AQ18" i="38"/>
  <c r="AO18" i="38"/>
  <c r="AM18" i="38"/>
  <c r="AK18" i="38"/>
  <c r="AI18" i="38"/>
  <c r="AG18" i="38"/>
  <c r="Y18" i="38"/>
  <c r="W18" i="38"/>
  <c r="AQ17" i="38"/>
  <c r="AO17" i="38"/>
  <c r="AM17" i="38"/>
  <c r="AK17" i="38"/>
  <c r="AI17" i="38"/>
  <c r="AG17" i="38"/>
  <c r="Y17" i="38"/>
  <c r="V17" i="38"/>
  <c r="W17" i="38" s="1"/>
  <c r="AQ16" i="38"/>
  <c r="AO16" i="38"/>
  <c r="AM16" i="38"/>
  <c r="AK16" i="38"/>
  <c r="AI16" i="38"/>
  <c r="AG16" i="38"/>
  <c r="W16" i="38"/>
  <c r="T16" i="38"/>
  <c r="Y16" i="38" s="1"/>
  <c r="AQ15" i="38"/>
  <c r="AO15" i="38"/>
  <c r="AM15" i="38"/>
  <c r="AK15" i="38"/>
  <c r="AI15" i="38"/>
  <c r="AG15" i="38"/>
  <c r="W15" i="38"/>
  <c r="T15" i="38"/>
  <c r="Y15" i="38" s="1"/>
  <c r="AA15" i="38" s="1"/>
  <c r="AB15" i="38" s="1"/>
  <c r="AD15" i="38" s="1"/>
  <c r="AE15" i="38" s="1"/>
  <c r="AQ14" i="38"/>
  <c r="AO14" i="38"/>
  <c r="AM14" i="38"/>
  <c r="AK14" i="38"/>
  <c r="AI14" i="38"/>
  <c r="AG14" i="38"/>
  <c r="W14" i="38"/>
  <c r="T14" i="38"/>
  <c r="Y14" i="38" s="1"/>
  <c r="AQ13" i="38"/>
  <c r="AO13" i="38"/>
  <c r="AM13" i="38"/>
  <c r="AK13" i="38"/>
  <c r="AI13" i="38"/>
  <c r="AG13" i="38"/>
  <c r="W13" i="38"/>
  <c r="T13" i="38"/>
  <c r="Y13" i="38" s="1"/>
  <c r="AQ12" i="38"/>
  <c r="AO12" i="38"/>
  <c r="AM12" i="38"/>
  <c r="AK12" i="38"/>
  <c r="AI12" i="38"/>
  <c r="AG12" i="38"/>
  <c r="W12" i="38"/>
  <c r="T12" i="38"/>
  <c r="Y12" i="38" s="1"/>
  <c r="AQ11" i="38"/>
  <c r="AO11" i="38"/>
  <c r="AM11" i="38"/>
  <c r="AK11" i="38"/>
  <c r="AI11" i="38"/>
  <c r="AG11" i="38"/>
  <c r="Y11" i="38"/>
  <c r="W11" i="38"/>
  <c r="AQ10" i="38"/>
  <c r="AO10" i="38"/>
  <c r="AM10" i="38"/>
  <c r="AK10" i="38"/>
  <c r="AI10" i="38"/>
  <c r="AG10" i="38"/>
  <c r="Y10" i="38"/>
  <c r="W10" i="38"/>
  <c r="AQ9" i="38"/>
  <c r="AO9" i="38"/>
  <c r="AM9" i="38"/>
  <c r="AK9" i="38"/>
  <c r="AI9" i="38"/>
  <c r="AG9" i="38"/>
  <c r="Y9" i="38"/>
  <c r="W9" i="38"/>
  <c r="AQ8" i="38"/>
  <c r="AO8" i="38"/>
  <c r="AM8" i="38"/>
  <c r="AK8" i="38"/>
  <c r="AI8" i="38"/>
  <c r="AG8" i="38"/>
  <c r="Y8" i="38"/>
  <c r="W8" i="38"/>
  <c r="AA8" i="38" s="1"/>
  <c r="AB8" i="38" s="1"/>
  <c r="AD8" i="38" s="1"/>
  <c r="AE8" i="38" s="1"/>
  <c r="AQ34" i="20"/>
  <c r="AO34" i="20"/>
  <c r="AM34" i="20"/>
  <c r="AK34" i="20"/>
  <c r="AI34" i="20"/>
  <c r="AG34" i="20"/>
  <c r="Y34" i="20"/>
  <c r="W34" i="20"/>
  <c r="AQ23" i="28"/>
  <c r="AO23" i="28"/>
  <c r="AM23" i="28"/>
  <c r="AK23" i="28"/>
  <c r="AI23" i="28"/>
  <c r="AG23" i="28"/>
  <c r="Y23" i="28"/>
  <c r="W23" i="28"/>
  <c r="AA23" i="28" s="1"/>
  <c r="AB23" i="28" s="1"/>
  <c r="AD23" i="28" s="1"/>
  <c r="AE23" i="28" s="1"/>
  <c r="AA34" i="20" l="1"/>
  <c r="AB34" i="20" s="1"/>
  <c r="AD34" i="20" s="1"/>
  <c r="AE34" i="20" s="1"/>
  <c r="AR8" i="38"/>
  <c r="AA9" i="38"/>
  <c r="AB9" i="38" s="1"/>
  <c r="AD9" i="38" s="1"/>
  <c r="AE9" i="38" s="1"/>
  <c r="AR9" i="38" s="1"/>
  <c r="AA31" i="38"/>
  <c r="AB31" i="38" s="1"/>
  <c r="AD31" i="38" s="1"/>
  <c r="AE31" i="38" s="1"/>
  <c r="AR32" i="38"/>
  <c r="AA16" i="38"/>
  <c r="AB16" i="38" s="1"/>
  <c r="AD16" i="38" s="1"/>
  <c r="AE16" i="38" s="1"/>
  <c r="AR16" i="38" s="1"/>
  <c r="AR20" i="38"/>
  <c r="AR22" i="38"/>
  <c r="AR28" i="38"/>
  <c r="AA35" i="38"/>
  <c r="AB35" i="38" s="1"/>
  <c r="AD35" i="38" s="1"/>
  <c r="AE35" i="38" s="1"/>
  <c r="AR35" i="38" s="1"/>
  <c r="AR37" i="38"/>
  <c r="AA12" i="38"/>
  <c r="AB12" i="38" s="1"/>
  <c r="AD12" i="38" s="1"/>
  <c r="AE12" i="38" s="1"/>
  <c r="AR12" i="38" s="1"/>
  <c r="AA13" i="38"/>
  <c r="AB13" i="38" s="1"/>
  <c r="AD13" i="38" s="1"/>
  <c r="AE13" i="38" s="1"/>
  <c r="AR13" i="38" s="1"/>
  <c r="AR15" i="38"/>
  <c r="AA10" i="38"/>
  <c r="AB10" i="38" s="1"/>
  <c r="AD10" i="38" s="1"/>
  <c r="AE10" i="38" s="1"/>
  <c r="AR10" i="38" s="1"/>
  <c r="AA11" i="38"/>
  <c r="AB11" i="38" s="1"/>
  <c r="AD11" i="38" s="1"/>
  <c r="AE11" i="38" s="1"/>
  <c r="AR11" i="38" s="1"/>
  <c r="AR21" i="38"/>
  <c r="AA23" i="38"/>
  <c r="AB23" i="38" s="1"/>
  <c r="AD23" i="38" s="1"/>
  <c r="AE23" i="38" s="1"/>
  <c r="AR23" i="38" s="1"/>
  <c r="AA24" i="38"/>
  <c r="AB24" i="38" s="1"/>
  <c r="AD24" i="38" s="1"/>
  <c r="AE24" i="38" s="1"/>
  <c r="AR24" i="38" s="1"/>
  <c r="AA38" i="38"/>
  <c r="AB38" i="38" s="1"/>
  <c r="AD38" i="38" s="1"/>
  <c r="AE38" i="38" s="1"/>
  <c r="AR38" i="38" s="1"/>
  <c r="AA39" i="38"/>
  <c r="AB39" i="38" s="1"/>
  <c r="AD39" i="38" s="1"/>
  <c r="AE39" i="38" s="1"/>
  <c r="AR39" i="38" s="1"/>
  <c r="AS29" i="38"/>
  <c r="AT29" i="38" s="1"/>
  <c r="AU29" i="38" s="1"/>
  <c r="AS33" i="38"/>
  <c r="AT33" i="38" s="1"/>
  <c r="AU33" i="38" s="1"/>
  <c r="AA36" i="38"/>
  <c r="AB36" i="38" s="1"/>
  <c r="AD36" i="38" s="1"/>
  <c r="AE36" i="38" s="1"/>
  <c r="AR36" i="38" s="1"/>
  <c r="AA18" i="38"/>
  <c r="AB18" i="38" s="1"/>
  <c r="AD18" i="38" s="1"/>
  <c r="AE18" i="38" s="1"/>
  <c r="AR18" i="38" s="1"/>
  <c r="AA25" i="38"/>
  <c r="AB25" i="38" s="1"/>
  <c r="AD25" i="38" s="1"/>
  <c r="AE25" i="38" s="1"/>
  <c r="AR25" i="38" s="1"/>
  <c r="AA26" i="38"/>
  <c r="AB26" i="38" s="1"/>
  <c r="AD26" i="38" s="1"/>
  <c r="AE26" i="38" s="1"/>
  <c r="AR26" i="38" s="1"/>
  <c r="AS31" i="38"/>
  <c r="AT31" i="38" s="1"/>
  <c r="AU31" i="38" s="1"/>
  <c r="AA40" i="38"/>
  <c r="AB40" i="38" s="1"/>
  <c r="AD40" i="38" s="1"/>
  <c r="AE40" i="38" s="1"/>
  <c r="AR40" i="38" s="1"/>
  <c r="AA41" i="38"/>
  <c r="AB41" i="38" s="1"/>
  <c r="AD41" i="38" s="1"/>
  <c r="AE41" i="38" s="1"/>
  <c r="AR41" i="38" s="1"/>
  <c r="AA27" i="38"/>
  <c r="AB27" i="38" s="1"/>
  <c r="AD27" i="38" s="1"/>
  <c r="AE27" i="38" s="1"/>
  <c r="AR27" i="38" s="1"/>
  <c r="AR30" i="38"/>
  <c r="AR19" i="38"/>
  <c r="AR34" i="38"/>
  <c r="AS34" i="38"/>
  <c r="AT34" i="38" s="1"/>
  <c r="AU34" i="38" s="1"/>
  <c r="AS9" i="38"/>
  <c r="AT9" i="38" s="1"/>
  <c r="AU9" i="38" s="1"/>
  <c r="AS19" i="38"/>
  <c r="AT19" i="38" s="1"/>
  <c r="AU19" i="38" s="1"/>
  <c r="AS21" i="38"/>
  <c r="AT21" i="38" s="1"/>
  <c r="AU21" i="38" s="1"/>
  <c r="AS23" i="38"/>
  <c r="AT23" i="38" s="1"/>
  <c r="AU23" i="38" s="1"/>
  <c r="AS8" i="38"/>
  <c r="AT8" i="38" s="1"/>
  <c r="AU8" i="38" s="1"/>
  <c r="AA14" i="38"/>
  <c r="AB14" i="38" s="1"/>
  <c r="AD14" i="38" s="1"/>
  <c r="AE14" i="38" s="1"/>
  <c r="AR14" i="38" s="1"/>
  <c r="AS15" i="38"/>
  <c r="AT15" i="38" s="1"/>
  <c r="AU15" i="38" s="1"/>
  <c r="AS26" i="38"/>
  <c r="AT26" i="38" s="1"/>
  <c r="AU26" i="38" s="1"/>
  <c r="AS28" i="38"/>
  <c r="AT28" i="38" s="1"/>
  <c r="AU28" i="38" s="1"/>
  <c r="AR29" i="38"/>
  <c r="AS30" i="38"/>
  <c r="AT30" i="38" s="1"/>
  <c r="AU30" i="38" s="1"/>
  <c r="AR31" i="38"/>
  <c r="AS32" i="38"/>
  <c r="AT32" i="38" s="1"/>
  <c r="AU32" i="38" s="1"/>
  <c r="AR33" i="38"/>
  <c r="AA17" i="38"/>
  <c r="AB17" i="38" s="1"/>
  <c r="AD17" i="38" s="1"/>
  <c r="AE17" i="38" s="1"/>
  <c r="AR17" i="38" s="1"/>
  <c r="AS18" i="38"/>
  <c r="AT18" i="38" s="1"/>
  <c r="AU18" i="38" s="1"/>
  <c r="AS20" i="38"/>
  <c r="AT20" i="38" s="1"/>
  <c r="AU20" i="38" s="1"/>
  <c r="AS22" i="38"/>
  <c r="AT22" i="38" s="1"/>
  <c r="AU22" i="38" s="1"/>
  <c r="AS37" i="38"/>
  <c r="AT37" i="38" s="1"/>
  <c r="AU37" i="38" s="1"/>
  <c r="AS10" i="38"/>
  <c r="AT10" i="38" s="1"/>
  <c r="AU10" i="38" s="1"/>
  <c r="AS27" i="38"/>
  <c r="AT27" i="38" s="1"/>
  <c r="AU27" i="38" s="1"/>
  <c r="AR34" i="20"/>
  <c r="AS34" i="20"/>
  <c r="AT34" i="20" s="1"/>
  <c r="AU34" i="20" s="1"/>
  <c r="AR23" i="28"/>
  <c r="AS23" i="28"/>
  <c r="AT23" i="28" s="1"/>
  <c r="AU23" i="28" s="1"/>
  <c r="AS39" i="38" l="1"/>
  <c r="AT39" i="38" s="1"/>
  <c r="AU39" i="38" s="1"/>
  <c r="AS40" i="38"/>
  <c r="AT40" i="38" s="1"/>
  <c r="AU40" i="38" s="1"/>
  <c r="AS38" i="38"/>
  <c r="AT38" i="38" s="1"/>
  <c r="AU38" i="38" s="1"/>
  <c r="AS13" i="38"/>
  <c r="AT13" i="38" s="1"/>
  <c r="AU13" i="38" s="1"/>
  <c r="AS16" i="38"/>
  <c r="AT16" i="38" s="1"/>
  <c r="AU16" i="38" s="1"/>
  <c r="AS35" i="38"/>
  <c r="AT35" i="38" s="1"/>
  <c r="AU35" i="38" s="1"/>
  <c r="AS36" i="38"/>
  <c r="AT36" i="38" s="1"/>
  <c r="AU36" i="38" s="1"/>
  <c r="AS24" i="38"/>
  <c r="AT24" i="38" s="1"/>
  <c r="AU24" i="38" s="1"/>
  <c r="AS41" i="38"/>
  <c r="AT41" i="38" s="1"/>
  <c r="AU41" i="38" s="1"/>
  <c r="AS12" i="38"/>
  <c r="AT12" i="38" s="1"/>
  <c r="AU12" i="38" s="1"/>
  <c r="AS11" i="38"/>
  <c r="AT11" i="38" s="1"/>
  <c r="AU11" i="38" s="1"/>
  <c r="AS17" i="38"/>
  <c r="AT17" i="38" s="1"/>
  <c r="AU17" i="38" s="1"/>
  <c r="AS25" i="38"/>
  <c r="AT25" i="38" s="1"/>
  <c r="AU25" i="38" s="1"/>
  <c r="AS14" i="38"/>
  <c r="AT14" i="38" s="1"/>
  <c r="AU14" i="38" s="1"/>
  <c r="W17" i="22"/>
  <c r="W18" i="22"/>
  <c r="AQ36" i="33" l="1"/>
  <c r="AO36" i="33"/>
  <c r="AM36" i="33"/>
  <c r="AK36" i="33"/>
  <c r="AI36" i="33"/>
  <c r="AQ34" i="33"/>
  <c r="AO34" i="33"/>
  <c r="AM34" i="33"/>
  <c r="AK34" i="33"/>
  <c r="AI34" i="33"/>
  <c r="AI24" i="25" l="1"/>
  <c r="AK24" i="25"/>
  <c r="AM24" i="25"/>
  <c r="AO24" i="25"/>
  <c r="AQ24" i="25"/>
  <c r="AI21" i="20" l="1"/>
  <c r="AK21" i="20"/>
  <c r="AM21" i="20"/>
  <c r="AO21" i="20"/>
  <c r="AQ17" i="24" l="1"/>
  <c r="AQ15" i="24"/>
  <c r="AO17" i="24"/>
  <c r="AO15" i="24"/>
  <c r="AM17" i="24"/>
  <c r="AM15" i="24"/>
  <c r="AK17" i="24"/>
  <c r="AK15" i="24"/>
  <c r="AI17" i="24"/>
  <c r="AI15" i="24"/>
  <c r="AG17" i="24"/>
  <c r="AG15" i="24"/>
  <c r="W8" i="22"/>
  <c r="Y8" i="22"/>
  <c r="AG8" i="22"/>
  <c r="AI8" i="22"/>
  <c r="AK8" i="22"/>
  <c r="AM8" i="22"/>
  <c r="AO8" i="22"/>
  <c r="AQ8" i="22"/>
  <c r="W9" i="22"/>
  <c r="Y9" i="22"/>
  <c r="AG9" i="22"/>
  <c r="AI9" i="22"/>
  <c r="AK9" i="22"/>
  <c r="AM9" i="22"/>
  <c r="AO9" i="22"/>
  <c r="AQ9" i="22"/>
  <c r="AQ17" i="35"/>
  <c r="AO17" i="35"/>
  <c r="AM17" i="35"/>
  <c r="AK17" i="35"/>
  <c r="AI17" i="35"/>
  <c r="AG17" i="35"/>
  <c r="AQ16" i="35"/>
  <c r="AO16" i="35"/>
  <c r="AM16" i="35"/>
  <c r="AK16" i="35"/>
  <c r="AI16" i="35"/>
  <c r="AG16" i="35"/>
  <c r="AQ23" i="21"/>
  <c r="AO23" i="21"/>
  <c r="AM23" i="21"/>
  <c r="AK23" i="21"/>
  <c r="AI23" i="21"/>
  <c r="AG23" i="21"/>
  <c r="AQ22" i="21"/>
  <c r="AO22" i="21"/>
  <c r="AM22" i="21"/>
  <c r="AK22" i="21"/>
  <c r="AI22" i="21"/>
  <c r="AG22" i="21"/>
  <c r="AQ18" i="22"/>
  <c r="AO18" i="22"/>
  <c r="AM18" i="22"/>
  <c r="AK18" i="22"/>
  <c r="AI18" i="22"/>
  <c r="AG18" i="22"/>
  <c r="AQ17" i="22"/>
  <c r="AO17" i="22"/>
  <c r="AM17" i="22"/>
  <c r="AK17" i="22"/>
  <c r="AI17" i="22"/>
  <c r="AG17" i="22"/>
  <c r="AD18" i="22"/>
  <c r="AE18" i="22" s="1"/>
  <c r="AQ18" i="24"/>
  <c r="AO18" i="24"/>
  <c r="AM18" i="24"/>
  <c r="AK18" i="24"/>
  <c r="AI18" i="24"/>
  <c r="AG18" i="24"/>
  <c r="AC18" i="24"/>
  <c r="AG25" i="23"/>
  <c r="AI25" i="23"/>
  <c r="AK25" i="23"/>
  <c r="AM25" i="23"/>
  <c r="AO25" i="23"/>
  <c r="AQ25" i="23"/>
  <c r="AQ26" i="25"/>
  <c r="AG26" i="25"/>
  <c r="AI26" i="25"/>
  <c r="AK26" i="25"/>
  <c r="AM26" i="25"/>
  <c r="AO26" i="25"/>
  <c r="AG14" i="26"/>
  <c r="AI14" i="26"/>
  <c r="AK14" i="26"/>
  <c r="AM14" i="26"/>
  <c r="AO14" i="26"/>
  <c r="AQ14" i="26"/>
  <c r="AG22" i="27"/>
  <c r="AI22" i="27"/>
  <c r="AK22" i="27"/>
  <c r="AM22" i="27"/>
  <c r="AO22" i="27"/>
  <c r="AQ22" i="27"/>
  <c r="AG25" i="28"/>
  <c r="AI25" i="28"/>
  <c r="AK25" i="28"/>
  <c r="AM25" i="28"/>
  <c r="AO25" i="28"/>
  <c r="AQ25" i="28"/>
  <c r="AG26" i="29"/>
  <c r="AI26" i="29"/>
  <c r="AK26" i="29"/>
  <c r="AM26" i="29"/>
  <c r="AO26" i="29"/>
  <c r="AQ26" i="29"/>
  <c r="AG20" i="30"/>
  <c r="AI20" i="30"/>
  <c r="AK20" i="30"/>
  <c r="AM20" i="30"/>
  <c r="AO20" i="30"/>
  <c r="AG20" i="31"/>
  <c r="AI20" i="31"/>
  <c r="AK20" i="31"/>
  <c r="AM20" i="31"/>
  <c r="AO20" i="31"/>
  <c r="AG12" i="32"/>
  <c r="AI12" i="32"/>
  <c r="AK12" i="32"/>
  <c r="AM12" i="32"/>
  <c r="AO12" i="32"/>
  <c r="AQ12" i="32"/>
  <c r="AG38" i="33"/>
  <c r="AI38" i="33"/>
  <c r="AK38" i="33"/>
  <c r="AM38" i="33"/>
  <c r="AO38" i="33"/>
  <c r="AQ38" i="33"/>
  <c r="AG19" i="34"/>
  <c r="AI19" i="34"/>
  <c r="AK19" i="34"/>
  <c r="AM19" i="34"/>
  <c r="AO19" i="34"/>
  <c r="AC16" i="35"/>
  <c r="AC22" i="21"/>
  <c r="AC17" i="22"/>
  <c r="AD17" i="22" s="1"/>
  <c r="AE17" i="22" s="1"/>
  <c r="AC24" i="23"/>
  <c r="AC25" i="25"/>
  <c r="AC13" i="26"/>
  <c r="AC21" i="27"/>
  <c r="AC24" i="28"/>
  <c r="AC25" i="29"/>
  <c r="AC19" i="30"/>
  <c r="AC19" i="31"/>
  <c r="AC11" i="32"/>
  <c r="AC37" i="33"/>
  <c r="AC22" i="20"/>
  <c r="AC25" i="16"/>
  <c r="AA9" i="22" l="1"/>
  <c r="AB9" i="22" s="1"/>
  <c r="AD9" i="22" s="1"/>
  <c r="AE9" i="22" s="1"/>
  <c r="AR9" i="22" s="1"/>
  <c r="AA8" i="22"/>
  <c r="AB8" i="22" s="1"/>
  <c r="AD8" i="22" s="1"/>
  <c r="AE8" i="22" s="1"/>
  <c r="AS8" i="22" s="1"/>
  <c r="AT8" i="22" s="1"/>
  <c r="AU8" i="22" s="1"/>
  <c r="AS18" i="22"/>
  <c r="AT18" i="22" s="1"/>
  <c r="AU18" i="22" s="1"/>
  <c r="AR17" i="22"/>
  <c r="AR18" i="22"/>
  <c r="AS17" i="22"/>
  <c r="AT17" i="22" s="1"/>
  <c r="AU17" i="22" s="1"/>
  <c r="AS9" i="22" l="1"/>
  <c r="AT9" i="22" s="1"/>
  <c r="AU9" i="22" s="1"/>
  <c r="AR8" i="22"/>
  <c r="AQ16" i="24" l="1"/>
  <c r="AO16" i="24"/>
  <c r="AM16" i="24"/>
  <c r="AK16" i="24"/>
  <c r="AI16" i="24"/>
  <c r="AG16" i="24"/>
  <c r="W16" i="24"/>
  <c r="Y26" i="25"/>
  <c r="W26" i="25"/>
  <c r="AA26" i="25" l="1"/>
  <c r="AB26" i="25" s="1"/>
  <c r="AD26" i="25" s="1"/>
  <c r="AE26" i="25" s="1"/>
  <c r="AR26" i="25" s="1"/>
  <c r="AS26" i="25" l="1"/>
  <c r="AT26" i="25" s="1"/>
  <c r="AU26" i="25" s="1"/>
  <c r="W15" i="24"/>
  <c r="Y15" i="24"/>
  <c r="AA15" i="24" l="1"/>
  <c r="AB15" i="24" s="1"/>
  <c r="AD15" i="24" s="1"/>
  <c r="AE15" i="24" s="1"/>
  <c r="W32" i="33"/>
  <c r="Y32" i="33"/>
  <c r="AG32" i="33"/>
  <c r="AI32" i="33"/>
  <c r="AK32" i="33"/>
  <c r="AM32" i="33"/>
  <c r="AO32" i="33"/>
  <c r="AQ32" i="33"/>
  <c r="W33" i="33"/>
  <c r="Y33" i="33"/>
  <c r="AG33" i="33"/>
  <c r="AI33" i="33"/>
  <c r="AK33" i="33"/>
  <c r="AM33" i="33"/>
  <c r="AO33" i="33"/>
  <c r="AQ33" i="33"/>
  <c r="AR15" i="24" l="1"/>
  <c r="AS15" i="24"/>
  <c r="AT15" i="24" s="1"/>
  <c r="AU15" i="24" s="1"/>
  <c r="AA32" i="33"/>
  <c r="AB32" i="33" s="1"/>
  <c r="AE32" i="33" s="1"/>
  <c r="AR32" i="33" s="1"/>
  <c r="AA33" i="33"/>
  <c r="AB33" i="33" s="1"/>
  <c r="AE33" i="33" s="1"/>
  <c r="AS33" i="33" s="1"/>
  <c r="AT33" i="33" s="1"/>
  <c r="AU33" i="33" s="1"/>
  <c r="AS32" i="33" l="1"/>
  <c r="AT32" i="33" s="1"/>
  <c r="AU32" i="33" s="1"/>
  <c r="AR33" i="33"/>
  <c r="AQ16" i="22" l="1"/>
  <c r="AG16" i="22" l="1"/>
  <c r="AI16" i="22"/>
  <c r="AK16" i="22"/>
  <c r="AO16" i="22"/>
  <c r="AM16" i="22"/>
  <c r="W16" i="22"/>
  <c r="AQ10" i="24" l="1"/>
  <c r="AO10" i="24"/>
  <c r="AM10" i="24"/>
  <c r="AK10" i="24"/>
  <c r="AI10" i="24"/>
  <c r="W9" i="24"/>
  <c r="W10" i="24"/>
  <c r="Y11" i="22"/>
  <c r="W11" i="22"/>
  <c r="Y10" i="22"/>
  <c r="W10" i="22"/>
  <c r="W31" i="20"/>
  <c r="Y31" i="20"/>
  <c r="W32" i="20"/>
  <c r="Y32" i="20"/>
  <c r="Y22" i="20"/>
  <c r="W22" i="20"/>
  <c r="AA10" i="22" l="1"/>
  <c r="AB10" i="22" s="1"/>
  <c r="AD10" i="22" s="1"/>
  <c r="AE10" i="22" s="1"/>
  <c r="AA11" i="22"/>
  <c r="AB11" i="22" s="1"/>
  <c r="AD11" i="22" s="1"/>
  <c r="AE11" i="22" s="1"/>
  <c r="AA22" i="20"/>
  <c r="AB22" i="20" s="1"/>
  <c r="AD22" i="20" s="1"/>
  <c r="AE22" i="20" s="1"/>
  <c r="AA32" i="20"/>
  <c r="AB32" i="20" s="1"/>
  <c r="AD32" i="20" s="1"/>
  <c r="AE32" i="20" s="1"/>
  <c r="AA31" i="20"/>
  <c r="AB31" i="20" s="1"/>
  <c r="AD31" i="20" s="1"/>
  <c r="AE31" i="20" s="1"/>
  <c r="Y24" i="20" l="1"/>
  <c r="W24" i="20"/>
  <c r="Y25" i="20"/>
  <c r="W25" i="20"/>
  <c r="Y26" i="20"/>
  <c r="W26" i="20"/>
  <c r="Y30" i="20"/>
  <c r="W30" i="20"/>
  <c r="W33" i="20"/>
  <c r="W29" i="20"/>
  <c r="W28" i="20"/>
  <c r="W27" i="20"/>
  <c r="W9" i="20"/>
  <c r="Y33" i="20"/>
  <c r="Y29" i="20"/>
  <c r="Y28" i="20"/>
  <c r="Y27" i="20"/>
  <c r="Y9" i="20"/>
  <c r="AA28" i="20" l="1"/>
  <c r="AB28" i="20" s="1"/>
  <c r="AD28" i="20" s="1"/>
  <c r="AE28" i="20" s="1"/>
  <c r="AA29" i="20"/>
  <c r="AB29" i="20" s="1"/>
  <c r="AD29" i="20" s="1"/>
  <c r="AE29" i="20" s="1"/>
  <c r="AA30" i="20"/>
  <c r="AB30" i="20" s="1"/>
  <c r="AD30" i="20" s="1"/>
  <c r="AE30" i="20" s="1"/>
  <c r="AA27" i="20"/>
  <c r="AB27" i="20" s="1"/>
  <c r="AD27" i="20" s="1"/>
  <c r="AE27" i="20" s="1"/>
  <c r="AA24" i="20"/>
  <c r="AB24" i="20" s="1"/>
  <c r="AD24" i="20" s="1"/>
  <c r="AE24" i="20" s="1"/>
  <c r="AA33" i="20"/>
  <c r="AB33" i="20" s="1"/>
  <c r="AD33" i="20" s="1"/>
  <c r="AE33" i="20" s="1"/>
  <c r="AA26" i="20"/>
  <c r="AB26" i="20" s="1"/>
  <c r="AD26" i="20" s="1"/>
  <c r="AE26" i="20" s="1"/>
  <c r="AA25" i="20"/>
  <c r="AB25" i="20" s="1"/>
  <c r="AD25" i="20" s="1"/>
  <c r="AE25" i="20" s="1"/>
  <c r="AA9" i="20"/>
  <c r="AB9" i="20" s="1"/>
  <c r="AD9" i="20" s="1"/>
  <c r="AE9" i="20" s="1"/>
  <c r="Y9" i="35" l="1"/>
  <c r="W9" i="35"/>
  <c r="AG9" i="35"/>
  <c r="AI9" i="35"/>
  <c r="AK9" i="35"/>
  <c r="AM9" i="35"/>
  <c r="AO9" i="35"/>
  <c r="AQ9" i="35"/>
  <c r="Y10" i="35"/>
  <c r="W10" i="35"/>
  <c r="AG10" i="35"/>
  <c r="AI10" i="35"/>
  <c r="AK10" i="35"/>
  <c r="AM10" i="35"/>
  <c r="AO10" i="35"/>
  <c r="AQ10" i="35"/>
  <c r="Y11" i="35"/>
  <c r="W11" i="35"/>
  <c r="AG11" i="35"/>
  <c r="AI11" i="35"/>
  <c r="AK11" i="35"/>
  <c r="AM11" i="35"/>
  <c r="AO11" i="35"/>
  <c r="AQ11" i="35"/>
  <c r="Y12" i="35"/>
  <c r="W12" i="35"/>
  <c r="AG12" i="35"/>
  <c r="AI12" i="35"/>
  <c r="AK12" i="35"/>
  <c r="AM12" i="35"/>
  <c r="AO12" i="35"/>
  <c r="AQ12" i="35"/>
  <c r="Y13" i="35"/>
  <c r="W13" i="35"/>
  <c r="AG13" i="35"/>
  <c r="AI13" i="35"/>
  <c r="AK13" i="35"/>
  <c r="AM13" i="35"/>
  <c r="AO13" i="35"/>
  <c r="AQ13" i="35"/>
  <c r="Y14" i="35"/>
  <c r="W14" i="35"/>
  <c r="AG14" i="35"/>
  <c r="AI14" i="35"/>
  <c r="AK14" i="35"/>
  <c r="AM14" i="35"/>
  <c r="AO14" i="35"/>
  <c r="AQ14" i="35"/>
  <c r="Y15" i="35"/>
  <c r="W15" i="35"/>
  <c r="AG15" i="35"/>
  <c r="AI15" i="35"/>
  <c r="AK15" i="35"/>
  <c r="AM15" i="35"/>
  <c r="AO15" i="35"/>
  <c r="AQ15" i="35"/>
  <c r="Y16" i="35"/>
  <c r="W16" i="35"/>
  <c r="Y17" i="35"/>
  <c r="W17" i="35"/>
  <c r="AO18" i="35"/>
  <c r="AQ18" i="35"/>
  <c r="AO19" i="35"/>
  <c r="AQ19" i="35"/>
  <c r="AO20" i="35"/>
  <c r="AQ20" i="35"/>
  <c r="AO21" i="35"/>
  <c r="AQ21" i="35"/>
  <c r="AO22" i="35"/>
  <c r="AQ22" i="35"/>
  <c r="AO23" i="35"/>
  <c r="AQ23" i="35"/>
  <c r="AR18" i="35" l="1"/>
  <c r="AR22" i="35"/>
  <c r="AR20" i="35"/>
  <c r="AA13" i="35"/>
  <c r="AB13" i="35" s="1"/>
  <c r="AD13" i="35" s="1"/>
  <c r="AE13" i="35" s="1"/>
  <c r="AS13" i="35" s="1"/>
  <c r="AT13" i="35" s="1"/>
  <c r="AU13" i="35" s="1"/>
  <c r="AA12" i="35"/>
  <c r="AB12" i="35" s="1"/>
  <c r="AD12" i="35" s="1"/>
  <c r="AE12" i="35" s="1"/>
  <c r="AR12" i="35" s="1"/>
  <c r="AR21" i="35"/>
  <c r="AA16" i="35"/>
  <c r="AB16" i="35" s="1"/>
  <c r="AD16" i="35" s="1"/>
  <c r="AE16" i="35" s="1"/>
  <c r="AA10" i="35"/>
  <c r="AB10" i="35" s="1"/>
  <c r="AD10" i="35" s="1"/>
  <c r="AE10" i="35" s="1"/>
  <c r="AS10" i="35" s="1"/>
  <c r="AT10" i="35" s="1"/>
  <c r="AU10" i="35" s="1"/>
  <c r="AA11" i="35"/>
  <c r="AB11" i="35" s="1"/>
  <c r="AD11" i="35" s="1"/>
  <c r="AE11" i="35" s="1"/>
  <c r="AS11" i="35" s="1"/>
  <c r="AT11" i="35" s="1"/>
  <c r="AU11" i="35" s="1"/>
  <c r="AA9" i="35"/>
  <c r="AB9" i="35" s="1"/>
  <c r="AD9" i="35" s="1"/>
  <c r="AE9" i="35" s="1"/>
  <c r="AR9" i="35" s="1"/>
  <c r="AA14" i="35"/>
  <c r="AB14" i="35" s="1"/>
  <c r="AD14" i="35" s="1"/>
  <c r="AE14" i="35" s="1"/>
  <c r="AR14" i="35" s="1"/>
  <c r="AA17" i="35"/>
  <c r="AB17" i="35" s="1"/>
  <c r="AD17" i="35" s="1"/>
  <c r="AE17" i="35" s="1"/>
  <c r="AA15" i="35"/>
  <c r="AB15" i="35" s="1"/>
  <c r="AD15" i="35" s="1"/>
  <c r="AE15" i="35" s="1"/>
  <c r="AR19" i="35"/>
  <c r="AR16" i="35" l="1"/>
  <c r="AS16" i="35"/>
  <c r="AT16" i="35" s="1"/>
  <c r="AU16" i="35" s="1"/>
  <c r="AS17" i="35"/>
  <c r="AT17" i="35" s="1"/>
  <c r="AU17" i="35" s="1"/>
  <c r="AR17" i="35"/>
  <c r="AS9" i="35"/>
  <c r="AT9" i="35" s="1"/>
  <c r="AU9" i="35" s="1"/>
  <c r="AS12" i="35"/>
  <c r="AT12" i="35" s="1"/>
  <c r="AU12" i="35" s="1"/>
  <c r="AR13" i="35"/>
  <c r="AR11" i="35"/>
  <c r="AR10" i="35"/>
  <c r="AS14" i="35"/>
  <c r="AT14" i="35" s="1"/>
  <c r="AU14" i="35" s="1"/>
  <c r="AR23" i="35"/>
  <c r="AS15" i="35"/>
  <c r="AT15" i="35" s="1"/>
  <c r="AU15" i="35" s="1"/>
  <c r="AR15" i="35"/>
  <c r="AQ8" i="35" l="1"/>
  <c r="AO8" i="35"/>
  <c r="AM8" i="35"/>
  <c r="AK8" i="35"/>
  <c r="AI8" i="35"/>
  <c r="AG8" i="35"/>
  <c r="Y8" i="35"/>
  <c r="W8" i="35"/>
  <c r="Y9" i="21"/>
  <c r="W9" i="21"/>
  <c r="AG9" i="21"/>
  <c r="AI9" i="21"/>
  <c r="AK9" i="21"/>
  <c r="AM9" i="21"/>
  <c r="AO9" i="21"/>
  <c r="AQ9" i="21"/>
  <c r="Y10" i="21"/>
  <c r="W10" i="21"/>
  <c r="AG10" i="21"/>
  <c r="AI10" i="21"/>
  <c r="AK10" i="21"/>
  <c r="AM10" i="21"/>
  <c r="AO10" i="21"/>
  <c r="AQ10" i="21"/>
  <c r="Y11" i="21"/>
  <c r="W11" i="21"/>
  <c r="AG11" i="21"/>
  <c r="AI11" i="21"/>
  <c r="AK11" i="21"/>
  <c r="AM11" i="21"/>
  <c r="AO11" i="21"/>
  <c r="AQ11" i="21"/>
  <c r="Y12" i="21"/>
  <c r="W12" i="21"/>
  <c r="AG12" i="21"/>
  <c r="AI12" i="21"/>
  <c r="AK12" i="21"/>
  <c r="AM12" i="21"/>
  <c r="AO12" i="21"/>
  <c r="AQ12" i="21"/>
  <c r="Y13" i="21"/>
  <c r="W13" i="21"/>
  <c r="AG13" i="21"/>
  <c r="AI13" i="21"/>
  <c r="AK13" i="21"/>
  <c r="AM13" i="21"/>
  <c r="AO13" i="21"/>
  <c r="AQ13" i="21"/>
  <c r="Y14" i="21"/>
  <c r="W14" i="21"/>
  <c r="AG14" i="21"/>
  <c r="AI14" i="21"/>
  <c r="AK14" i="21"/>
  <c r="AM14" i="21"/>
  <c r="AO14" i="21"/>
  <c r="AQ14" i="21"/>
  <c r="Y15" i="21"/>
  <c r="W15" i="21"/>
  <c r="AG15" i="21"/>
  <c r="AI15" i="21"/>
  <c r="AK15" i="21"/>
  <c r="AM15" i="21"/>
  <c r="AO15" i="21"/>
  <c r="AQ15" i="21"/>
  <c r="Y16" i="21"/>
  <c r="W16" i="21"/>
  <c r="AG16" i="21"/>
  <c r="AI16" i="21"/>
  <c r="AK16" i="21"/>
  <c r="AM16" i="21"/>
  <c r="AO16" i="21"/>
  <c r="AQ16" i="21"/>
  <c r="Y17" i="21"/>
  <c r="W17" i="21"/>
  <c r="AG17" i="21"/>
  <c r="AI17" i="21"/>
  <c r="AK17" i="21"/>
  <c r="AM17" i="21"/>
  <c r="AO17" i="21"/>
  <c r="AQ17" i="21"/>
  <c r="Y18" i="21"/>
  <c r="W18" i="21"/>
  <c r="AG18" i="21"/>
  <c r="AI18" i="21"/>
  <c r="AK18" i="21"/>
  <c r="AM18" i="21"/>
  <c r="AO18" i="21"/>
  <c r="AQ18" i="21"/>
  <c r="Y19" i="21"/>
  <c r="W19" i="21"/>
  <c r="AG19" i="21"/>
  <c r="AI19" i="21"/>
  <c r="AK19" i="21"/>
  <c r="AM19" i="21"/>
  <c r="AO19" i="21"/>
  <c r="AQ19" i="21"/>
  <c r="Y20" i="21"/>
  <c r="W20" i="21"/>
  <c r="AG20" i="21"/>
  <c r="AI20" i="21"/>
  <c r="AK20" i="21"/>
  <c r="AM20" i="21"/>
  <c r="AO20" i="21"/>
  <c r="AQ20" i="21"/>
  <c r="Y21" i="21"/>
  <c r="W21" i="21"/>
  <c r="AG21" i="21"/>
  <c r="AI21" i="21"/>
  <c r="AK21" i="21"/>
  <c r="AM21" i="21"/>
  <c r="AO21" i="21"/>
  <c r="AQ21" i="21"/>
  <c r="Y22" i="21"/>
  <c r="W22" i="21"/>
  <c r="Y23" i="21"/>
  <c r="W23" i="21"/>
  <c r="W8" i="21"/>
  <c r="Y8" i="21"/>
  <c r="AQ8" i="21"/>
  <c r="AO8" i="21"/>
  <c r="AM8" i="21"/>
  <c r="AK8" i="21"/>
  <c r="AI8" i="21"/>
  <c r="AG8" i="21"/>
  <c r="AA8" i="35" l="1"/>
  <c r="AB8" i="35" s="1"/>
  <c r="AD8" i="35" s="1"/>
  <c r="AE8" i="35" s="1"/>
  <c r="AS8" i="35" s="1"/>
  <c r="AT8" i="35" s="1"/>
  <c r="AU8" i="35" s="1"/>
  <c r="AA22" i="21"/>
  <c r="AB22" i="21" s="1"/>
  <c r="AD22" i="21" s="1"/>
  <c r="AE22" i="21" s="1"/>
  <c r="AA14" i="21"/>
  <c r="AB14" i="21" s="1"/>
  <c r="AD14" i="21" s="1"/>
  <c r="AE14" i="21" s="1"/>
  <c r="AR14" i="21" s="1"/>
  <c r="AA18" i="21"/>
  <c r="AB18" i="21" s="1"/>
  <c r="AD18" i="21" s="1"/>
  <c r="AE18" i="21" s="1"/>
  <c r="AR18" i="21" s="1"/>
  <c r="AA20" i="21"/>
  <c r="AB20" i="21" s="1"/>
  <c r="AD20" i="21" s="1"/>
  <c r="AE20" i="21" s="1"/>
  <c r="AR20" i="21" s="1"/>
  <c r="AA8" i="21"/>
  <c r="AB8" i="21" s="1"/>
  <c r="AD8" i="21" s="1"/>
  <c r="AE8" i="21" s="1"/>
  <c r="AR8" i="21" s="1"/>
  <c r="AA10" i="21"/>
  <c r="AB10" i="21" s="1"/>
  <c r="AD10" i="21" s="1"/>
  <c r="AE10" i="21" s="1"/>
  <c r="AR10" i="21" s="1"/>
  <c r="AA23" i="21"/>
  <c r="AB23" i="21" s="1"/>
  <c r="AD23" i="21" s="1"/>
  <c r="AE23" i="21" s="1"/>
  <c r="AA9" i="21"/>
  <c r="AB9" i="21" s="1"/>
  <c r="AD9" i="21" s="1"/>
  <c r="AE9" i="21" s="1"/>
  <c r="AR9" i="21" s="1"/>
  <c r="AA13" i="21"/>
  <c r="AB13" i="21" s="1"/>
  <c r="AD13" i="21" s="1"/>
  <c r="AE13" i="21" s="1"/>
  <c r="AR13" i="21" s="1"/>
  <c r="AA21" i="21"/>
  <c r="AB21" i="21" s="1"/>
  <c r="AD21" i="21" s="1"/>
  <c r="AE21" i="21" s="1"/>
  <c r="AR21" i="21" s="1"/>
  <c r="AA17" i="21"/>
  <c r="AB17" i="21" s="1"/>
  <c r="AD17" i="21" s="1"/>
  <c r="AE17" i="21" s="1"/>
  <c r="AR17" i="21" s="1"/>
  <c r="AA12" i="21"/>
  <c r="AB12" i="21" s="1"/>
  <c r="AD12" i="21" s="1"/>
  <c r="AE12" i="21" s="1"/>
  <c r="AR12" i="21" s="1"/>
  <c r="AA19" i="21"/>
  <c r="AB19" i="21" s="1"/>
  <c r="AD19" i="21" s="1"/>
  <c r="AE19" i="21" s="1"/>
  <c r="AA16" i="21"/>
  <c r="AB16" i="21" s="1"/>
  <c r="AD16" i="21" s="1"/>
  <c r="AE16" i="21" s="1"/>
  <c r="AR16" i="21" s="1"/>
  <c r="AA11" i="21"/>
  <c r="AB11" i="21" s="1"/>
  <c r="AD11" i="21" s="1"/>
  <c r="AE11" i="21" s="1"/>
  <c r="AA15" i="21"/>
  <c r="AB15" i="21" s="1"/>
  <c r="AD15" i="21" s="1"/>
  <c r="AE15" i="21" s="1"/>
  <c r="AR22" i="21" l="1"/>
  <c r="AS22" i="21"/>
  <c r="AT22" i="21" s="1"/>
  <c r="AU22" i="21" s="1"/>
  <c r="AR23" i="21"/>
  <c r="AS23" i="21"/>
  <c r="AT23" i="21" s="1"/>
  <c r="AU23" i="21" s="1"/>
  <c r="AS20" i="21"/>
  <c r="AT20" i="21" s="1"/>
  <c r="AU20" i="21" s="1"/>
  <c r="AS21" i="21"/>
  <c r="AT21" i="21" s="1"/>
  <c r="AU21" i="21" s="1"/>
  <c r="AS18" i="21"/>
  <c r="AT18" i="21" s="1"/>
  <c r="AU18" i="21" s="1"/>
  <c r="AS16" i="21"/>
  <c r="AT16" i="21" s="1"/>
  <c r="AU16" i="21" s="1"/>
  <c r="AR8" i="35"/>
  <c r="AS13" i="21"/>
  <c r="AT13" i="21" s="1"/>
  <c r="AU13" i="21" s="1"/>
  <c r="AS14" i="21"/>
  <c r="AT14" i="21" s="1"/>
  <c r="AU14" i="21" s="1"/>
  <c r="AS12" i="21"/>
  <c r="AT12" i="21" s="1"/>
  <c r="AU12" i="21" s="1"/>
  <c r="AS9" i="21"/>
  <c r="AT9" i="21" s="1"/>
  <c r="AU9" i="21" s="1"/>
  <c r="AS10" i="21"/>
  <c r="AT10" i="21" s="1"/>
  <c r="AU10" i="21" s="1"/>
  <c r="AS8" i="21"/>
  <c r="AT8" i="21" s="1"/>
  <c r="AU8" i="21" s="1"/>
  <c r="AS17" i="21"/>
  <c r="AT17" i="21" s="1"/>
  <c r="AU17" i="21" s="1"/>
  <c r="AS15" i="21"/>
  <c r="AT15" i="21" s="1"/>
  <c r="AU15" i="21" s="1"/>
  <c r="AR15" i="21"/>
  <c r="AS19" i="21"/>
  <c r="AT19" i="21" s="1"/>
  <c r="AU19" i="21" s="1"/>
  <c r="AR19" i="21"/>
  <c r="AS11" i="21"/>
  <c r="AT11" i="21" s="1"/>
  <c r="AU11" i="21" s="1"/>
  <c r="AR11" i="21"/>
  <c r="Y25" i="23" l="1"/>
  <c r="W25" i="23"/>
  <c r="Y9" i="23"/>
  <c r="W9" i="23"/>
  <c r="AG9" i="23"/>
  <c r="AI9" i="23"/>
  <c r="AK9" i="23"/>
  <c r="AM9" i="23"/>
  <c r="AO9" i="23"/>
  <c r="AQ9" i="23"/>
  <c r="Y10" i="23"/>
  <c r="W10" i="23"/>
  <c r="AG10" i="23"/>
  <c r="AI10" i="23"/>
  <c r="AK10" i="23"/>
  <c r="AM10" i="23"/>
  <c r="AO10" i="23"/>
  <c r="AQ10" i="23"/>
  <c r="Y11" i="23"/>
  <c r="W11" i="23"/>
  <c r="AG11" i="23"/>
  <c r="AI11" i="23"/>
  <c r="AK11" i="23"/>
  <c r="AM11" i="23"/>
  <c r="AO11" i="23"/>
  <c r="AQ11" i="23"/>
  <c r="Y12" i="23"/>
  <c r="W12" i="23"/>
  <c r="AG12" i="23"/>
  <c r="AI12" i="23"/>
  <c r="AK12" i="23"/>
  <c r="AM12" i="23"/>
  <c r="AO12" i="23"/>
  <c r="AQ12" i="23"/>
  <c r="Y13" i="23"/>
  <c r="W13" i="23"/>
  <c r="AG13" i="23"/>
  <c r="AI13" i="23"/>
  <c r="AK13" i="23"/>
  <c r="AM13" i="23"/>
  <c r="AO13" i="23"/>
  <c r="AQ13" i="23"/>
  <c r="Y14" i="23"/>
  <c r="W14" i="23"/>
  <c r="AG14" i="23"/>
  <c r="AI14" i="23"/>
  <c r="AK14" i="23"/>
  <c r="AM14" i="23"/>
  <c r="AO14" i="23"/>
  <c r="AQ14" i="23"/>
  <c r="Y15" i="23"/>
  <c r="W15" i="23"/>
  <c r="AG15" i="23"/>
  <c r="AI15" i="23"/>
  <c r="AK15" i="23"/>
  <c r="AM15" i="23"/>
  <c r="AO15" i="23"/>
  <c r="AQ15" i="23"/>
  <c r="Y16" i="23"/>
  <c r="W16" i="23"/>
  <c r="AG16" i="23"/>
  <c r="AI16" i="23"/>
  <c r="AK16" i="23"/>
  <c r="AM16" i="23"/>
  <c r="AO16" i="23"/>
  <c r="AQ16" i="23"/>
  <c r="Y17" i="23"/>
  <c r="W17" i="23"/>
  <c r="AG17" i="23"/>
  <c r="AI17" i="23"/>
  <c r="AK17" i="23"/>
  <c r="AM17" i="23"/>
  <c r="AO17" i="23"/>
  <c r="AQ17" i="23"/>
  <c r="Y18" i="23"/>
  <c r="W18" i="23"/>
  <c r="AG18" i="23"/>
  <c r="AI18" i="23"/>
  <c r="AK18" i="23"/>
  <c r="AM18" i="23"/>
  <c r="AO18" i="23"/>
  <c r="AQ18" i="23"/>
  <c r="Y19" i="23"/>
  <c r="W19" i="23"/>
  <c r="AG19" i="23"/>
  <c r="AI19" i="23"/>
  <c r="AK19" i="23"/>
  <c r="AM19" i="23"/>
  <c r="AO19" i="23"/>
  <c r="AQ19" i="23"/>
  <c r="Y20" i="23"/>
  <c r="W20" i="23"/>
  <c r="AG20" i="23"/>
  <c r="AI20" i="23"/>
  <c r="AK20" i="23"/>
  <c r="AM20" i="23"/>
  <c r="AO20" i="23"/>
  <c r="AQ20" i="23"/>
  <c r="Y21" i="23"/>
  <c r="W21" i="23"/>
  <c r="AG21" i="23"/>
  <c r="AI21" i="23"/>
  <c r="AK21" i="23"/>
  <c r="AM21" i="23"/>
  <c r="AO21" i="23"/>
  <c r="AQ21" i="23"/>
  <c r="Y22" i="23"/>
  <c r="W22" i="23"/>
  <c r="AG22" i="23"/>
  <c r="AI22" i="23"/>
  <c r="AK22" i="23"/>
  <c r="AM22" i="23"/>
  <c r="AO22" i="23"/>
  <c r="AQ22" i="23"/>
  <c r="Y23" i="23"/>
  <c r="W23" i="23"/>
  <c r="AG23" i="23"/>
  <c r="AI23" i="23"/>
  <c r="AK23" i="23"/>
  <c r="AM23" i="23"/>
  <c r="AO23" i="23"/>
  <c r="AQ23" i="23"/>
  <c r="Y24" i="23"/>
  <c r="W24" i="23"/>
  <c r="AG24" i="23"/>
  <c r="AI24" i="23"/>
  <c r="AK24" i="23"/>
  <c r="AM24" i="23"/>
  <c r="AO24" i="23"/>
  <c r="AQ24" i="23"/>
  <c r="W8" i="23"/>
  <c r="Y8" i="23"/>
  <c r="AQ8" i="23"/>
  <c r="AO8" i="23"/>
  <c r="AM8" i="23"/>
  <c r="AK8" i="23"/>
  <c r="AI8" i="23"/>
  <c r="AG8" i="23"/>
  <c r="AA18" i="23" l="1"/>
  <c r="AB18" i="23" s="1"/>
  <c r="AD18" i="23" s="1"/>
  <c r="AE18" i="23" s="1"/>
  <c r="AR18" i="23" s="1"/>
  <c r="AA25" i="23"/>
  <c r="AB25" i="23" s="1"/>
  <c r="AD25" i="23" s="1"/>
  <c r="AE25" i="23" s="1"/>
  <c r="AR25" i="23" s="1"/>
  <c r="AA12" i="23"/>
  <c r="AB12" i="23" s="1"/>
  <c r="AD12" i="23" s="1"/>
  <c r="AE12" i="23" s="1"/>
  <c r="AR12" i="23" s="1"/>
  <c r="AA15" i="23"/>
  <c r="AB15" i="23" s="1"/>
  <c r="AD15" i="23" s="1"/>
  <c r="AE15" i="23" s="1"/>
  <c r="AR15" i="23" s="1"/>
  <c r="AA20" i="23"/>
  <c r="AB20" i="23" s="1"/>
  <c r="AD20" i="23" s="1"/>
  <c r="AE20" i="23" s="1"/>
  <c r="AR20" i="23" s="1"/>
  <c r="AA21" i="23"/>
  <c r="AB21" i="23" s="1"/>
  <c r="AD21" i="23" s="1"/>
  <c r="AE21" i="23" s="1"/>
  <c r="AR21" i="23" s="1"/>
  <c r="AA22" i="23"/>
  <c r="AB22" i="23" s="1"/>
  <c r="AD22" i="23" s="1"/>
  <c r="AE22" i="23" s="1"/>
  <c r="AR22" i="23" s="1"/>
  <c r="AA10" i="23"/>
  <c r="AB10" i="23" s="1"/>
  <c r="AD10" i="23" s="1"/>
  <c r="AE10" i="23" s="1"/>
  <c r="AR10" i="23" s="1"/>
  <c r="AA13" i="23"/>
  <c r="AB13" i="23" s="1"/>
  <c r="AD13" i="23" s="1"/>
  <c r="AE13" i="23" s="1"/>
  <c r="AR13" i="23" s="1"/>
  <c r="AA8" i="23"/>
  <c r="AB8" i="23" s="1"/>
  <c r="AD8" i="23" s="1"/>
  <c r="AE8" i="23" s="1"/>
  <c r="AR8" i="23" s="1"/>
  <c r="AA14" i="23"/>
  <c r="AB14" i="23" s="1"/>
  <c r="AD14" i="23" s="1"/>
  <c r="AE14" i="23" s="1"/>
  <c r="AR14" i="23" s="1"/>
  <c r="AA9" i="23"/>
  <c r="AB9" i="23" s="1"/>
  <c r="AD9" i="23" s="1"/>
  <c r="AE9" i="23" s="1"/>
  <c r="AR9" i="23" s="1"/>
  <c r="AA19" i="23"/>
  <c r="AB19" i="23" s="1"/>
  <c r="AD19" i="23" s="1"/>
  <c r="AE19" i="23" s="1"/>
  <c r="AS19" i="23" s="1"/>
  <c r="AT19" i="23" s="1"/>
  <c r="AU19" i="23" s="1"/>
  <c r="AA24" i="23"/>
  <c r="AB24" i="23" s="1"/>
  <c r="AD24" i="23" s="1"/>
  <c r="AE24" i="23" s="1"/>
  <c r="AR24" i="23" s="1"/>
  <c r="AA23" i="23"/>
  <c r="AB23" i="23" s="1"/>
  <c r="AD23" i="23" s="1"/>
  <c r="AE23" i="23" s="1"/>
  <c r="AS23" i="23" s="1"/>
  <c r="AT23" i="23" s="1"/>
  <c r="AU23" i="23" s="1"/>
  <c r="AA17" i="23"/>
  <c r="AB17" i="23" s="1"/>
  <c r="AD17" i="23" s="1"/>
  <c r="AE17" i="23" s="1"/>
  <c r="AR17" i="23" s="1"/>
  <c r="AA16" i="23"/>
  <c r="AB16" i="23" s="1"/>
  <c r="AD16" i="23" s="1"/>
  <c r="AE16" i="23" s="1"/>
  <c r="AR16" i="23" s="1"/>
  <c r="AA11" i="23"/>
  <c r="AB11" i="23" s="1"/>
  <c r="AD11" i="23" s="1"/>
  <c r="AE11" i="23" s="1"/>
  <c r="AS20" i="23" l="1"/>
  <c r="AT20" i="23" s="1"/>
  <c r="AU20" i="23" s="1"/>
  <c r="AS18" i="23"/>
  <c r="AT18" i="23" s="1"/>
  <c r="AU18" i="23" s="1"/>
  <c r="AS14" i="23"/>
  <c r="AT14" i="23" s="1"/>
  <c r="AU14" i="23" s="1"/>
  <c r="AS12" i="23"/>
  <c r="AT12" i="23" s="1"/>
  <c r="AU12" i="23" s="1"/>
  <c r="AS25" i="23"/>
  <c r="AT25" i="23" s="1"/>
  <c r="AU25" i="23" s="1"/>
  <c r="AS15" i="23"/>
  <c r="AT15" i="23" s="1"/>
  <c r="AU15" i="23" s="1"/>
  <c r="AS21" i="23"/>
  <c r="AT21" i="23" s="1"/>
  <c r="AU21" i="23" s="1"/>
  <c r="AR23" i="23"/>
  <c r="AR19" i="23"/>
  <c r="AS13" i="23"/>
  <c r="AT13" i="23" s="1"/>
  <c r="AU13" i="23" s="1"/>
  <c r="AS24" i="23"/>
  <c r="AT24" i="23" s="1"/>
  <c r="AU24" i="23" s="1"/>
  <c r="AS9" i="23"/>
  <c r="AT9" i="23" s="1"/>
  <c r="AU9" i="23" s="1"/>
  <c r="AS10" i="23"/>
  <c r="AT10" i="23" s="1"/>
  <c r="AU10" i="23" s="1"/>
  <c r="AS17" i="23"/>
  <c r="AT17" i="23" s="1"/>
  <c r="AU17" i="23" s="1"/>
  <c r="AS16" i="23"/>
  <c r="AT16" i="23" s="1"/>
  <c r="AU16" i="23" s="1"/>
  <c r="AS8" i="23"/>
  <c r="AT8" i="23" s="1"/>
  <c r="AU8" i="23" s="1"/>
  <c r="AS22" i="23"/>
  <c r="AT22" i="23" s="1"/>
  <c r="AU22" i="23" s="1"/>
  <c r="AR11" i="23"/>
  <c r="AS11" i="23"/>
  <c r="AT11" i="23" s="1"/>
  <c r="AU11" i="23" s="1"/>
  <c r="Y9" i="25" l="1"/>
  <c r="W9" i="25"/>
  <c r="AG9" i="25"/>
  <c r="AI9" i="25"/>
  <c r="AK9" i="25"/>
  <c r="AM9" i="25"/>
  <c r="AO9" i="25"/>
  <c r="AQ9" i="25"/>
  <c r="Y10" i="25"/>
  <c r="W10" i="25"/>
  <c r="AG10" i="25"/>
  <c r="AI10" i="25"/>
  <c r="AK10" i="25"/>
  <c r="AM10" i="25"/>
  <c r="AO10" i="25"/>
  <c r="AQ10" i="25"/>
  <c r="Y11" i="25"/>
  <c r="W11" i="25"/>
  <c r="AG11" i="25"/>
  <c r="AI11" i="25"/>
  <c r="AK11" i="25"/>
  <c r="AM11" i="25"/>
  <c r="AO11" i="25"/>
  <c r="AQ11" i="25"/>
  <c r="Y12" i="25"/>
  <c r="W12" i="25"/>
  <c r="AG12" i="25"/>
  <c r="AI12" i="25"/>
  <c r="AK12" i="25"/>
  <c r="AM12" i="25"/>
  <c r="AO12" i="25"/>
  <c r="AQ12" i="25"/>
  <c r="Y13" i="25"/>
  <c r="W13" i="25"/>
  <c r="AG13" i="25"/>
  <c r="AI13" i="25"/>
  <c r="AK13" i="25"/>
  <c r="AM13" i="25"/>
  <c r="AO13" i="25"/>
  <c r="AQ13" i="25"/>
  <c r="Y14" i="25"/>
  <c r="W14" i="25"/>
  <c r="AG14" i="25"/>
  <c r="AI14" i="25"/>
  <c r="AK14" i="25"/>
  <c r="AM14" i="25"/>
  <c r="AO14" i="25"/>
  <c r="AQ14" i="25"/>
  <c r="Y15" i="25"/>
  <c r="W15" i="25"/>
  <c r="AG15" i="25"/>
  <c r="AI15" i="25"/>
  <c r="AK15" i="25"/>
  <c r="AM15" i="25"/>
  <c r="AO15" i="25"/>
  <c r="AQ15" i="25"/>
  <c r="Y16" i="25"/>
  <c r="W16" i="25"/>
  <c r="AG16" i="25"/>
  <c r="AI16" i="25"/>
  <c r="AK16" i="25"/>
  <c r="AM16" i="25"/>
  <c r="AO16" i="25"/>
  <c r="AQ16" i="25"/>
  <c r="Y17" i="25"/>
  <c r="W17" i="25"/>
  <c r="AG17" i="25"/>
  <c r="AI17" i="25"/>
  <c r="AK17" i="25"/>
  <c r="AM17" i="25"/>
  <c r="AO17" i="25"/>
  <c r="AQ17" i="25"/>
  <c r="Y18" i="25"/>
  <c r="W18" i="25"/>
  <c r="AG18" i="25"/>
  <c r="AI18" i="25"/>
  <c r="AK18" i="25"/>
  <c r="AM18" i="25"/>
  <c r="AO18" i="25"/>
  <c r="AQ18" i="25"/>
  <c r="Y19" i="25"/>
  <c r="W19" i="25"/>
  <c r="AG19" i="25"/>
  <c r="AI19" i="25"/>
  <c r="AK19" i="25"/>
  <c r="AM19" i="25"/>
  <c r="AO19" i="25"/>
  <c r="AQ19" i="25"/>
  <c r="Y20" i="25"/>
  <c r="W20" i="25"/>
  <c r="AG20" i="25"/>
  <c r="AI20" i="25"/>
  <c r="AK20" i="25"/>
  <c r="AM20" i="25"/>
  <c r="AO20" i="25"/>
  <c r="AQ20" i="25"/>
  <c r="Y21" i="25"/>
  <c r="W21" i="25"/>
  <c r="AG21" i="25"/>
  <c r="AI21" i="25"/>
  <c r="AK21" i="25"/>
  <c r="AM21" i="25"/>
  <c r="AO21" i="25"/>
  <c r="AQ21" i="25"/>
  <c r="Y22" i="25"/>
  <c r="W22" i="25"/>
  <c r="AG22" i="25"/>
  <c r="AI22" i="25"/>
  <c r="AK22" i="25"/>
  <c r="AM22" i="25"/>
  <c r="AO22" i="25"/>
  <c r="AQ22" i="25"/>
  <c r="Y23" i="25"/>
  <c r="W23" i="25"/>
  <c r="AG23" i="25"/>
  <c r="AI23" i="25"/>
  <c r="AK23" i="25"/>
  <c r="AM23" i="25"/>
  <c r="AO23" i="25"/>
  <c r="AQ23" i="25"/>
  <c r="Y24" i="25"/>
  <c r="W24" i="25"/>
  <c r="AG24" i="25"/>
  <c r="Y25" i="25"/>
  <c r="W25" i="25"/>
  <c r="AG25" i="25"/>
  <c r="AI25" i="25"/>
  <c r="AK25" i="25"/>
  <c r="AM25" i="25"/>
  <c r="AO25" i="25"/>
  <c r="AQ25" i="25"/>
  <c r="W8" i="25"/>
  <c r="Y8" i="25"/>
  <c r="AA16" i="25" l="1"/>
  <c r="AB16" i="25" s="1"/>
  <c r="AD16" i="25" s="1"/>
  <c r="AE16" i="25" s="1"/>
  <c r="AR16" i="25" s="1"/>
  <c r="AA12" i="25"/>
  <c r="AB12" i="25" s="1"/>
  <c r="AD12" i="25" s="1"/>
  <c r="AE12" i="25" s="1"/>
  <c r="AR12" i="25" s="1"/>
  <c r="AA10" i="25"/>
  <c r="AB10" i="25" s="1"/>
  <c r="AD10" i="25" s="1"/>
  <c r="AE10" i="25" s="1"/>
  <c r="AR10" i="25" s="1"/>
  <c r="AA22" i="25"/>
  <c r="AB22" i="25" s="1"/>
  <c r="AD22" i="25" s="1"/>
  <c r="AE22" i="25" s="1"/>
  <c r="AR22" i="25" s="1"/>
  <c r="AA15" i="25"/>
  <c r="AB15" i="25" s="1"/>
  <c r="AD15" i="25" s="1"/>
  <c r="AE15" i="25" s="1"/>
  <c r="AS15" i="25" s="1"/>
  <c r="AT15" i="25" s="1"/>
  <c r="AU15" i="25" s="1"/>
  <c r="AA18" i="25"/>
  <c r="AB18" i="25" s="1"/>
  <c r="AD18" i="25" s="1"/>
  <c r="AE18" i="25" s="1"/>
  <c r="AR18" i="25" s="1"/>
  <c r="AA14" i="25"/>
  <c r="AB14" i="25" s="1"/>
  <c r="AD14" i="25" s="1"/>
  <c r="AE14" i="25" s="1"/>
  <c r="AR14" i="25" s="1"/>
  <c r="AA21" i="25"/>
  <c r="AB21" i="25" s="1"/>
  <c r="AD21" i="25" s="1"/>
  <c r="AE21" i="25" s="1"/>
  <c r="AR21" i="25" s="1"/>
  <c r="AA8" i="25"/>
  <c r="AB8" i="25" s="1"/>
  <c r="AA19" i="25"/>
  <c r="AB19" i="25" s="1"/>
  <c r="AD19" i="25" s="1"/>
  <c r="AE19" i="25" s="1"/>
  <c r="AS19" i="25" s="1"/>
  <c r="AT19" i="25" s="1"/>
  <c r="AU19" i="25" s="1"/>
  <c r="AA9" i="25"/>
  <c r="AB9" i="25" s="1"/>
  <c r="AD9" i="25" s="1"/>
  <c r="AE9" i="25" s="1"/>
  <c r="AR9" i="25" s="1"/>
  <c r="AA25" i="25"/>
  <c r="AB25" i="25" s="1"/>
  <c r="AD25" i="25" s="1"/>
  <c r="AE25" i="25" s="1"/>
  <c r="AR25" i="25" s="1"/>
  <c r="AA13" i="25"/>
  <c r="AB13" i="25" s="1"/>
  <c r="AD13" i="25" s="1"/>
  <c r="AE13" i="25" s="1"/>
  <c r="AR13" i="25" s="1"/>
  <c r="AA23" i="25"/>
  <c r="AB23" i="25" s="1"/>
  <c r="AD23" i="25" s="1"/>
  <c r="AE23" i="25" s="1"/>
  <c r="AR23" i="25" s="1"/>
  <c r="AA17" i="25"/>
  <c r="AB17" i="25" s="1"/>
  <c r="AD17" i="25" s="1"/>
  <c r="AE17" i="25" s="1"/>
  <c r="AR17" i="25" s="1"/>
  <c r="AA20" i="25"/>
  <c r="AB20" i="25" s="1"/>
  <c r="AD20" i="25" s="1"/>
  <c r="AE20" i="25" s="1"/>
  <c r="AR20" i="25" s="1"/>
  <c r="AA11" i="25"/>
  <c r="AB11" i="25" s="1"/>
  <c r="AD11" i="25" s="1"/>
  <c r="AE11" i="25" s="1"/>
  <c r="AA24" i="25"/>
  <c r="AB24" i="25" s="1"/>
  <c r="AD24" i="25" s="1"/>
  <c r="AE24" i="25" s="1"/>
  <c r="AR24" i="25" s="1"/>
  <c r="AS22" i="25" l="1"/>
  <c r="AT22" i="25" s="1"/>
  <c r="AU22" i="25" s="1"/>
  <c r="AS16" i="25"/>
  <c r="AT16" i="25" s="1"/>
  <c r="AU16" i="25" s="1"/>
  <c r="AS12" i="25"/>
  <c r="AT12" i="25" s="1"/>
  <c r="AU12" i="25" s="1"/>
  <c r="AR15" i="25"/>
  <c r="AS10" i="25"/>
  <c r="AT10" i="25" s="1"/>
  <c r="AU10" i="25" s="1"/>
  <c r="AR19" i="25"/>
  <c r="AS14" i="25"/>
  <c r="AT14" i="25" s="1"/>
  <c r="AU14" i="25" s="1"/>
  <c r="AS13" i="25"/>
  <c r="AT13" i="25" s="1"/>
  <c r="AU13" i="25" s="1"/>
  <c r="AS25" i="25"/>
  <c r="AT25" i="25" s="1"/>
  <c r="AU25" i="25" s="1"/>
  <c r="AS21" i="25"/>
  <c r="AT21" i="25" s="1"/>
  <c r="AU21" i="25" s="1"/>
  <c r="AS17" i="25"/>
  <c r="AT17" i="25" s="1"/>
  <c r="AU17" i="25" s="1"/>
  <c r="AS9" i="25"/>
  <c r="AT9" i="25" s="1"/>
  <c r="AU9" i="25" s="1"/>
  <c r="AS18" i="25"/>
  <c r="AT18" i="25" s="1"/>
  <c r="AU18" i="25" s="1"/>
  <c r="AS23" i="25"/>
  <c r="AT23" i="25" s="1"/>
  <c r="AU23" i="25" s="1"/>
  <c r="AS24" i="25"/>
  <c r="AT24" i="25" s="1"/>
  <c r="AU24" i="25" s="1"/>
  <c r="AS11" i="25"/>
  <c r="AT11" i="25" s="1"/>
  <c r="AU11" i="25" s="1"/>
  <c r="AR11" i="25"/>
  <c r="AS20" i="25"/>
  <c r="AT20" i="25" s="1"/>
  <c r="AU20" i="25" s="1"/>
  <c r="AQ8" i="25" l="1"/>
  <c r="AO8" i="25"/>
  <c r="AM8" i="25"/>
  <c r="AK8" i="25"/>
  <c r="AI8" i="25"/>
  <c r="AG8" i="25"/>
  <c r="AD8" i="25"/>
  <c r="AE8" i="25" s="1"/>
  <c r="AR8" i="25" l="1"/>
  <c r="AS8" i="25"/>
  <c r="AT8" i="25" s="1"/>
  <c r="AU8" i="25" s="1"/>
  <c r="W9" i="26" l="1"/>
  <c r="Y9" i="26"/>
  <c r="AG9" i="26"/>
  <c r="AI9" i="26"/>
  <c r="AK9" i="26"/>
  <c r="AM9" i="26"/>
  <c r="AO9" i="26"/>
  <c r="AQ9" i="26"/>
  <c r="W10" i="26"/>
  <c r="Y10" i="26"/>
  <c r="AG10" i="26"/>
  <c r="AI10" i="26"/>
  <c r="AK10" i="26"/>
  <c r="AM10" i="26"/>
  <c r="AO10" i="26"/>
  <c r="AQ10" i="26"/>
  <c r="Y11" i="26"/>
  <c r="W11" i="26"/>
  <c r="AG11" i="26"/>
  <c r="AI11" i="26"/>
  <c r="AK11" i="26"/>
  <c r="AM11" i="26"/>
  <c r="AO11" i="26"/>
  <c r="AQ11" i="26"/>
  <c r="Y12" i="26"/>
  <c r="W12" i="26"/>
  <c r="AG12" i="26"/>
  <c r="AI12" i="26"/>
  <c r="AK12" i="26"/>
  <c r="AM12" i="26"/>
  <c r="AO12" i="26"/>
  <c r="AQ12" i="26"/>
  <c r="W13" i="26"/>
  <c r="Y13" i="26"/>
  <c r="AG13" i="26"/>
  <c r="AI13" i="26"/>
  <c r="AK13" i="26"/>
  <c r="AM13" i="26"/>
  <c r="AO13" i="26"/>
  <c r="AQ13" i="26"/>
  <c r="W14" i="26"/>
  <c r="Y14" i="26"/>
  <c r="Y8" i="26"/>
  <c r="AQ8" i="26"/>
  <c r="AO8" i="26"/>
  <c r="AM8" i="26"/>
  <c r="AK8" i="26"/>
  <c r="AI8" i="26"/>
  <c r="AG8" i="26"/>
  <c r="W8" i="26"/>
  <c r="AA10" i="26" l="1"/>
  <c r="AB10" i="26" s="1"/>
  <c r="AD10" i="26" s="1"/>
  <c r="AE10" i="26" s="1"/>
  <c r="AR10" i="26" s="1"/>
  <c r="AA12" i="26"/>
  <c r="AB12" i="26" s="1"/>
  <c r="AD12" i="26" s="1"/>
  <c r="AE12" i="26" s="1"/>
  <c r="AR12" i="26" s="1"/>
  <c r="AA14" i="26"/>
  <c r="AB14" i="26" s="1"/>
  <c r="AD14" i="26" s="1"/>
  <c r="AE14" i="26" s="1"/>
  <c r="AR14" i="26" s="1"/>
  <c r="AA9" i="26"/>
  <c r="AB9" i="26" s="1"/>
  <c r="AD9" i="26" s="1"/>
  <c r="AE9" i="26" s="1"/>
  <c r="AR9" i="26" s="1"/>
  <c r="AA13" i="26"/>
  <c r="AB13" i="26" s="1"/>
  <c r="AD13" i="26" s="1"/>
  <c r="AE13" i="26" s="1"/>
  <c r="AR13" i="26" s="1"/>
  <c r="AA11" i="26"/>
  <c r="AB11" i="26" s="1"/>
  <c r="AD11" i="26" s="1"/>
  <c r="AE11" i="26" s="1"/>
  <c r="AA8" i="26"/>
  <c r="AB8" i="26" s="1"/>
  <c r="AD8" i="26" s="1"/>
  <c r="AE8" i="26" s="1"/>
  <c r="AR8" i="26" s="1"/>
  <c r="AS10" i="26" l="1"/>
  <c r="AT10" i="26" s="1"/>
  <c r="AU10" i="26" s="1"/>
  <c r="AS12" i="26"/>
  <c r="AT12" i="26" s="1"/>
  <c r="AU12" i="26" s="1"/>
  <c r="AS14" i="26"/>
  <c r="AT14" i="26" s="1"/>
  <c r="AU14" i="26" s="1"/>
  <c r="AS9" i="26"/>
  <c r="AT9" i="26" s="1"/>
  <c r="AU9" i="26" s="1"/>
  <c r="AS8" i="26"/>
  <c r="AT8" i="26" s="1"/>
  <c r="AU8" i="26" s="1"/>
  <c r="AS13" i="26"/>
  <c r="AT13" i="26" s="1"/>
  <c r="AU13" i="26" s="1"/>
  <c r="AR11" i="26"/>
  <c r="AS11" i="26"/>
  <c r="AT11" i="26" s="1"/>
  <c r="AU11" i="26" s="1"/>
  <c r="Y9" i="27" l="1"/>
  <c r="W9" i="27"/>
  <c r="AG9" i="27"/>
  <c r="AI9" i="27"/>
  <c r="AK9" i="27"/>
  <c r="AM9" i="27"/>
  <c r="AO9" i="27"/>
  <c r="AQ9" i="27"/>
  <c r="W10" i="27"/>
  <c r="Y10" i="27"/>
  <c r="AG10" i="27"/>
  <c r="AI10" i="27"/>
  <c r="AK10" i="27"/>
  <c r="AM10" i="27"/>
  <c r="AO10" i="27"/>
  <c r="AQ10" i="27"/>
  <c r="Y11" i="27"/>
  <c r="W11" i="27"/>
  <c r="AG11" i="27"/>
  <c r="AI11" i="27"/>
  <c r="AK11" i="27"/>
  <c r="AM11" i="27"/>
  <c r="AO11" i="27"/>
  <c r="AQ11" i="27"/>
  <c r="Y12" i="27"/>
  <c r="W12" i="27"/>
  <c r="AG12" i="27"/>
  <c r="AI12" i="27"/>
  <c r="AK12" i="27"/>
  <c r="AM12" i="27"/>
  <c r="AO12" i="27"/>
  <c r="AQ12" i="27"/>
  <c r="Y13" i="27"/>
  <c r="W13" i="27"/>
  <c r="AG13" i="27"/>
  <c r="AI13" i="27"/>
  <c r="AK13" i="27"/>
  <c r="AM13" i="27"/>
  <c r="AO13" i="27"/>
  <c r="AQ13" i="27"/>
  <c r="W14" i="27"/>
  <c r="Y14" i="27"/>
  <c r="AG14" i="27"/>
  <c r="AI14" i="27"/>
  <c r="AK14" i="27"/>
  <c r="AM14" i="27"/>
  <c r="AO14" i="27"/>
  <c r="AQ14" i="27"/>
  <c r="Y15" i="27"/>
  <c r="W15" i="27"/>
  <c r="AG15" i="27"/>
  <c r="AI15" i="27"/>
  <c r="AK15" i="27"/>
  <c r="AM15" i="27"/>
  <c r="AO15" i="27"/>
  <c r="AQ15" i="27"/>
  <c r="Y16" i="27"/>
  <c r="W16" i="27"/>
  <c r="AG16" i="27"/>
  <c r="AI16" i="27"/>
  <c r="AK16" i="27"/>
  <c r="AM16" i="27"/>
  <c r="AO16" i="27"/>
  <c r="AQ16" i="27"/>
  <c r="Y17" i="27"/>
  <c r="W17" i="27"/>
  <c r="AG17" i="27"/>
  <c r="AI17" i="27"/>
  <c r="AK17" i="27"/>
  <c r="AM17" i="27"/>
  <c r="AO17" i="27"/>
  <c r="AQ17" i="27"/>
  <c r="Y18" i="27"/>
  <c r="W18" i="27"/>
  <c r="AG18" i="27"/>
  <c r="AI18" i="27"/>
  <c r="AK18" i="27"/>
  <c r="AM18" i="27"/>
  <c r="AO18" i="27"/>
  <c r="AQ18" i="27"/>
  <c r="Y19" i="27"/>
  <c r="W19" i="27"/>
  <c r="AG19" i="27"/>
  <c r="AI19" i="27"/>
  <c r="AK19" i="27"/>
  <c r="AM19" i="27"/>
  <c r="AO19" i="27"/>
  <c r="AQ19" i="27"/>
  <c r="Y20" i="27"/>
  <c r="W20" i="27"/>
  <c r="AG20" i="27"/>
  <c r="AI20" i="27"/>
  <c r="AK20" i="27"/>
  <c r="AM20" i="27"/>
  <c r="AO20" i="27"/>
  <c r="AQ20" i="27"/>
  <c r="Y21" i="27"/>
  <c r="W21" i="27"/>
  <c r="AG21" i="27"/>
  <c r="AI21" i="27"/>
  <c r="AK21" i="27"/>
  <c r="AM21" i="27"/>
  <c r="AO21" i="27"/>
  <c r="AQ21" i="27"/>
  <c r="W22" i="27"/>
  <c r="Y22" i="27"/>
  <c r="W8" i="27"/>
  <c r="AQ8" i="27"/>
  <c r="AO8" i="27"/>
  <c r="AM8" i="27"/>
  <c r="AK8" i="27"/>
  <c r="AI8" i="27"/>
  <c r="AG8" i="27"/>
  <c r="Y8" i="27"/>
  <c r="AA10" i="27" l="1"/>
  <c r="AB10" i="27" s="1"/>
  <c r="AD10" i="27" s="1"/>
  <c r="AE10" i="27" s="1"/>
  <c r="AS10" i="27" s="1"/>
  <c r="AT10" i="27" s="1"/>
  <c r="AU10" i="27" s="1"/>
  <c r="AA20" i="27"/>
  <c r="AB20" i="27" s="1"/>
  <c r="AD20" i="27" s="1"/>
  <c r="AE20" i="27" s="1"/>
  <c r="AR20" i="27" s="1"/>
  <c r="AA18" i="27"/>
  <c r="AB18" i="27" s="1"/>
  <c r="AD18" i="27" s="1"/>
  <c r="AE18" i="27" s="1"/>
  <c r="AR18" i="27" s="1"/>
  <c r="AA16" i="27"/>
  <c r="AB16" i="27" s="1"/>
  <c r="AD16" i="27" s="1"/>
  <c r="AE16" i="27" s="1"/>
  <c r="AR16" i="27" s="1"/>
  <c r="AA12" i="27"/>
  <c r="AB12" i="27" s="1"/>
  <c r="AD12" i="27" s="1"/>
  <c r="AE12" i="27" s="1"/>
  <c r="AR12" i="27" s="1"/>
  <c r="AA11" i="27"/>
  <c r="AB11" i="27" s="1"/>
  <c r="AD11" i="27" s="1"/>
  <c r="AE11" i="27" s="1"/>
  <c r="AR11" i="27" s="1"/>
  <c r="AA8" i="27"/>
  <c r="AB8" i="27" s="1"/>
  <c r="AD8" i="27" s="1"/>
  <c r="AE8" i="27" s="1"/>
  <c r="AR8" i="27" s="1"/>
  <c r="AA19" i="27"/>
  <c r="AB19" i="27" s="1"/>
  <c r="AD19" i="27" s="1"/>
  <c r="AE19" i="27" s="1"/>
  <c r="AR19" i="27" s="1"/>
  <c r="AA14" i="27"/>
  <c r="AB14" i="27" s="1"/>
  <c r="AD14" i="27" s="1"/>
  <c r="AE14" i="27" s="1"/>
  <c r="AR14" i="27" s="1"/>
  <c r="AA21" i="27"/>
  <c r="AB21" i="27" s="1"/>
  <c r="AD21" i="27" s="1"/>
  <c r="AE21" i="27" s="1"/>
  <c r="AR21" i="27" s="1"/>
  <c r="AA22" i="27"/>
  <c r="AB22" i="27" s="1"/>
  <c r="AD22" i="27" s="1"/>
  <c r="AE22" i="27" s="1"/>
  <c r="AR22" i="27" s="1"/>
  <c r="AA17" i="27"/>
  <c r="AB17" i="27" s="1"/>
  <c r="AD17" i="27" s="1"/>
  <c r="AE17" i="27" s="1"/>
  <c r="AR17" i="27" s="1"/>
  <c r="AA9" i="27"/>
  <c r="AB9" i="27" s="1"/>
  <c r="AD9" i="27" s="1"/>
  <c r="AE9" i="27" s="1"/>
  <c r="AR9" i="27" s="1"/>
  <c r="AA15" i="27"/>
  <c r="AB15" i="27" s="1"/>
  <c r="AD15" i="27" s="1"/>
  <c r="AE15" i="27" s="1"/>
  <c r="AR15" i="27" s="1"/>
  <c r="AA13" i="27"/>
  <c r="AB13" i="27" s="1"/>
  <c r="AD13" i="27" s="1"/>
  <c r="AE13" i="27" s="1"/>
  <c r="AR13" i="27" s="1"/>
  <c r="AS20" i="27" l="1"/>
  <c r="AT20" i="27" s="1"/>
  <c r="AU20" i="27" s="1"/>
  <c r="AS18" i="27"/>
  <c r="AT18" i="27" s="1"/>
  <c r="AU18" i="27" s="1"/>
  <c r="AS16" i="27"/>
  <c r="AT16" i="27" s="1"/>
  <c r="AU16" i="27" s="1"/>
  <c r="AR10" i="27"/>
  <c r="AS19" i="27"/>
  <c r="AT19" i="27" s="1"/>
  <c r="AU19" i="27" s="1"/>
  <c r="AS11" i="27"/>
  <c r="AT11" i="27" s="1"/>
  <c r="AU11" i="27" s="1"/>
  <c r="AS9" i="27"/>
  <c r="AT9" i="27" s="1"/>
  <c r="AU9" i="27" s="1"/>
  <c r="AS8" i="27"/>
  <c r="AT8" i="27" s="1"/>
  <c r="AU8" i="27" s="1"/>
  <c r="AS12" i="27"/>
  <c r="AT12" i="27" s="1"/>
  <c r="AU12" i="27" s="1"/>
  <c r="AS15" i="27"/>
  <c r="AT15" i="27" s="1"/>
  <c r="AU15" i="27" s="1"/>
  <c r="AS17" i="27"/>
  <c r="AT17" i="27" s="1"/>
  <c r="AU17" i="27" s="1"/>
  <c r="AS21" i="27"/>
  <c r="AT21" i="27" s="1"/>
  <c r="AU21" i="27" s="1"/>
  <c r="AS13" i="27"/>
  <c r="AT13" i="27" s="1"/>
  <c r="AU13" i="27" s="1"/>
  <c r="AS14" i="27"/>
  <c r="AT14" i="27" s="1"/>
  <c r="AU14" i="27" s="1"/>
  <c r="AS22" i="27"/>
  <c r="AT22" i="27" s="1"/>
  <c r="AU22" i="27" s="1"/>
  <c r="Y9" i="28"/>
  <c r="W9" i="28"/>
  <c r="AG9" i="28"/>
  <c r="AI9" i="28"/>
  <c r="AK9" i="28"/>
  <c r="AM9" i="28"/>
  <c r="AO9" i="28"/>
  <c r="AQ9" i="28"/>
  <c r="Y10" i="28"/>
  <c r="W10" i="28"/>
  <c r="AG10" i="28"/>
  <c r="AI10" i="28"/>
  <c r="AK10" i="28"/>
  <c r="AM10" i="28"/>
  <c r="AO10" i="28"/>
  <c r="AQ10" i="28"/>
  <c r="Y11" i="28"/>
  <c r="W11" i="28"/>
  <c r="AG11" i="28"/>
  <c r="AI11" i="28"/>
  <c r="AK11" i="28"/>
  <c r="AM11" i="28"/>
  <c r="AO11" i="28"/>
  <c r="AQ11" i="28"/>
  <c r="W12" i="28"/>
  <c r="Y12" i="28"/>
  <c r="AG12" i="28"/>
  <c r="AI12" i="28"/>
  <c r="AK12" i="28"/>
  <c r="AM12" i="28"/>
  <c r="AO12" i="28"/>
  <c r="AQ12" i="28"/>
  <c r="Y13" i="28"/>
  <c r="W13" i="28"/>
  <c r="AG13" i="28"/>
  <c r="AI13" i="28"/>
  <c r="AK13" i="28"/>
  <c r="AM13" i="28"/>
  <c r="AO13" i="28"/>
  <c r="AQ13" i="28"/>
  <c r="Y14" i="28"/>
  <c r="W14" i="28"/>
  <c r="AG14" i="28"/>
  <c r="AI14" i="28"/>
  <c r="AK14" i="28"/>
  <c r="AM14" i="28"/>
  <c r="AO14" i="28"/>
  <c r="AQ14" i="28"/>
  <c r="Y15" i="28"/>
  <c r="W15" i="28"/>
  <c r="AG15" i="28"/>
  <c r="AI15" i="28"/>
  <c r="AK15" i="28"/>
  <c r="AM15" i="28"/>
  <c r="AO15" i="28"/>
  <c r="AQ15" i="28"/>
  <c r="Y16" i="28"/>
  <c r="W16" i="28"/>
  <c r="AG16" i="28"/>
  <c r="AI16" i="28"/>
  <c r="AK16" i="28"/>
  <c r="AM16" i="28"/>
  <c r="AO16" i="28"/>
  <c r="AQ16" i="28"/>
  <c r="Y17" i="28"/>
  <c r="W17" i="28"/>
  <c r="AG17" i="28"/>
  <c r="AI17" i="28"/>
  <c r="AK17" i="28"/>
  <c r="AM17" i="28"/>
  <c r="AO17" i="28"/>
  <c r="AQ17" i="28"/>
  <c r="Y18" i="28"/>
  <c r="W18" i="28"/>
  <c r="AG18" i="28"/>
  <c r="AI18" i="28"/>
  <c r="AK18" i="28"/>
  <c r="AM18" i="28"/>
  <c r="AO18" i="28"/>
  <c r="AQ18" i="28"/>
  <c r="W19" i="28"/>
  <c r="Y19" i="28"/>
  <c r="AG19" i="28"/>
  <c r="AI19" i="28"/>
  <c r="AK19" i="28"/>
  <c r="AM19" i="28"/>
  <c r="AO19" i="28"/>
  <c r="AQ19" i="28"/>
  <c r="W20" i="28"/>
  <c r="Y20" i="28"/>
  <c r="AG20" i="28"/>
  <c r="AI20" i="28"/>
  <c r="AK20" i="28"/>
  <c r="AM20" i="28"/>
  <c r="AO20" i="28"/>
  <c r="AQ20" i="28"/>
  <c r="Y21" i="28"/>
  <c r="W21" i="28"/>
  <c r="AG21" i="28"/>
  <c r="AI21" i="28"/>
  <c r="AK21" i="28"/>
  <c r="AM21" i="28"/>
  <c r="AO21" i="28"/>
  <c r="AQ21" i="28"/>
  <c r="Y22" i="28"/>
  <c r="W22" i="28"/>
  <c r="AG22" i="28"/>
  <c r="AI22" i="28"/>
  <c r="AK22" i="28"/>
  <c r="AM22" i="28"/>
  <c r="AO22" i="28"/>
  <c r="AQ22" i="28"/>
  <c r="Y24" i="28"/>
  <c r="W24" i="28"/>
  <c r="AG24" i="28"/>
  <c r="AI24" i="28"/>
  <c r="AK24" i="28"/>
  <c r="AM24" i="28"/>
  <c r="AO24" i="28"/>
  <c r="AQ24" i="28"/>
  <c r="Y25" i="28"/>
  <c r="W25" i="28"/>
  <c r="W8" i="28"/>
  <c r="AQ8" i="28"/>
  <c r="AO8" i="28"/>
  <c r="AM8" i="28"/>
  <c r="AK8" i="28"/>
  <c r="AI8" i="28"/>
  <c r="AG8" i="28"/>
  <c r="Y8" i="28"/>
  <c r="AA19" i="28" l="1"/>
  <c r="AB19" i="28" s="1"/>
  <c r="AD19" i="28" s="1"/>
  <c r="AE19" i="28" s="1"/>
  <c r="AR19" i="28" s="1"/>
  <c r="AA12" i="28"/>
  <c r="AB12" i="28" s="1"/>
  <c r="AD12" i="28" s="1"/>
  <c r="AE12" i="28" s="1"/>
  <c r="AR12" i="28" s="1"/>
  <c r="AA24" i="28"/>
  <c r="AB24" i="28" s="1"/>
  <c r="AD24" i="28" s="1"/>
  <c r="AE24" i="28" s="1"/>
  <c r="AR24" i="28" s="1"/>
  <c r="AA15" i="28"/>
  <c r="AB15" i="28" s="1"/>
  <c r="AD15" i="28" s="1"/>
  <c r="AE15" i="28" s="1"/>
  <c r="AR15" i="28" s="1"/>
  <c r="AA14" i="28"/>
  <c r="AB14" i="28" s="1"/>
  <c r="AD14" i="28" s="1"/>
  <c r="AE14" i="28" s="1"/>
  <c r="AR14" i="28" s="1"/>
  <c r="AA10" i="28"/>
  <c r="AB10" i="28" s="1"/>
  <c r="AD10" i="28" s="1"/>
  <c r="AE10" i="28" s="1"/>
  <c r="AR10" i="28" s="1"/>
  <c r="AA21" i="28"/>
  <c r="AB21" i="28" s="1"/>
  <c r="AD21" i="28" s="1"/>
  <c r="AE21" i="28" s="1"/>
  <c r="AR21" i="28" s="1"/>
  <c r="AA17" i="28"/>
  <c r="AB17" i="28" s="1"/>
  <c r="AD17" i="28" s="1"/>
  <c r="AE17" i="28" s="1"/>
  <c r="AR17" i="28" s="1"/>
  <c r="AA25" i="28"/>
  <c r="AB25" i="28" s="1"/>
  <c r="AD25" i="28" s="1"/>
  <c r="AE25" i="28" s="1"/>
  <c r="AR25" i="28" s="1"/>
  <c r="AA20" i="28"/>
  <c r="AB20" i="28" s="1"/>
  <c r="AD20" i="28" s="1"/>
  <c r="AE20" i="28" s="1"/>
  <c r="AR20" i="28" s="1"/>
  <c r="AA9" i="28"/>
  <c r="AB9" i="28" s="1"/>
  <c r="AD9" i="28" s="1"/>
  <c r="AE9" i="28" s="1"/>
  <c r="AR9" i="28" s="1"/>
  <c r="AA11" i="28"/>
  <c r="AB11" i="28" s="1"/>
  <c r="AD11" i="28" s="1"/>
  <c r="AE11" i="28" s="1"/>
  <c r="AR11" i="28" s="1"/>
  <c r="AA16" i="28"/>
  <c r="AB16" i="28" s="1"/>
  <c r="AD16" i="28" s="1"/>
  <c r="AE16" i="28" s="1"/>
  <c r="AR16" i="28" s="1"/>
  <c r="AA13" i="28"/>
  <c r="AB13" i="28" s="1"/>
  <c r="AD13" i="28" s="1"/>
  <c r="AE13" i="28" s="1"/>
  <c r="AR13" i="28" s="1"/>
  <c r="AA22" i="28"/>
  <c r="AB22" i="28" s="1"/>
  <c r="AD22" i="28" s="1"/>
  <c r="AE22" i="28" s="1"/>
  <c r="AA18" i="28"/>
  <c r="AB18" i="28" s="1"/>
  <c r="AD18" i="28" s="1"/>
  <c r="AE18" i="28" s="1"/>
  <c r="AR18" i="28" s="1"/>
  <c r="AA8" i="28"/>
  <c r="AB8" i="28" s="1"/>
  <c r="AD8" i="28" s="1"/>
  <c r="AE8" i="28" s="1"/>
  <c r="AR8" i="28" s="1"/>
  <c r="AS19" i="28" l="1"/>
  <c r="AT19" i="28" s="1"/>
  <c r="AU19" i="28" s="1"/>
  <c r="AS12" i="28"/>
  <c r="AT12" i="28" s="1"/>
  <c r="AU12" i="28" s="1"/>
  <c r="AS24" i="28"/>
  <c r="AT24" i="28" s="1"/>
  <c r="AU24" i="28" s="1"/>
  <c r="AS21" i="28"/>
  <c r="AT21" i="28" s="1"/>
  <c r="AU21" i="28" s="1"/>
  <c r="AS20" i="28"/>
  <c r="AT20" i="28" s="1"/>
  <c r="AU20" i="28" s="1"/>
  <c r="AS10" i="28"/>
  <c r="AT10" i="28" s="1"/>
  <c r="AU10" i="28" s="1"/>
  <c r="AS17" i="28"/>
  <c r="AT17" i="28" s="1"/>
  <c r="AU17" i="28" s="1"/>
  <c r="AS15" i="28"/>
  <c r="AT15" i="28" s="1"/>
  <c r="AU15" i="28" s="1"/>
  <c r="AS14" i="28"/>
  <c r="AT14" i="28" s="1"/>
  <c r="AU14" i="28" s="1"/>
  <c r="AS11" i="28"/>
  <c r="AT11" i="28" s="1"/>
  <c r="AU11" i="28" s="1"/>
  <c r="AS9" i="28"/>
  <c r="AT9" i="28" s="1"/>
  <c r="AU9" i="28" s="1"/>
  <c r="AS25" i="28"/>
  <c r="AT25" i="28" s="1"/>
  <c r="AU25" i="28" s="1"/>
  <c r="AS16" i="28"/>
  <c r="AT16" i="28" s="1"/>
  <c r="AU16" i="28" s="1"/>
  <c r="AS22" i="28"/>
  <c r="AT22" i="28" s="1"/>
  <c r="AU22" i="28" s="1"/>
  <c r="AR22" i="28"/>
  <c r="AS18" i="28"/>
  <c r="AT18" i="28" s="1"/>
  <c r="AU18" i="28" s="1"/>
  <c r="AS13" i="28"/>
  <c r="AT13" i="28" s="1"/>
  <c r="AU13" i="28" s="1"/>
  <c r="AS8" i="28"/>
  <c r="AT8" i="28" s="1"/>
  <c r="AU8" i="28" s="1"/>
  <c r="Y9" i="29" l="1"/>
  <c r="W9" i="29"/>
  <c r="AG9" i="29"/>
  <c r="AI9" i="29"/>
  <c r="AK9" i="29"/>
  <c r="AM9" i="29"/>
  <c r="AO9" i="29"/>
  <c r="AQ9" i="29"/>
  <c r="Y10" i="29"/>
  <c r="W10" i="29"/>
  <c r="AG10" i="29"/>
  <c r="AI10" i="29"/>
  <c r="AK10" i="29"/>
  <c r="AM10" i="29"/>
  <c r="AO10" i="29"/>
  <c r="AQ10" i="29"/>
  <c r="Y11" i="29"/>
  <c r="W11" i="29"/>
  <c r="AG11" i="29"/>
  <c r="AI11" i="29"/>
  <c r="AK11" i="29"/>
  <c r="AM11" i="29"/>
  <c r="AO11" i="29"/>
  <c r="AQ11" i="29"/>
  <c r="Y12" i="29"/>
  <c r="W12" i="29"/>
  <c r="AG12" i="29"/>
  <c r="AI12" i="29"/>
  <c r="AK12" i="29"/>
  <c r="AM12" i="29"/>
  <c r="AO12" i="29"/>
  <c r="AQ12" i="29"/>
  <c r="W13" i="29"/>
  <c r="Y13" i="29"/>
  <c r="AG13" i="29"/>
  <c r="AI13" i="29"/>
  <c r="AK13" i="29"/>
  <c r="AM13" i="29"/>
  <c r="AO13" i="29"/>
  <c r="AQ13" i="29"/>
  <c r="Y14" i="29"/>
  <c r="W14" i="29"/>
  <c r="AG14" i="29"/>
  <c r="AI14" i="29"/>
  <c r="AK14" i="29"/>
  <c r="AM14" i="29"/>
  <c r="AO14" i="29"/>
  <c r="AQ14" i="29"/>
  <c r="Y15" i="29"/>
  <c r="W15" i="29"/>
  <c r="AG15" i="29"/>
  <c r="AI15" i="29"/>
  <c r="AK15" i="29"/>
  <c r="AM15" i="29"/>
  <c r="AO15" i="29"/>
  <c r="AQ15" i="29"/>
  <c r="Y16" i="29"/>
  <c r="W16" i="29"/>
  <c r="AG16" i="29"/>
  <c r="AI16" i="29"/>
  <c r="AK16" i="29"/>
  <c r="AM16" i="29"/>
  <c r="AO16" i="29"/>
  <c r="AQ16" i="29"/>
  <c r="W17" i="29"/>
  <c r="Y17" i="29"/>
  <c r="AG17" i="29"/>
  <c r="AI17" i="29"/>
  <c r="AK17" i="29"/>
  <c r="AM17" i="29"/>
  <c r="AO17" i="29"/>
  <c r="AQ17" i="29"/>
  <c r="Y18" i="29"/>
  <c r="W18" i="29"/>
  <c r="AG18" i="29"/>
  <c r="AI18" i="29"/>
  <c r="AK18" i="29"/>
  <c r="AM18" i="29"/>
  <c r="AO18" i="29"/>
  <c r="AQ18" i="29"/>
  <c r="Y19" i="29"/>
  <c r="W19" i="29"/>
  <c r="AG19" i="29"/>
  <c r="AI19" i="29"/>
  <c r="AK19" i="29"/>
  <c r="AM19" i="29"/>
  <c r="AO19" i="29"/>
  <c r="AQ19" i="29"/>
  <c r="Y20" i="29"/>
  <c r="W20" i="29"/>
  <c r="AG20" i="29"/>
  <c r="AI20" i="29"/>
  <c r="AK20" i="29"/>
  <c r="AM20" i="29"/>
  <c r="AO20" i="29"/>
  <c r="AQ20" i="29"/>
  <c r="Y21" i="29"/>
  <c r="W21" i="29"/>
  <c r="AG21" i="29"/>
  <c r="AI21" i="29"/>
  <c r="AK21" i="29"/>
  <c r="AM21" i="29"/>
  <c r="AO21" i="29"/>
  <c r="AQ21" i="29"/>
  <c r="Y22" i="29"/>
  <c r="W22" i="29"/>
  <c r="AG22" i="29"/>
  <c r="AI22" i="29"/>
  <c r="AK22" i="29"/>
  <c r="AM22" i="29"/>
  <c r="AO22" i="29"/>
  <c r="AQ22" i="29"/>
  <c r="Y23" i="29"/>
  <c r="W23" i="29"/>
  <c r="AG23" i="29"/>
  <c r="AI23" i="29"/>
  <c r="AK23" i="29"/>
  <c r="AM23" i="29"/>
  <c r="AO23" i="29"/>
  <c r="AQ23" i="29"/>
  <c r="Y24" i="29"/>
  <c r="W24" i="29"/>
  <c r="AG24" i="29"/>
  <c r="AI24" i="29"/>
  <c r="AK24" i="29"/>
  <c r="AM24" i="29"/>
  <c r="AO24" i="29"/>
  <c r="AQ24" i="29"/>
  <c r="W25" i="29"/>
  <c r="Y25" i="29"/>
  <c r="AG25" i="29"/>
  <c r="AI25" i="29"/>
  <c r="AK25" i="29"/>
  <c r="AM25" i="29"/>
  <c r="AO25" i="29"/>
  <c r="AQ25" i="29"/>
  <c r="Y26" i="29"/>
  <c r="W26" i="29"/>
  <c r="AA26" i="29" l="1"/>
  <c r="AB26" i="29" s="1"/>
  <c r="AD26" i="29" s="1"/>
  <c r="AE26" i="29" s="1"/>
  <c r="AR26" i="29" s="1"/>
  <c r="AA15" i="29"/>
  <c r="AB15" i="29" s="1"/>
  <c r="AD15" i="29" s="1"/>
  <c r="AE15" i="29" s="1"/>
  <c r="AS15" i="29" s="1"/>
  <c r="AT15" i="29" s="1"/>
  <c r="AU15" i="29" s="1"/>
  <c r="AA16" i="29"/>
  <c r="AB16" i="29" s="1"/>
  <c r="AD16" i="29" s="1"/>
  <c r="AE16" i="29" s="1"/>
  <c r="AR16" i="29" s="1"/>
  <c r="AA12" i="29"/>
  <c r="AB12" i="29" s="1"/>
  <c r="AD12" i="29" s="1"/>
  <c r="AE12" i="29" s="1"/>
  <c r="AR12" i="29" s="1"/>
  <c r="AA20" i="29"/>
  <c r="AB20" i="29" s="1"/>
  <c r="AD20" i="29" s="1"/>
  <c r="AE20" i="29" s="1"/>
  <c r="AR20" i="29" s="1"/>
  <c r="AA21" i="29"/>
  <c r="AB21" i="29" s="1"/>
  <c r="AD21" i="29" s="1"/>
  <c r="AE21" i="29" s="1"/>
  <c r="AR21" i="29" s="1"/>
  <c r="AA13" i="29"/>
  <c r="AB13" i="29" s="1"/>
  <c r="AD13" i="29" s="1"/>
  <c r="AE13" i="29" s="1"/>
  <c r="AR13" i="29" s="1"/>
  <c r="AA25" i="29"/>
  <c r="AB25" i="29" s="1"/>
  <c r="AD25" i="29" s="1"/>
  <c r="AE25" i="29" s="1"/>
  <c r="AR25" i="29" s="1"/>
  <c r="AA23" i="29"/>
  <c r="AB23" i="29" s="1"/>
  <c r="AD23" i="29" s="1"/>
  <c r="AE23" i="29" s="1"/>
  <c r="AS23" i="29" s="1"/>
  <c r="AT23" i="29" s="1"/>
  <c r="AU23" i="29" s="1"/>
  <c r="AA9" i="29"/>
  <c r="AB9" i="29" s="1"/>
  <c r="AD9" i="29" s="1"/>
  <c r="AE9" i="29" s="1"/>
  <c r="AR9" i="29" s="1"/>
  <c r="AA14" i="29"/>
  <c r="AB14" i="29" s="1"/>
  <c r="AD14" i="29" s="1"/>
  <c r="AE14" i="29" s="1"/>
  <c r="AR14" i="29" s="1"/>
  <c r="AA17" i="29"/>
  <c r="AB17" i="29" s="1"/>
  <c r="AD17" i="29" s="1"/>
  <c r="AE17" i="29" s="1"/>
  <c r="AR17" i="29" s="1"/>
  <c r="AA18" i="29"/>
  <c r="AB18" i="29" s="1"/>
  <c r="AD18" i="29" s="1"/>
  <c r="AE18" i="29" s="1"/>
  <c r="AA11" i="29"/>
  <c r="AB11" i="29" s="1"/>
  <c r="AD11" i="29" s="1"/>
  <c r="AE11" i="29" s="1"/>
  <c r="AA24" i="29"/>
  <c r="AB24" i="29" s="1"/>
  <c r="AD24" i="29" s="1"/>
  <c r="AE24" i="29" s="1"/>
  <c r="AR24" i="29" s="1"/>
  <c r="AA19" i="29"/>
  <c r="AB19" i="29" s="1"/>
  <c r="AD19" i="29" s="1"/>
  <c r="AE19" i="29" s="1"/>
  <c r="AA10" i="29"/>
  <c r="AB10" i="29" s="1"/>
  <c r="AD10" i="29" s="1"/>
  <c r="AE10" i="29" s="1"/>
  <c r="AR10" i="29" s="1"/>
  <c r="AA22" i="29"/>
  <c r="AB22" i="29" s="1"/>
  <c r="AD22" i="29" s="1"/>
  <c r="AE22" i="29" s="1"/>
  <c r="AR22" i="29" s="1"/>
  <c r="AS26" i="29" l="1"/>
  <c r="AT26" i="29" s="1"/>
  <c r="AU26" i="29" s="1"/>
  <c r="AS20" i="29"/>
  <c r="AT20" i="29" s="1"/>
  <c r="AU20" i="29" s="1"/>
  <c r="AS12" i="29"/>
  <c r="AT12" i="29" s="1"/>
  <c r="AU12" i="29" s="1"/>
  <c r="AR15" i="29"/>
  <c r="AS16" i="29"/>
  <c r="AT16" i="29" s="1"/>
  <c r="AU16" i="29" s="1"/>
  <c r="AS13" i="29"/>
  <c r="AT13" i="29" s="1"/>
  <c r="AU13" i="29" s="1"/>
  <c r="AR23" i="29"/>
  <c r="AS25" i="29"/>
  <c r="AT25" i="29" s="1"/>
  <c r="AU25" i="29" s="1"/>
  <c r="AS9" i="29"/>
  <c r="AT9" i="29" s="1"/>
  <c r="AU9" i="29" s="1"/>
  <c r="AS17" i="29"/>
  <c r="AT17" i="29" s="1"/>
  <c r="AU17" i="29" s="1"/>
  <c r="AS14" i="29"/>
  <c r="AT14" i="29" s="1"/>
  <c r="AU14" i="29" s="1"/>
  <c r="AS21" i="29"/>
  <c r="AT21" i="29" s="1"/>
  <c r="AU21" i="29" s="1"/>
  <c r="AS22" i="29"/>
  <c r="AT22" i="29" s="1"/>
  <c r="AU22" i="29" s="1"/>
  <c r="AS24" i="29"/>
  <c r="AT24" i="29" s="1"/>
  <c r="AU24" i="29" s="1"/>
  <c r="AS10" i="29"/>
  <c r="AT10" i="29" s="1"/>
  <c r="AU10" i="29" s="1"/>
  <c r="AS19" i="29"/>
  <c r="AT19" i="29" s="1"/>
  <c r="AU19" i="29" s="1"/>
  <c r="AR19" i="29"/>
  <c r="AS11" i="29"/>
  <c r="AT11" i="29" s="1"/>
  <c r="AU11" i="29" s="1"/>
  <c r="AR11" i="29"/>
  <c r="AR18" i="29"/>
  <c r="AS18" i="29"/>
  <c r="AT18" i="29" s="1"/>
  <c r="AU18" i="29" s="1"/>
  <c r="AQ8" i="29" l="1"/>
  <c r="AO8" i="29"/>
  <c r="AM8" i="29"/>
  <c r="AK8" i="29"/>
  <c r="AI8" i="29"/>
  <c r="AG8" i="29"/>
  <c r="Y8" i="29"/>
  <c r="W8" i="29"/>
  <c r="Y9" i="30"/>
  <c r="W9" i="30"/>
  <c r="AG9" i="30"/>
  <c r="AI9" i="30"/>
  <c r="AK9" i="30"/>
  <c r="AM9" i="30"/>
  <c r="AO9" i="30"/>
  <c r="AQ9" i="30"/>
  <c r="Y10" i="30"/>
  <c r="W10" i="30"/>
  <c r="AG10" i="30"/>
  <c r="AI10" i="30"/>
  <c r="AK10" i="30"/>
  <c r="AM10" i="30"/>
  <c r="AO10" i="30"/>
  <c r="AQ10" i="30"/>
  <c r="Y11" i="30"/>
  <c r="W11" i="30"/>
  <c r="AG11" i="30"/>
  <c r="AI11" i="30"/>
  <c r="AK11" i="30"/>
  <c r="AM11" i="30"/>
  <c r="AO11" i="30"/>
  <c r="AQ11" i="30"/>
  <c r="Y12" i="30"/>
  <c r="W12" i="30"/>
  <c r="AG12" i="30"/>
  <c r="AI12" i="30"/>
  <c r="AK12" i="30"/>
  <c r="AM12" i="30"/>
  <c r="AO12" i="30"/>
  <c r="AQ12" i="30"/>
  <c r="W13" i="30"/>
  <c r="Y13" i="30"/>
  <c r="AG13" i="30"/>
  <c r="AI13" i="30"/>
  <c r="AK13" i="30"/>
  <c r="AM13" i="30"/>
  <c r="AO13" i="30"/>
  <c r="AQ13" i="30"/>
  <c r="Y14" i="30"/>
  <c r="W14" i="30"/>
  <c r="AG14" i="30"/>
  <c r="AI14" i="30"/>
  <c r="AK14" i="30"/>
  <c r="AM14" i="30"/>
  <c r="AO14" i="30"/>
  <c r="AQ14" i="30"/>
  <c r="Y15" i="30"/>
  <c r="W15" i="30"/>
  <c r="AG15" i="30"/>
  <c r="AI15" i="30"/>
  <c r="AK15" i="30"/>
  <c r="AM15" i="30"/>
  <c r="AO15" i="30"/>
  <c r="AQ15" i="30"/>
  <c r="Y16" i="30"/>
  <c r="W16" i="30"/>
  <c r="AG16" i="30"/>
  <c r="AI16" i="30"/>
  <c r="AK16" i="30"/>
  <c r="AM16" i="30"/>
  <c r="AO16" i="30"/>
  <c r="AQ16" i="30"/>
  <c r="W17" i="30"/>
  <c r="Y17" i="30"/>
  <c r="AG17" i="30"/>
  <c r="AI17" i="30"/>
  <c r="AK17" i="30"/>
  <c r="AM17" i="30"/>
  <c r="AO17" i="30"/>
  <c r="AQ17" i="30"/>
  <c r="Y18" i="30"/>
  <c r="W18" i="30"/>
  <c r="AG18" i="30"/>
  <c r="AI18" i="30"/>
  <c r="AK18" i="30"/>
  <c r="AM18" i="30"/>
  <c r="AO18" i="30"/>
  <c r="AQ18" i="30"/>
  <c r="Y19" i="30"/>
  <c r="W19" i="30"/>
  <c r="AG19" i="30"/>
  <c r="AI19" i="30"/>
  <c r="AK19" i="30"/>
  <c r="AM19" i="30"/>
  <c r="AO19" i="30"/>
  <c r="AQ19" i="30"/>
  <c r="Y20" i="30"/>
  <c r="W20" i="30"/>
  <c r="AQ20" i="30"/>
  <c r="Y8" i="30"/>
  <c r="AQ8" i="30"/>
  <c r="AO8" i="30"/>
  <c r="AM8" i="30"/>
  <c r="AK8" i="30"/>
  <c r="AI8" i="30"/>
  <c r="AG8" i="30"/>
  <c r="W8" i="30"/>
  <c r="AA14" i="30" l="1"/>
  <c r="AB14" i="30" s="1"/>
  <c r="AD14" i="30" s="1"/>
  <c r="AE14" i="30" s="1"/>
  <c r="AS14" i="30" s="1"/>
  <c r="AT14" i="30" s="1"/>
  <c r="AU14" i="30" s="1"/>
  <c r="AA9" i="30"/>
  <c r="AB9" i="30" s="1"/>
  <c r="AD9" i="30" s="1"/>
  <c r="AE9" i="30" s="1"/>
  <c r="AR9" i="30" s="1"/>
  <c r="AA8" i="29"/>
  <c r="AB8" i="29" s="1"/>
  <c r="AD8" i="29" s="1"/>
  <c r="AE8" i="29" s="1"/>
  <c r="AR8" i="29" s="1"/>
  <c r="AA20" i="30"/>
  <c r="AB20" i="30" s="1"/>
  <c r="AD20" i="30" s="1"/>
  <c r="AE20" i="30" s="1"/>
  <c r="AR20" i="30" s="1"/>
  <c r="AA17" i="30"/>
  <c r="AB17" i="30" s="1"/>
  <c r="AD17" i="30" s="1"/>
  <c r="AE17" i="30" s="1"/>
  <c r="AR17" i="30" s="1"/>
  <c r="AA13" i="30"/>
  <c r="AB13" i="30" s="1"/>
  <c r="AD13" i="30" s="1"/>
  <c r="AE13" i="30" s="1"/>
  <c r="AR13" i="30" s="1"/>
  <c r="AA11" i="30"/>
  <c r="AB11" i="30" s="1"/>
  <c r="AD11" i="30" s="1"/>
  <c r="AE11" i="30" s="1"/>
  <c r="AS11" i="30" s="1"/>
  <c r="AT11" i="30" s="1"/>
  <c r="AU11" i="30" s="1"/>
  <c r="AA12" i="30"/>
  <c r="AB12" i="30" s="1"/>
  <c r="AD12" i="30" s="1"/>
  <c r="AE12" i="30" s="1"/>
  <c r="AR12" i="30" s="1"/>
  <c r="AR14" i="30"/>
  <c r="AA18" i="30"/>
  <c r="AB18" i="30" s="1"/>
  <c r="AD18" i="30" s="1"/>
  <c r="AE18" i="30" s="1"/>
  <c r="AA15" i="30"/>
  <c r="AB15" i="30" s="1"/>
  <c r="AD15" i="30" s="1"/>
  <c r="AE15" i="30" s="1"/>
  <c r="AA10" i="30"/>
  <c r="AB10" i="30" s="1"/>
  <c r="AD10" i="30" s="1"/>
  <c r="AE10" i="30" s="1"/>
  <c r="AR10" i="30" s="1"/>
  <c r="AA19" i="30"/>
  <c r="AB19" i="30" s="1"/>
  <c r="AD19" i="30" s="1"/>
  <c r="AE19" i="30" s="1"/>
  <c r="AA16" i="30"/>
  <c r="AB16" i="30" s="1"/>
  <c r="AD16" i="30" s="1"/>
  <c r="AE16" i="30" s="1"/>
  <c r="AR16" i="30" s="1"/>
  <c r="AS9" i="30"/>
  <c r="AT9" i="30" s="1"/>
  <c r="AU9" i="30" s="1"/>
  <c r="AA8" i="30"/>
  <c r="AB8" i="30" s="1"/>
  <c r="AD8" i="30" s="1"/>
  <c r="AE8" i="30" s="1"/>
  <c r="AR8" i="30" s="1"/>
  <c r="AS8" i="29" l="1"/>
  <c r="AT8" i="29" s="1"/>
  <c r="AU8" i="29" s="1"/>
  <c r="AS13" i="30"/>
  <c r="AT13" i="30" s="1"/>
  <c r="AU13" i="30" s="1"/>
  <c r="AS20" i="30"/>
  <c r="AT20" i="30" s="1"/>
  <c r="AU20" i="30" s="1"/>
  <c r="AS17" i="30"/>
  <c r="AT17" i="30" s="1"/>
  <c r="AU17" i="30" s="1"/>
  <c r="AS12" i="30"/>
  <c r="AT12" i="30" s="1"/>
  <c r="AU12" i="30" s="1"/>
  <c r="AR11" i="30"/>
  <c r="AS16" i="30"/>
  <c r="AT16" i="30" s="1"/>
  <c r="AU16" i="30" s="1"/>
  <c r="AR18" i="30"/>
  <c r="AS18" i="30"/>
  <c r="AT18" i="30" s="1"/>
  <c r="AU18" i="30" s="1"/>
  <c r="AS15" i="30"/>
  <c r="AT15" i="30" s="1"/>
  <c r="AU15" i="30" s="1"/>
  <c r="AR15" i="30"/>
  <c r="AS19" i="30"/>
  <c r="AT19" i="30" s="1"/>
  <c r="AU19" i="30" s="1"/>
  <c r="AR19" i="30"/>
  <c r="AS10" i="30"/>
  <c r="AT10" i="30" s="1"/>
  <c r="AU10" i="30" s="1"/>
  <c r="AS8" i="30"/>
  <c r="AT8" i="30" s="1"/>
  <c r="AU8" i="30" s="1"/>
  <c r="Y9" i="31" l="1"/>
  <c r="W9" i="31"/>
  <c r="AG9" i="31"/>
  <c r="AI9" i="31"/>
  <c r="AK9" i="31"/>
  <c r="AM9" i="31"/>
  <c r="AO9" i="31"/>
  <c r="AQ9" i="31"/>
  <c r="Y10" i="31"/>
  <c r="W10" i="31"/>
  <c r="AG10" i="31"/>
  <c r="AI10" i="31"/>
  <c r="AK10" i="31"/>
  <c r="AM10" i="31"/>
  <c r="AO10" i="31"/>
  <c r="AQ10" i="31"/>
  <c r="Y11" i="31"/>
  <c r="W11" i="31"/>
  <c r="AG11" i="31"/>
  <c r="AI11" i="31"/>
  <c r="AK11" i="31"/>
  <c r="AM11" i="31"/>
  <c r="AO11" i="31"/>
  <c r="AQ11" i="31"/>
  <c r="Y12" i="31"/>
  <c r="W12" i="31"/>
  <c r="AG12" i="31"/>
  <c r="AI12" i="31"/>
  <c r="AK12" i="31"/>
  <c r="AM12" i="31"/>
  <c r="AO12" i="31"/>
  <c r="AQ12" i="31"/>
  <c r="W13" i="31"/>
  <c r="Y13" i="31"/>
  <c r="AG13" i="31"/>
  <c r="AI13" i="31"/>
  <c r="AK13" i="31"/>
  <c r="AM13" i="31"/>
  <c r="AO13" i="31"/>
  <c r="AQ13" i="31"/>
  <c r="Y14" i="31"/>
  <c r="W14" i="31"/>
  <c r="AG14" i="31"/>
  <c r="AI14" i="31"/>
  <c r="AK14" i="31"/>
  <c r="AM14" i="31"/>
  <c r="AO14" i="31"/>
  <c r="AQ14" i="31"/>
  <c r="Y15" i="31"/>
  <c r="W15" i="31"/>
  <c r="AG15" i="31"/>
  <c r="AI15" i="31"/>
  <c r="AK15" i="31"/>
  <c r="AM15" i="31"/>
  <c r="AO15" i="31"/>
  <c r="AQ15" i="31"/>
  <c r="Y16" i="31"/>
  <c r="W16" i="31"/>
  <c r="AG16" i="31"/>
  <c r="AI16" i="31"/>
  <c r="AK16" i="31"/>
  <c r="AM16" i="31"/>
  <c r="AO16" i="31"/>
  <c r="AQ16" i="31"/>
  <c r="Y17" i="31"/>
  <c r="W17" i="31"/>
  <c r="AG17" i="31"/>
  <c r="AI17" i="31"/>
  <c r="AK17" i="31"/>
  <c r="AM17" i="31"/>
  <c r="AO17" i="31"/>
  <c r="AQ17" i="31"/>
  <c r="Y18" i="31"/>
  <c r="W18" i="31"/>
  <c r="AG18" i="31"/>
  <c r="AI18" i="31"/>
  <c r="AK18" i="31"/>
  <c r="AM18" i="31"/>
  <c r="AO18" i="31"/>
  <c r="AQ18" i="31"/>
  <c r="Y19" i="31"/>
  <c r="W19" i="31"/>
  <c r="AG19" i="31"/>
  <c r="AI19" i="31"/>
  <c r="AK19" i="31"/>
  <c r="AM19" i="31"/>
  <c r="AO19" i="31"/>
  <c r="AQ19" i="31"/>
  <c r="Y20" i="31"/>
  <c r="W20" i="31"/>
  <c r="AQ20" i="31"/>
  <c r="W8" i="31"/>
  <c r="Y8" i="31"/>
  <c r="AQ8" i="31"/>
  <c r="AO8" i="31"/>
  <c r="AM8" i="31"/>
  <c r="AK8" i="31"/>
  <c r="AI8" i="31"/>
  <c r="AG8" i="31"/>
  <c r="AA15" i="31" l="1"/>
  <c r="AB15" i="31" s="1"/>
  <c r="AD15" i="31" s="1"/>
  <c r="AE15" i="31" s="1"/>
  <c r="AR15" i="31" s="1"/>
  <c r="AA19" i="31"/>
  <c r="AB19" i="31" s="1"/>
  <c r="AD19" i="31" s="1"/>
  <c r="AE19" i="31" s="1"/>
  <c r="AR19" i="31" s="1"/>
  <c r="AA16" i="31"/>
  <c r="AB16" i="31" s="1"/>
  <c r="AD16" i="31" s="1"/>
  <c r="AE16" i="31" s="1"/>
  <c r="AS16" i="31" s="1"/>
  <c r="AT16" i="31" s="1"/>
  <c r="AU16" i="31" s="1"/>
  <c r="AA13" i="31"/>
  <c r="AB13" i="31" s="1"/>
  <c r="AD13" i="31" s="1"/>
  <c r="AE13" i="31" s="1"/>
  <c r="AR13" i="31" s="1"/>
  <c r="AA18" i="31"/>
  <c r="AB18" i="31" s="1"/>
  <c r="AD18" i="31" s="1"/>
  <c r="AE18" i="31" s="1"/>
  <c r="AR18" i="31" s="1"/>
  <c r="AA9" i="31"/>
  <c r="AB9" i="31" s="1"/>
  <c r="AD9" i="31" s="1"/>
  <c r="AE9" i="31" s="1"/>
  <c r="AR9" i="31" s="1"/>
  <c r="AA12" i="31"/>
  <c r="AB12" i="31" s="1"/>
  <c r="AD12" i="31" s="1"/>
  <c r="AE12" i="31" s="1"/>
  <c r="AR12" i="31" s="1"/>
  <c r="AA11" i="31"/>
  <c r="AB11" i="31" s="1"/>
  <c r="AD11" i="31" s="1"/>
  <c r="AE11" i="31" s="1"/>
  <c r="AR11" i="31" s="1"/>
  <c r="AA8" i="31"/>
  <c r="AB8" i="31" s="1"/>
  <c r="AD8" i="31" s="1"/>
  <c r="AE8" i="31" s="1"/>
  <c r="AR8" i="31" s="1"/>
  <c r="AA20" i="31"/>
  <c r="AB20" i="31" s="1"/>
  <c r="AD20" i="31" s="1"/>
  <c r="AE20" i="31" s="1"/>
  <c r="AR20" i="31" s="1"/>
  <c r="AA14" i="31"/>
  <c r="AB14" i="31" s="1"/>
  <c r="AD14" i="31" s="1"/>
  <c r="AE14" i="31" s="1"/>
  <c r="AR14" i="31" s="1"/>
  <c r="AA10" i="31"/>
  <c r="AB10" i="31" s="1"/>
  <c r="AD10" i="31" s="1"/>
  <c r="AE10" i="31" s="1"/>
  <c r="AA17" i="31"/>
  <c r="AB17" i="31" s="1"/>
  <c r="AD17" i="31" s="1"/>
  <c r="AE17" i="31" s="1"/>
  <c r="AS15" i="31" l="1"/>
  <c r="AT15" i="31" s="1"/>
  <c r="AU15" i="31" s="1"/>
  <c r="AR16" i="31"/>
  <c r="AS19" i="31"/>
  <c r="AT19" i="31" s="1"/>
  <c r="AU19" i="31" s="1"/>
  <c r="AS9" i="31"/>
  <c r="AT9" i="31" s="1"/>
  <c r="AU9" i="31" s="1"/>
  <c r="AS12" i="31"/>
  <c r="AT12" i="31" s="1"/>
  <c r="AU12" i="31" s="1"/>
  <c r="AS18" i="31"/>
  <c r="AT18" i="31" s="1"/>
  <c r="AU18" i="31" s="1"/>
  <c r="AS13" i="31"/>
  <c r="AT13" i="31" s="1"/>
  <c r="AU13" i="31" s="1"/>
  <c r="AS20" i="31"/>
  <c r="AT20" i="31" s="1"/>
  <c r="AU20" i="31" s="1"/>
  <c r="AS8" i="31"/>
  <c r="AT8" i="31" s="1"/>
  <c r="AU8" i="31" s="1"/>
  <c r="AS11" i="31"/>
  <c r="AT11" i="31" s="1"/>
  <c r="AU11" i="31" s="1"/>
  <c r="AS14" i="31"/>
  <c r="AT14" i="31" s="1"/>
  <c r="AU14" i="31" s="1"/>
  <c r="AR10" i="31"/>
  <c r="AS10" i="31"/>
  <c r="AT10" i="31" s="1"/>
  <c r="AU10" i="31" s="1"/>
  <c r="AR17" i="31"/>
  <c r="AS17" i="31"/>
  <c r="AT17" i="31" s="1"/>
  <c r="AU17" i="31" s="1"/>
  <c r="Y9" i="32" l="1"/>
  <c r="W9" i="32"/>
  <c r="AG9" i="32"/>
  <c r="AI9" i="32"/>
  <c r="AK9" i="32"/>
  <c r="AM9" i="32"/>
  <c r="AO9" i="32"/>
  <c r="AQ9" i="32"/>
  <c r="Y10" i="32"/>
  <c r="W10" i="32"/>
  <c r="AG10" i="32"/>
  <c r="AI10" i="32"/>
  <c r="AK10" i="32"/>
  <c r="AM10" i="32"/>
  <c r="AO10" i="32"/>
  <c r="AQ10" i="32"/>
  <c r="Y11" i="32"/>
  <c r="W11" i="32"/>
  <c r="AG11" i="32"/>
  <c r="AI11" i="32"/>
  <c r="AK11" i="32"/>
  <c r="AM11" i="32"/>
  <c r="AO11" i="32"/>
  <c r="AQ11" i="32"/>
  <c r="Y12" i="32"/>
  <c r="W12" i="32"/>
  <c r="W8" i="32"/>
  <c r="Y8" i="32"/>
  <c r="AQ8" i="32"/>
  <c r="AO8" i="32"/>
  <c r="AM8" i="32"/>
  <c r="AK8" i="32"/>
  <c r="AI8" i="32"/>
  <c r="AG8" i="32"/>
  <c r="AA11" i="32" l="1"/>
  <c r="AB11" i="32" s="1"/>
  <c r="AD11" i="32" s="1"/>
  <c r="AE11" i="32" s="1"/>
  <c r="AS11" i="32" s="1"/>
  <c r="AT11" i="32" s="1"/>
  <c r="AU11" i="32" s="1"/>
  <c r="AA9" i="32"/>
  <c r="AB9" i="32" s="1"/>
  <c r="AD9" i="32" s="1"/>
  <c r="AE9" i="32" s="1"/>
  <c r="AR9" i="32" s="1"/>
  <c r="AA8" i="32"/>
  <c r="AB8" i="32" s="1"/>
  <c r="AD8" i="32" s="1"/>
  <c r="AE8" i="32" s="1"/>
  <c r="AR8" i="32" s="1"/>
  <c r="AA12" i="32"/>
  <c r="AB12" i="32" s="1"/>
  <c r="AD12" i="32" s="1"/>
  <c r="AE12" i="32" s="1"/>
  <c r="AR12" i="32" s="1"/>
  <c r="AA10" i="32"/>
  <c r="AB10" i="32" s="1"/>
  <c r="AD10" i="32" s="1"/>
  <c r="AE10" i="32" s="1"/>
  <c r="AR10" i="32" s="1"/>
  <c r="AS9" i="32" l="1"/>
  <c r="AT9" i="32" s="1"/>
  <c r="AU9" i="32" s="1"/>
  <c r="AR11" i="32"/>
  <c r="AS8" i="32"/>
  <c r="AT8" i="32" s="1"/>
  <c r="AU8" i="32" s="1"/>
  <c r="AS12" i="32"/>
  <c r="AT12" i="32" s="1"/>
  <c r="AU12" i="32" s="1"/>
  <c r="AS10" i="32"/>
  <c r="AT10" i="32" s="1"/>
  <c r="AU10" i="32" s="1"/>
  <c r="Y19" i="33" l="1"/>
  <c r="W19" i="33"/>
  <c r="AG19" i="33"/>
  <c r="AI19" i="33"/>
  <c r="AK19" i="33"/>
  <c r="AM19" i="33"/>
  <c r="AO19" i="33"/>
  <c r="AQ19" i="33"/>
  <c r="Y20" i="33"/>
  <c r="W20" i="33"/>
  <c r="AG20" i="33"/>
  <c r="AI20" i="33"/>
  <c r="AK20" i="33"/>
  <c r="AM20" i="33"/>
  <c r="AO20" i="33"/>
  <c r="AQ20" i="33"/>
  <c r="W21" i="33"/>
  <c r="Y21" i="33"/>
  <c r="AG21" i="33"/>
  <c r="AI21" i="33"/>
  <c r="AK21" i="33"/>
  <c r="AM21" i="33"/>
  <c r="AO21" i="33"/>
  <c r="AQ21" i="33"/>
  <c r="Y22" i="33"/>
  <c r="W22" i="33"/>
  <c r="AG22" i="33"/>
  <c r="AI22" i="33"/>
  <c r="AK22" i="33"/>
  <c r="AM22" i="33"/>
  <c r="AO22" i="33"/>
  <c r="AQ22" i="33"/>
  <c r="Y23" i="33"/>
  <c r="W23" i="33"/>
  <c r="AG23" i="33"/>
  <c r="AI23" i="33"/>
  <c r="AK23" i="33"/>
  <c r="AM23" i="33"/>
  <c r="AO23" i="33"/>
  <c r="AQ23" i="33"/>
  <c r="Y24" i="33"/>
  <c r="W24" i="33"/>
  <c r="AG24" i="33"/>
  <c r="AI24" i="33"/>
  <c r="AK24" i="33"/>
  <c r="AM24" i="33"/>
  <c r="AO24" i="33"/>
  <c r="AQ24" i="33"/>
  <c r="Y25" i="33"/>
  <c r="W25" i="33"/>
  <c r="AG25" i="33"/>
  <c r="AI25" i="33"/>
  <c r="AK25" i="33"/>
  <c r="AM25" i="33"/>
  <c r="AO25" i="33"/>
  <c r="AQ25" i="33"/>
  <c r="Y26" i="33"/>
  <c r="W26" i="33"/>
  <c r="AG26" i="33"/>
  <c r="AI26" i="33"/>
  <c r="AK26" i="33"/>
  <c r="AM26" i="33"/>
  <c r="AO26" i="33"/>
  <c r="AQ26" i="33"/>
  <c r="Y27" i="33"/>
  <c r="W27" i="33"/>
  <c r="AG27" i="33"/>
  <c r="AI27" i="33"/>
  <c r="AK27" i="33"/>
  <c r="AM27" i="33"/>
  <c r="AO27" i="33"/>
  <c r="AQ27" i="33"/>
  <c r="Y28" i="33"/>
  <c r="W28" i="33"/>
  <c r="AG28" i="33"/>
  <c r="AI28" i="33"/>
  <c r="AK28" i="33"/>
  <c r="AM28" i="33"/>
  <c r="AO28" i="33"/>
  <c r="AQ28" i="33"/>
  <c r="W29" i="33"/>
  <c r="Y29" i="33"/>
  <c r="AG29" i="33"/>
  <c r="AI29" i="33"/>
  <c r="AK29" i="33"/>
  <c r="AM29" i="33"/>
  <c r="AO29" i="33"/>
  <c r="AQ29" i="33"/>
  <c r="Y30" i="33"/>
  <c r="W30" i="33"/>
  <c r="AG30" i="33"/>
  <c r="AI30" i="33"/>
  <c r="AK30" i="33"/>
  <c r="AM30" i="33"/>
  <c r="AO30" i="33"/>
  <c r="AQ30" i="33"/>
  <c r="Y31" i="33"/>
  <c r="W31" i="33"/>
  <c r="AG31" i="33"/>
  <c r="AI31" i="33"/>
  <c r="AK31" i="33"/>
  <c r="AM31" i="33"/>
  <c r="AO31" i="33"/>
  <c r="AQ31" i="33"/>
  <c r="Y34" i="33"/>
  <c r="W34" i="33"/>
  <c r="AG34" i="33"/>
  <c r="Y35" i="33"/>
  <c r="W35" i="33"/>
  <c r="AG35" i="33"/>
  <c r="AI35" i="33"/>
  <c r="AK35" i="33"/>
  <c r="AM35" i="33"/>
  <c r="AO35" i="33"/>
  <c r="AQ35" i="33"/>
  <c r="Y36" i="33"/>
  <c r="W36" i="33"/>
  <c r="AG36" i="33"/>
  <c r="Y37" i="33"/>
  <c r="W37" i="33"/>
  <c r="AG37" i="33"/>
  <c r="AI37" i="33"/>
  <c r="AK37" i="33"/>
  <c r="AM37" i="33"/>
  <c r="AO37" i="33"/>
  <c r="AQ37" i="33"/>
  <c r="Y38" i="33"/>
  <c r="W38" i="33"/>
  <c r="W9" i="33"/>
  <c r="Y9" i="33"/>
  <c r="AG9" i="33"/>
  <c r="AI9" i="33"/>
  <c r="AK9" i="33"/>
  <c r="AM9" i="33"/>
  <c r="AO9" i="33"/>
  <c r="AQ9" i="33"/>
  <c r="Y10" i="33"/>
  <c r="W10" i="33"/>
  <c r="AG10" i="33"/>
  <c r="AI10" i="33"/>
  <c r="AK10" i="33"/>
  <c r="AM10" i="33"/>
  <c r="AO10" i="33"/>
  <c r="AQ10" i="33"/>
  <c r="Y11" i="33"/>
  <c r="W11" i="33"/>
  <c r="AG11" i="33"/>
  <c r="AI11" i="33"/>
  <c r="AK11" i="33"/>
  <c r="AM11" i="33"/>
  <c r="AO11" i="33"/>
  <c r="AQ11" i="33"/>
  <c r="W12" i="33"/>
  <c r="Y12" i="33"/>
  <c r="AG12" i="33"/>
  <c r="AI12" i="33"/>
  <c r="AK12" i="33"/>
  <c r="AM12" i="33"/>
  <c r="AO12" i="33"/>
  <c r="AQ12" i="33"/>
  <c r="Y13" i="33"/>
  <c r="W13" i="33"/>
  <c r="AG13" i="33"/>
  <c r="AI13" i="33"/>
  <c r="AK13" i="33"/>
  <c r="AM13" i="33"/>
  <c r="AO13" i="33"/>
  <c r="AQ13" i="33"/>
  <c r="Y14" i="33"/>
  <c r="W14" i="33"/>
  <c r="AG14" i="33"/>
  <c r="AI14" i="33"/>
  <c r="AK14" i="33"/>
  <c r="AM14" i="33"/>
  <c r="AO14" i="33"/>
  <c r="AQ14" i="33"/>
  <c r="W15" i="33"/>
  <c r="Y15" i="33"/>
  <c r="AG15" i="33"/>
  <c r="AI15" i="33"/>
  <c r="AK15" i="33"/>
  <c r="AM15" i="33"/>
  <c r="AO15" i="33"/>
  <c r="AQ15" i="33"/>
  <c r="Y16" i="33"/>
  <c r="W16" i="33"/>
  <c r="AG16" i="33"/>
  <c r="AI16" i="33"/>
  <c r="AK16" i="33"/>
  <c r="AM16" i="33"/>
  <c r="AO16" i="33"/>
  <c r="AQ16" i="33"/>
  <c r="Y17" i="33"/>
  <c r="W17" i="33"/>
  <c r="AG17" i="33"/>
  <c r="AI17" i="33"/>
  <c r="AK17" i="33"/>
  <c r="AM17" i="33"/>
  <c r="AO17" i="33"/>
  <c r="AQ17" i="33"/>
  <c r="Y18" i="33"/>
  <c r="W18" i="33"/>
  <c r="AG18" i="33"/>
  <c r="AI18" i="33"/>
  <c r="AK18" i="33"/>
  <c r="AM18" i="33"/>
  <c r="AO18" i="33"/>
  <c r="AQ18" i="33"/>
  <c r="AA29" i="33" l="1"/>
  <c r="AB29" i="33" s="1"/>
  <c r="AE29" i="33" s="1"/>
  <c r="AR29" i="33" s="1"/>
  <c r="AA9" i="33"/>
  <c r="AB9" i="33" s="1"/>
  <c r="AD9" i="33" s="1"/>
  <c r="AE9" i="33" s="1"/>
  <c r="AR9" i="33" s="1"/>
  <c r="AA21" i="33"/>
  <c r="AB21" i="33" s="1"/>
  <c r="AE21" i="33" s="1"/>
  <c r="AR21" i="33" s="1"/>
  <c r="AA14" i="33"/>
  <c r="AB14" i="33" s="1"/>
  <c r="AD14" i="33" s="1"/>
  <c r="AE14" i="33" s="1"/>
  <c r="AR14" i="33" s="1"/>
  <c r="AA25" i="33"/>
  <c r="AB25" i="33" s="1"/>
  <c r="AE25" i="33" s="1"/>
  <c r="AS25" i="33" s="1"/>
  <c r="AT25" i="33" s="1"/>
  <c r="AU25" i="33" s="1"/>
  <c r="AA36" i="33"/>
  <c r="AB36" i="33" s="1"/>
  <c r="AD36" i="33" s="1"/>
  <c r="AE36" i="33" s="1"/>
  <c r="AA16" i="33"/>
  <c r="AB16" i="33" s="1"/>
  <c r="AD16" i="33" s="1"/>
  <c r="AE16" i="33" s="1"/>
  <c r="AR16" i="33" s="1"/>
  <c r="AA18" i="33"/>
  <c r="AB18" i="33" s="1"/>
  <c r="AD18" i="33" s="1"/>
  <c r="AE18" i="33" s="1"/>
  <c r="AR18" i="33" s="1"/>
  <c r="AA26" i="33"/>
  <c r="AB26" i="33" s="1"/>
  <c r="AE26" i="33" s="1"/>
  <c r="AR26" i="33" s="1"/>
  <c r="AA15" i="33"/>
  <c r="AB15" i="33" s="1"/>
  <c r="AD15" i="33" s="1"/>
  <c r="AE15" i="33" s="1"/>
  <c r="AR15" i="33" s="1"/>
  <c r="AA13" i="33"/>
  <c r="AB13" i="33" s="1"/>
  <c r="AD13" i="33" s="1"/>
  <c r="AE13" i="33" s="1"/>
  <c r="AR13" i="33" s="1"/>
  <c r="AA11" i="33"/>
  <c r="AB11" i="33" s="1"/>
  <c r="AD11" i="33" s="1"/>
  <c r="AE11" i="33" s="1"/>
  <c r="AR11" i="33" s="1"/>
  <c r="AA12" i="33"/>
  <c r="AB12" i="33" s="1"/>
  <c r="AD12" i="33" s="1"/>
  <c r="AE12" i="33" s="1"/>
  <c r="AR12" i="33" s="1"/>
  <c r="AA37" i="33"/>
  <c r="AB37" i="33" s="1"/>
  <c r="AD37" i="33" s="1"/>
  <c r="AE37" i="33" s="1"/>
  <c r="AR37" i="33" s="1"/>
  <c r="AA30" i="33"/>
  <c r="AB30" i="33" s="1"/>
  <c r="AE30" i="33" s="1"/>
  <c r="AR30" i="33" s="1"/>
  <c r="AA22" i="33"/>
  <c r="AB22" i="33" s="1"/>
  <c r="AE22" i="33" s="1"/>
  <c r="AR22" i="33" s="1"/>
  <c r="AA17" i="33"/>
  <c r="AB17" i="33" s="1"/>
  <c r="AD17" i="33" s="1"/>
  <c r="AE17" i="33" s="1"/>
  <c r="AR17" i="33" s="1"/>
  <c r="AA38" i="33"/>
  <c r="AB38" i="33" s="1"/>
  <c r="AD38" i="33" s="1"/>
  <c r="AE38" i="33" s="1"/>
  <c r="AR38" i="33" s="1"/>
  <c r="AA34" i="33"/>
  <c r="AB34" i="33" s="1"/>
  <c r="AD34" i="33" s="1"/>
  <c r="AE34" i="33" s="1"/>
  <c r="AA27" i="33"/>
  <c r="AB27" i="33" s="1"/>
  <c r="AE27" i="33" s="1"/>
  <c r="AR27" i="33" s="1"/>
  <c r="AA24" i="33"/>
  <c r="AB24" i="33" s="1"/>
  <c r="AE24" i="33" s="1"/>
  <c r="AA19" i="33"/>
  <c r="AB19" i="33" s="1"/>
  <c r="AD19" i="33" s="1"/>
  <c r="AE19" i="33" s="1"/>
  <c r="AR19" i="33" s="1"/>
  <c r="AA35" i="33"/>
  <c r="AB35" i="33" s="1"/>
  <c r="AD35" i="33" s="1"/>
  <c r="AE35" i="33" s="1"/>
  <c r="AA31" i="33"/>
  <c r="AB31" i="33" s="1"/>
  <c r="AE31" i="33" s="1"/>
  <c r="AR31" i="33" s="1"/>
  <c r="AA28" i="33"/>
  <c r="AB28" i="33" s="1"/>
  <c r="AE28" i="33" s="1"/>
  <c r="AA23" i="33"/>
  <c r="AB23" i="33" s="1"/>
  <c r="AE23" i="33" s="1"/>
  <c r="AR23" i="33" s="1"/>
  <c r="AA20" i="33"/>
  <c r="AB20" i="33" s="1"/>
  <c r="AD20" i="33" s="1"/>
  <c r="AE20" i="33" s="1"/>
  <c r="AA10" i="33"/>
  <c r="AB10" i="33" s="1"/>
  <c r="AD10" i="33" s="1"/>
  <c r="AE10" i="33" s="1"/>
  <c r="AS29" i="33" l="1"/>
  <c r="AT29" i="33" s="1"/>
  <c r="AU29" i="33" s="1"/>
  <c r="AS36" i="33"/>
  <c r="AT36" i="33" s="1"/>
  <c r="AU36" i="33" s="1"/>
  <c r="AR36" i="33"/>
  <c r="AS34" i="33"/>
  <c r="AT34" i="33" s="1"/>
  <c r="AU34" i="33" s="1"/>
  <c r="AR34" i="33"/>
  <c r="AS15" i="33"/>
  <c r="AT15" i="33" s="1"/>
  <c r="AU15" i="33" s="1"/>
  <c r="AS9" i="33"/>
  <c r="AT9" i="33" s="1"/>
  <c r="AU9" i="33" s="1"/>
  <c r="AS21" i="33"/>
  <c r="AT21" i="33" s="1"/>
  <c r="AU21" i="33" s="1"/>
  <c r="AS18" i="33"/>
  <c r="AT18" i="33" s="1"/>
  <c r="AU18" i="33" s="1"/>
  <c r="AS14" i="33"/>
  <c r="AT14" i="33" s="1"/>
  <c r="AU14" i="33" s="1"/>
  <c r="AS16" i="33"/>
  <c r="AT16" i="33" s="1"/>
  <c r="AU16" i="33" s="1"/>
  <c r="AS26" i="33"/>
  <c r="AT26" i="33" s="1"/>
  <c r="AU26" i="33" s="1"/>
  <c r="AS12" i="33"/>
  <c r="AT12" i="33" s="1"/>
  <c r="AU12" i="33" s="1"/>
  <c r="AS17" i="33"/>
  <c r="AT17" i="33" s="1"/>
  <c r="AU17" i="33" s="1"/>
  <c r="AS38" i="33"/>
  <c r="AT38" i="33" s="1"/>
  <c r="AU38" i="33" s="1"/>
  <c r="AS22" i="33"/>
  <c r="AT22" i="33" s="1"/>
  <c r="AU22" i="33" s="1"/>
  <c r="AS30" i="33"/>
  <c r="AT30" i="33" s="1"/>
  <c r="AU30" i="33" s="1"/>
  <c r="AR25" i="33"/>
  <c r="AS11" i="33"/>
  <c r="AT11" i="33" s="1"/>
  <c r="AU11" i="33" s="1"/>
  <c r="AS37" i="33"/>
  <c r="AT37" i="33" s="1"/>
  <c r="AU37" i="33" s="1"/>
  <c r="AS13" i="33"/>
  <c r="AT13" i="33" s="1"/>
  <c r="AU13" i="33" s="1"/>
  <c r="AR35" i="33"/>
  <c r="AS35" i="33"/>
  <c r="AT35" i="33" s="1"/>
  <c r="AU35" i="33" s="1"/>
  <c r="AS27" i="33"/>
  <c r="AT27" i="33" s="1"/>
  <c r="AU27" i="33" s="1"/>
  <c r="AR20" i="33"/>
  <c r="AS20" i="33"/>
  <c r="AT20" i="33" s="1"/>
  <c r="AU20" i="33" s="1"/>
  <c r="AR24" i="33"/>
  <c r="AS24" i="33"/>
  <c r="AT24" i="33" s="1"/>
  <c r="AU24" i="33" s="1"/>
  <c r="AS23" i="33"/>
  <c r="AT23" i="33" s="1"/>
  <c r="AU23" i="33" s="1"/>
  <c r="AR28" i="33"/>
  <c r="AS28" i="33"/>
  <c r="AT28" i="33" s="1"/>
  <c r="AU28" i="33" s="1"/>
  <c r="AS31" i="33"/>
  <c r="AT31" i="33" s="1"/>
  <c r="AU31" i="33" s="1"/>
  <c r="AS19" i="33"/>
  <c r="AT19" i="33" s="1"/>
  <c r="AU19" i="33" s="1"/>
  <c r="AR10" i="33"/>
  <c r="AS10" i="33"/>
  <c r="AT10" i="33" s="1"/>
  <c r="AU10" i="33" s="1"/>
  <c r="AQ8" i="33" l="1"/>
  <c r="AO8" i="33"/>
  <c r="AM8" i="33"/>
  <c r="AK8" i="33"/>
  <c r="AI8" i="33"/>
  <c r="AG8" i="33"/>
  <c r="Y8" i="33"/>
  <c r="W8" i="33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O20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M20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K20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I20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Y20" i="20"/>
  <c r="W20" i="20"/>
  <c r="Y21" i="20"/>
  <c r="W21" i="20"/>
  <c r="Y23" i="20"/>
  <c r="W23" i="20"/>
  <c r="AA8" i="33" l="1"/>
  <c r="AB8" i="33" s="1"/>
  <c r="AD8" i="33" s="1"/>
  <c r="AE8" i="33" s="1"/>
  <c r="AR8" i="33" s="1"/>
  <c r="AS28" i="20"/>
  <c r="AT28" i="20" s="1"/>
  <c r="AU28" i="20" s="1"/>
  <c r="AS22" i="20"/>
  <c r="AT22" i="20" s="1"/>
  <c r="AU22" i="20" s="1"/>
  <c r="AR26" i="20"/>
  <c r="AA23" i="20"/>
  <c r="AB23" i="20" s="1"/>
  <c r="AD23" i="20" s="1"/>
  <c r="AE23" i="20" s="1"/>
  <c r="AR23" i="20" s="1"/>
  <c r="AR32" i="20"/>
  <c r="AS27" i="20"/>
  <c r="AT27" i="20" s="1"/>
  <c r="AU27" i="20" s="1"/>
  <c r="AR29" i="20"/>
  <c r="AS30" i="20"/>
  <c r="AT30" i="20" s="1"/>
  <c r="AU30" i="20" s="1"/>
  <c r="AR24" i="20"/>
  <c r="AA21" i="20"/>
  <c r="AB21" i="20" s="1"/>
  <c r="AD21" i="20" s="1"/>
  <c r="AE21" i="20" s="1"/>
  <c r="AR21" i="20" s="1"/>
  <c r="AA20" i="20"/>
  <c r="AB20" i="20" s="1"/>
  <c r="AD20" i="20" s="1"/>
  <c r="AE20" i="20" s="1"/>
  <c r="AR20" i="20" s="1"/>
  <c r="AS25" i="20"/>
  <c r="AT25" i="20" s="1"/>
  <c r="AU25" i="20" s="1"/>
  <c r="AR31" i="20"/>
  <c r="AR33" i="20"/>
  <c r="AS33" i="20"/>
  <c r="AT33" i="20" s="1"/>
  <c r="AU33" i="20" s="1"/>
  <c r="AR22" i="20"/>
  <c r="AS26" i="20" l="1"/>
  <c r="AT26" i="20" s="1"/>
  <c r="AU26" i="20" s="1"/>
  <c r="AR28" i="20"/>
  <c r="AS20" i="20"/>
  <c r="AT20" i="20" s="1"/>
  <c r="AU20" i="20" s="1"/>
  <c r="AR27" i="20"/>
  <c r="AS23" i="20"/>
  <c r="AT23" i="20" s="1"/>
  <c r="AU23" i="20" s="1"/>
  <c r="AS21" i="20"/>
  <c r="AT21" i="20" s="1"/>
  <c r="AU21" i="20" s="1"/>
  <c r="AS8" i="33"/>
  <c r="AT8" i="33" s="1"/>
  <c r="AU8" i="33" s="1"/>
  <c r="AS31" i="20"/>
  <c r="AT31" i="20" s="1"/>
  <c r="AU31" i="20" s="1"/>
  <c r="AR25" i="20"/>
  <c r="AS29" i="20"/>
  <c r="AT29" i="20" s="1"/>
  <c r="AU29" i="20" s="1"/>
  <c r="AS24" i="20"/>
  <c r="AT24" i="20" s="1"/>
  <c r="AU24" i="20" s="1"/>
  <c r="AR30" i="20"/>
  <c r="AS32" i="20"/>
  <c r="AT32" i="20" s="1"/>
  <c r="AU32" i="20" s="1"/>
  <c r="AQ9" i="34" l="1"/>
  <c r="AQ10" i="34"/>
  <c r="AQ11" i="34"/>
  <c r="AQ12" i="34"/>
  <c r="AQ13" i="34"/>
  <c r="AQ14" i="34"/>
  <c r="AQ15" i="34"/>
  <c r="AQ16" i="34"/>
  <c r="AQ17" i="34"/>
  <c r="AQ18" i="34"/>
  <c r="AQ19" i="34"/>
  <c r="AO9" i="34"/>
  <c r="AO10" i="34"/>
  <c r="AO11" i="34"/>
  <c r="AO12" i="34"/>
  <c r="AO13" i="34"/>
  <c r="AO14" i="34"/>
  <c r="AO15" i="34"/>
  <c r="AO16" i="34"/>
  <c r="AO17" i="34"/>
  <c r="AO18" i="34"/>
  <c r="AM9" i="34"/>
  <c r="AM10" i="34"/>
  <c r="AM11" i="34"/>
  <c r="AM12" i="34"/>
  <c r="AM13" i="34"/>
  <c r="AM14" i="34"/>
  <c r="AM15" i="34"/>
  <c r="AM16" i="34"/>
  <c r="AM17" i="34"/>
  <c r="AM18" i="34"/>
  <c r="AK9" i="34"/>
  <c r="AK10" i="34"/>
  <c r="AK11" i="34"/>
  <c r="AK12" i="34"/>
  <c r="AK13" i="34"/>
  <c r="AK14" i="34"/>
  <c r="AK15" i="34"/>
  <c r="AK16" i="34"/>
  <c r="AK17" i="34"/>
  <c r="AK18" i="34"/>
  <c r="AI9" i="34"/>
  <c r="AI10" i="34"/>
  <c r="AI11" i="34"/>
  <c r="AI12" i="34"/>
  <c r="AI13" i="34"/>
  <c r="AI14" i="34"/>
  <c r="AI15" i="34"/>
  <c r="AI16" i="34"/>
  <c r="AI17" i="34"/>
  <c r="AI18" i="34"/>
  <c r="AG9" i="34"/>
  <c r="AG10" i="34"/>
  <c r="AG11" i="34"/>
  <c r="AG12" i="34"/>
  <c r="AG13" i="34"/>
  <c r="AG14" i="34"/>
  <c r="AG15" i="34"/>
  <c r="AG16" i="34"/>
  <c r="AG17" i="34"/>
  <c r="AG18" i="34"/>
  <c r="W9" i="34"/>
  <c r="W10" i="34"/>
  <c r="W11" i="34"/>
  <c r="W12" i="34"/>
  <c r="W13" i="34"/>
  <c r="Y14" i="34"/>
  <c r="W14" i="34"/>
  <c r="Y15" i="34"/>
  <c r="W15" i="34"/>
  <c r="Y16" i="34"/>
  <c r="W16" i="34"/>
  <c r="Y17" i="34"/>
  <c r="W17" i="34"/>
  <c r="Y18" i="34"/>
  <c r="W18" i="34"/>
  <c r="Y19" i="34"/>
  <c r="W19" i="34"/>
  <c r="AA18" i="34" l="1"/>
  <c r="AB18" i="34" s="1"/>
  <c r="AD18" i="34" s="1"/>
  <c r="AE18" i="34" s="1"/>
  <c r="AR18" i="34" s="1"/>
  <c r="AA19" i="34"/>
  <c r="AB19" i="34" s="1"/>
  <c r="AD19" i="34" s="1"/>
  <c r="AE19" i="34" s="1"/>
  <c r="AR19" i="34" s="1"/>
  <c r="AA16" i="34"/>
  <c r="AB16" i="34" s="1"/>
  <c r="AD16" i="34" s="1"/>
  <c r="AE16" i="34" s="1"/>
  <c r="AR16" i="34" s="1"/>
  <c r="AA14" i="34"/>
  <c r="AB14" i="34" s="1"/>
  <c r="AD14" i="34" s="1"/>
  <c r="AE14" i="34" s="1"/>
  <c r="AR14" i="34" s="1"/>
  <c r="AA17" i="34"/>
  <c r="AB17" i="34" s="1"/>
  <c r="AD17" i="34" s="1"/>
  <c r="AE17" i="34" s="1"/>
  <c r="AA15" i="34"/>
  <c r="AB15" i="34" s="1"/>
  <c r="AD15" i="34" s="1"/>
  <c r="AE15" i="34" s="1"/>
  <c r="AR15" i="34" s="1"/>
  <c r="AS18" i="34" l="1"/>
  <c r="AT18" i="34" s="1"/>
  <c r="AU18" i="34" s="1"/>
  <c r="AS19" i="34"/>
  <c r="AT19" i="34" s="1"/>
  <c r="AU19" i="34" s="1"/>
  <c r="AS15" i="34"/>
  <c r="AT15" i="34" s="1"/>
  <c r="AU15" i="34" s="1"/>
  <c r="AS17" i="34"/>
  <c r="AT17" i="34" s="1"/>
  <c r="AU17" i="34" s="1"/>
  <c r="AR17" i="34"/>
  <c r="AS14" i="34"/>
  <c r="AT14" i="34" s="1"/>
  <c r="AU14" i="34" s="1"/>
  <c r="AS16" i="34"/>
  <c r="AT16" i="34" s="1"/>
  <c r="AU16" i="34" s="1"/>
  <c r="Y13" i="34" l="1"/>
  <c r="Y12" i="34"/>
  <c r="Y11" i="34"/>
  <c r="Y10" i="34"/>
  <c r="Y9" i="34"/>
  <c r="AA9" i="34" s="1"/>
  <c r="AB9" i="34" s="1"/>
  <c r="AD9" i="34" s="1"/>
  <c r="AE9" i="34" s="1"/>
  <c r="AQ8" i="34"/>
  <c r="AO8" i="34"/>
  <c r="AM8" i="34"/>
  <c r="AK8" i="34"/>
  <c r="AI8" i="34"/>
  <c r="AG8" i="34"/>
  <c r="Y8" i="34"/>
  <c r="W8" i="34"/>
  <c r="AQ26" i="32"/>
  <c r="AO26" i="32"/>
  <c r="AM26" i="32"/>
  <c r="AK26" i="32"/>
  <c r="AI26" i="32"/>
  <c r="AG26" i="32"/>
  <c r="AQ25" i="32"/>
  <c r="AO25" i="32"/>
  <c r="AM25" i="32"/>
  <c r="AK25" i="32"/>
  <c r="AI25" i="32"/>
  <c r="AG25" i="32"/>
  <c r="AQ24" i="32"/>
  <c r="AO24" i="32"/>
  <c r="AM24" i="32"/>
  <c r="AK24" i="32"/>
  <c r="AI24" i="32"/>
  <c r="AG24" i="32"/>
  <c r="AQ23" i="32"/>
  <c r="AO23" i="32"/>
  <c r="AM23" i="32"/>
  <c r="AK23" i="32"/>
  <c r="AI23" i="32"/>
  <c r="AG23" i="32"/>
  <c r="AQ22" i="32"/>
  <c r="AO22" i="32"/>
  <c r="AM22" i="32"/>
  <c r="AK22" i="32"/>
  <c r="AI22" i="32"/>
  <c r="AG22" i="32"/>
  <c r="AQ21" i="32"/>
  <c r="AO21" i="32"/>
  <c r="AM21" i="32"/>
  <c r="AK21" i="32"/>
  <c r="AI21" i="32"/>
  <c r="AG21" i="32"/>
  <c r="AQ20" i="32"/>
  <c r="AO20" i="32"/>
  <c r="AM20" i="32"/>
  <c r="AK20" i="32"/>
  <c r="AI20" i="32"/>
  <c r="AG20" i="32"/>
  <c r="AR19" i="32"/>
  <c r="AR18" i="32"/>
  <c r="AR17" i="32"/>
  <c r="AR16" i="32"/>
  <c r="AQ15" i="32"/>
  <c r="AO15" i="32"/>
  <c r="AM15" i="32"/>
  <c r="AK15" i="32"/>
  <c r="AI15" i="32"/>
  <c r="AG15" i="32"/>
  <c r="AQ14" i="32"/>
  <c r="AO14" i="32"/>
  <c r="AM14" i="32"/>
  <c r="AK14" i="32"/>
  <c r="AI14" i="32"/>
  <c r="AG14" i="32"/>
  <c r="AQ13" i="32"/>
  <c r="AO13" i="32"/>
  <c r="AM13" i="32"/>
  <c r="AK13" i="32"/>
  <c r="AI13" i="32"/>
  <c r="AG13" i="32"/>
  <c r="Y17" i="24"/>
  <c r="W17" i="24"/>
  <c r="AQ11" i="24"/>
  <c r="AO11" i="24"/>
  <c r="AM11" i="24"/>
  <c r="AK11" i="24"/>
  <c r="AI11" i="24"/>
  <c r="AG11" i="24"/>
  <c r="Y11" i="24"/>
  <c r="W11" i="24"/>
  <c r="Y18" i="24"/>
  <c r="W18" i="24"/>
  <c r="AQ8" i="24"/>
  <c r="AO8" i="24"/>
  <c r="AM8" i="24"/>
  <c r="AK8" i="24"/>
  <c r="AI8" i="24"/>
  <c r="AG8" i="24"/>
  <c r="Y8" i="24"/>
  <c r="W8" i="24"/>
  <c r="Y16" i="24"/>
  <c r="AA16" i="24" s="1"/>
  <c r="AB16" i="24" s="1"/>
  <c r="AD16" i="24" s="1"/>
  <c r="AE16" i="24" s="1"/>
  <c r="AQ14" i="24"/>
  <c r="AO14" i="24"/>
  <c r="AM14" i="24"/>
  <c r="AK14" i="24"/>
  <c r="AI14" i="24"/>
  <c r="AG14" i="24"/>
  <c r="Y14" i="24"/>
  <c r="W14" i="24"/>
  <c r="AQ13" i="24"/>
  <c r="AO13" i="24"/>
  <c r="AM13" i="24"/>
  <c r="AK13" i="24"/>
  <c r="AI13" i="24"/>
  <c r="AG13" i="24"/>
  <c r="Y13" i="24"/>
  <c r="W13" i="24"/>
  <c r="AQ12" i="24"/>
  <c r="AO12" i="24"/>
  <c r="AM12" i="24"/>
  <c r="AK12" i="24"/>
  <c r="AI12" i="24"/>
  <c r="AG12" i="24"/>
  <c r="Y12" i="24"/>
  <c r="W12" i="24"/>
  <c r="Y10" i="24"/>
  <c r="AA10" i="24" s="1"/>
  <c r="AB10" i="24" s="1"/>
  <c r="AD10" i="24" s="1"/>
  <c r="AE10" i="24" s="1"/>
  <c r="AQ9" i="24"/>
  <c r="AO9" i="24"/>
  <c r="AM9" i="24"/>
  <c r="AK9" i="24"/>
  <c r="AI9" i="24"/>
  <c r="AG9" i="24"/>
  <c r="Y9" i="24"/>
  <c r="Y18" i="22"/>
  <c r="AA18" i="22" s="1"/>
  <c r="Y17" i="22"/>
  <c r="AA17" i="22" s="1"/>
  <c r="Y16" i="22"/>
  <c r="AA16" i="22" s="1"/>
  <c r="AB16" i="22" s="1"/>
  <c r="AD16" i="22" s="1"/>
  <c r="AE16" i="22" s="1"/>
  <c r="AS16" i="22" s="1"/>
  <c r="AT16" i="22" s="1"/>
  <c r="AU16" i="22" s="1"/>
  <c r="AQ15" i="22"/>
  <c r="AO15" i="22"/>
  <c r="AM15" i="22"/>
  <c r="AK15" i="22"/>
  <c r="AI15" i="22"/>
  <c r="AG15" i="22"/>
  <c r="Y15" i="22"/>
  <c r="W15" i="22"/>
  <c r="AQ14" i="22"/>
  <c r="AO14" i="22"/>
  <c r="AM14" i="22"/>
  <c r="AK14" i="22"/>
  <c r="AI14" i="22"/>
  <c r="AG14" i="22"/>
  <c r="Y14" i="22"/>
  <c r="W14" i="22"/>
  <c r="AQ13" i="22"/>
  <c r="AO13" i="22"/>
  <c r="AM13" i="22"/>
  <c r="AK13" i="22"/>
  <c r="AI13" i="22"/>
  <c r="AG13" i="22"/>
  <c r="Y13" i="22"/>
  <c r="W13" i="22"/>
  <c r="AQ12" i="22"/>
  <c r="AO12" i="22"/>
  <c r="AM12" i="22"/>
  <c r="AK12" i="22"/>
  <c r="AI12" i="22"/>
  <c r="AG12" i="22"/>
  <c r="Y12" i="22"/>
  <c r="W12" i="22"/>
  <c r="AQ11" i="22"/>
  <c r="AO11" i="22"/>
  <c r="AM11" i="22"/>
  <c r="AK11" i="22"/>
  <c r="AI11" i="22"/>
  <c r="AG11" i="22"/>
  <c r="AQ10" i="22"/>
  <c r="AO10" i="22"/>
  <c r="AM10" i="22"/>
  <c r="AK10" i="22"/>
  <c r="AI10" i="22"/>
  <c r="AG10" i="22"/>
  <c r="AI12" i="20"/>
  <c r="AK12" i="20"/>
  <c r="AM12" i="20"/>
  <c r="AO12" i="20"/>
  <c r="AQ19" i="20"/>
  <c r="AQ18" i="20"/>
  <c r="AQ17" i="20"/>
  <c r="AQ16" i="20"/>
  <c r="AQ15" i="20"/>
  <c r="AQ14" i="20"/>
  <c r="AQ13" i="20"/>
  <c r="AQ11" i="20"/>
  <c r="AQ10" i="20"/>
  <c r="AQ9" i="20"/>
  <c r="AO19" i="20"/>
  <c r="AO18" i="20"/>
  <c r="AO17" i="20"/>
  <c r="AO16" i="20"/>
  <c r="AO15" i="20"/>
  <c r="AO14" i="20"/>
  <c r="AO13" i="20"/>
  <c r="AO11" i="20"/>
  <c r="AO10" i="20"/>
  <c r="AO9" i="20"/>
  <c r="AS10" i="24" l="1"/>
  <c r="AT10" i="24" s="1"/>
  <c r="AU10" i="24" s="1"/>
  <c r="AR10" i="24"/>
  <c r="AR16" i="24"/>
  <c r="AS16" i="24"/>
  <c r="AT16" i="24" s="1"/>
  <c r="AU16" i="24" s="1"/>
  <c r="AR14" i="32"/>
  <c r="AR20" i="32"/>
  <c r="AR21" i="32"/>
  <c r="AR13" i="32"/>
  <c r="AR24" i="32"/>
  <c r="AR25" i="32"/>
  <c r="AR23" i="32"/>
  <c r="AR22" i="32"/>
  <c r="AR26" i="32"/>
  <c r="AR16" i="22"/>
  <c r="AA8" i="24"/>
  <c r="AB8" i="24" s="1"/>
  <c r="AD8" i="24" s="1"/>
  <c r="AE8" i="24" s="1"/>
  <c r="AR8" i="24" s="1"/>
  <c r="AA18" i="24"/>
  <c r="AB18" i="24" s="1"/>
  <c r="AD18" i="24" s="1"/>
  <c r="AE18" i="24" s="1"/>
  <c r="AR18" i="24" s="1"/>
  <c r="AA11" i="24"/>
  <c r="AB11" i="24" s="1"/>
  <c r="AD11" i="24" s="1"/>
  <c r="AE11" i="24" s="1"/>
  <c r="AR11" i="24" s="1"/>
  <c r="AA17" i="24"/>
  <c r="AB17" i="24" s="1"/>
  <c r="AD17" i="24" s="1"/>
  <c r="AE17" i="24" s="1"/>
  <c r="AR10" i="22"/>
  <c r="AR11" i="22"/>
  <c r="AA12" i="22"/>
  <c r="AB12" i="22" s="1"/>
  <c r="AD12" i="22" s="1"/>
  <c r="AE12" i="22" s="1"/>
  <c r="AR12" i="22" s="1"/>
  <c r="AA14" i="22"/>
  <c r="AB14" i="22" s="1"/>
  <c r="AD14" i="22" s="1"/>
  <c r="AE14" i="22" s="1"/>
  <c r="AS14" i="22" s="1"/>
  <c r="AT14" i="22" s="1"/>
  <c r="AU14" i="22" s="1"/>
  <c r="AA15" i="22"/>
  <c r="AB15" i="22" s="1"/>
  <c r="AD15" i="22" s="1"/>
  <c r="AE15" i="22" s="1"/>
  <c r="AS15" i="22" s="1"/>
  <c r="AT15" i="22" s="1"/>
  <c r="AU15" i="22" s="1"/>
  <c r="AA12" i="24"/>
  <c r="AB12" i="24" s="1"/>
  <c r="AD12" i="24" s="1"/>
  <c r="AE12" i="24" s="1"/>
  <c r="AR12" i="24" s="1"/>
  <c r="AA13" i="24"/>
  <c r="AB13" i="24" s="1"/>
  <c r="AD13" i="24" s="1"/>
  <c r="AE13" i="24" s="1"/>
  <c r="AR13" i="24" s="1"/>
  <c r="AA14" i="24"/>
  <c r="AB14" i="24" s="1"/>
  <c r="AD14" i="24" s="1"/>
  <c r="AE14" i="24" s="1"/>
  <c r="AR14" i="24" s="1"/>
  <c r="AA9" i="24"/>
  <c r="AB9" i="24" s="1"/>
  <c r="AD9" i="24" s="1"/>
  <c r="AE9" i="24" s="1"/>
  <c r="AR9" i="24" s="1"/>
  <c r="AA13" i="22"/>
  <c r="AB13" i="22" s="1"/>
  <c r="AD13" i="22" s="1"/>
  <c r="AE13" i="22" s="1"/>
  <c r="AR13" i="22" s="1"/>
  <c r="AR9" i="34"/>
  <c r="AS9" i="34"/>
  <c r="AT9" i="34" s="1"/>
  <c r="AU9" i="34" s="1"/>
  <c r="AA10" i="34"/>
  <c r="AB10" i="34" s="1"/>
  <c r="AD10" i="34" s="1"/>
  <c r="AE10" i="34" s="1"/>
  <c r="AA12" i="34"/>
  <c r="AB12" i="34" s="1"/>
  <c r="AD12" i="34" s="1"/>
  <c r="AE12" i="34" s="1"/>
  <c r="AA13" i="34"/>
  <c r="AB13" i="34" s="1"/>
  <c r="AD13" i="34" s="1"/>
  <c r="AE13" i="34" s="1"/>
  <c r="AA8" i="34"/>
  <c r="AB8" i="34" s="1"/>
  <c r="AD8" i="34" s="1"/>
  <c r="AE8" i="34" s="1"/>
  <c r="AR8" i="34" s="1"/>
  <c r="AA11" i="34"/>
  <c r="AB11" i="34" s="1"/>
  <c r="AD11" i="34" s="1"/>
  <c r="AE11" i="34" s="1"/>
  <c r="AR15" i="32"/>
  <c r="AS20" i="32"/>
  <c r="AT20" i="32" s="1"/>
  <c r="AU20" i="32" s="1"/>
  <c r="AS21" i="32"/>
  <c r="AT21" i="32" s="1"/>
  <c r="AU21" i="32" s="1"/>
  <c r="AS22" i="32"/>
  <c r="AT22" i="32" s="1"/>
  <c r="AU22" i="32" s="1"/>
  <c r="AS23" i="32"/>
  <c r="AT23" i="32" s="1"/>
  <c r="AU23" i="32" s="1"/>
  <c r="AS24" i="32"/>
  <c r="AT24" i="32" s="1"/>
  <c r="AU24" i="32" s="1"/>
  <c r="AS25" i="32"/>
  <c r="AT25" i="32" s="1"/>
  <c r="AU25" i="32" s="1"/>
  <c r="AS26" i="32"/>
  <c r="AT26" i="32" s="1"/>
  <c r="AU26" i="32" s="1"/>
  <c r="AM19" i="20"/>
  <c r="AM18" i="20"/>
  <c r="AM17" i="20"/>
  <c r="AM16" i="20"/>
  <c r="AM15" i="20"/>
  <c r="AM14" i="20"/>
  <c r="AM13" i="20"/>
  <c r="AM11" i="20"/>
  <c r="AM10" i="20"/>
  <c r="AM9" i="20"/>
  <c r="AK19" i="20"/>
  <c r="AK18" i="20"/>
  <c r="AK17" i="20"/>
  <c r="AK16" i="20"/>
  <c r="AK15" i="20"/>
  <c r="AK14" i="20"/>
  <c r="AK13" i="20"/>
  <c r="AK11" i="20"/>
  <c r="AK10" i="20"/>
  <c r="AK9" i="20"/>
  <c r="AI19" i="20"/>
  <c r="AI18" i="20"/>
  <c r="AI17" i="20"/>
  <c r="AI16" i="20"/>
  <c r="AI15" i="20"/>
  <c r="AI14" i="20"/>
  <c r="AI13" i="20"/>
  <c r="AI11" i="20"/>
  <c r="AI10" i="20"/>
  <c r="AI9" i="20"/>
  <c r="AG19" i="20"/>
  <c r="AG18" i="20"/>
  <c r="AG17" i="20"/>
  <c r="AG16" i="20"/>
  <c r="AG15" i="20"/>
  <c r="AG14" i="20"/>
  <c r="AG13" i="20"/>
  <c r="AG11" i="20"/>
  <c r="AG10" i="20"/>
  <c r="AG9" i="20"/>
  <c r="W19" i="20"/>
  <c r="W18" i="20"/>
  <c r="W17" i="20"/>
  <c r="W16" i="20"/>
  <c r="W15" i="20"/>
  <c r="W14" i="20"/>
  <c r="W13" i="20"/>
  <c r="W11" i="20"/>
  <c r="W10" i="20"/>
  <c r="Y19" i="20"/>
  <c r="Y18" i="20"/>
  <c r="Y17" i="20"/>
  <c r="Y16" i="20"/>
  <c r="Y15" i="20"/>
  <c r="Y14" i="20"/>
  <c r="Y13" i="20"/>
  <c r="AQ12" i="20"/>
  <c r="AG12" i="20"/>
  <c r="Y12" i="20"/>
  <c r="W12" i="20"/>
  <c r="Y11" i="20"/>
  <c r="Y10" i="20"/>
  <c r="AQ8" i="20"/>
  <c r="AO8" i="20"/>
  <c r="AM8" i="20"/>
  <c r="AK8" i="20"/>
  <c r="AI8" i="20"/>
  <c r="AG8" i="20"/>
  <c r="Y8" i="20"/>
  <c r="W8" i="20"/>
  <c r="AQ19" i="19"/>
  <c r="AQ20" i="19"/>
  <c r="AO19" i="19"/>
  <c r="AO20" i="19"/>
  <c r="AM19" i="19"/>
  <c r="AM20" i="19"/>
  <c r="AG19" i="19"/>
  <c r="AI19" i="19"/>
  <c r="AK19" i="19"/>
  <c r="AG20" i="19"/>
  <c r="AI20" i="19"/>
  <c r="AK20" i="19"/>
  <c r="AR17" i="24" l="1"/>
  <c r="AS17" i="24"/>
  <c r="AT17" i="24" s="1"/>
  <c r="AU17" i="24" s="1"/>
  <c r="AS11" i="24"/>
  <c r="AT11" i="24" s="1"/>
  <c r="AU11" i="24" s="1"/>
  <c r="AS18" i="24"/>
  <c r="AT18" i="24" s="1"/>
  <c r="AU18" i="24" s="1"/>
  <c r="AS8" i="24"/>
  <c r="AT8" i="24" s="1"/>
  <c r="AU8" i="24" s="1"/>
  <c r="AS14" i="24"/>
  <c r="AT14" i="24" s="1"/>
  <c r="AU14" i="24" s="1"/>
  <c r="AS13" i="24"/>
  <c r="AT13" i="24" s="1"/>
  <c r="AU13" i="24" s="1"/>
  <c r="AR15" i="22"/>
  <c r="AR14" i="22"/>
  <c r="AS12" i="22"/>
  <c r="AT12" i="22" s="1"/>
  <c r="AU12" i="22" s="1"/>
  <c r="AS11" i="22"/>
  <c r="AT11" i="22" s="1"/>
  <c r="AU11" i="22" s="1"/>
  <c r="AS10" i="22"/>
  <c r="AT10" i="22" s="1"/>
  <c r="AU10" i="22" s="1"/>
  <c r="AS13" i="22"/>
  <c r="AT13" i="22" s="1"/>
  <c r="AU13" i="22" s="1"/>
  <c r="AS9" i="24"/>
  <c r="AT9" i="24" s="1"/>
  <c r="AU9" i="24" s="1"/>
  <c r="AS12" i="24"/>
  <c r="AT12" i="24" s="1"/>
  <c r="AU12" i="24" s="1"/>
  <c r="AS9" i="20"/>
  <c r="AT9" i="20" s="1"/>
  <c r="AU9" i="20" s="1"/>
  <c r="AA18" i="20"/>
  <c r="AB18" i="20" s="1"/>
  <c r="AD18" i="20" s="1"/>
  <c r="AE18" i="20" s="1"/>
  <c r="AR18" i="20" s="1"/>
  <c r="AA19" i="20"/>
  <c r="AB19" i="20" s="1"/>
  <c r="AD19" i="20" s="1"/>
  <c r="AE19" i="20" s="1"/>
  <c r="AS19" i="20" s="1"/>
  <c r="AT19" i="20" s="1"/>
  <c r="AU19" i="20" s="1"/>
  <c r="AA16" i="20"/>
  <c r="AB16" i="20" s="1"/>
  <c r="AD16" i="20" s="1"/>
  <c r="AE16" i="20" s="1"/>
  <c r="AR16" i="20" s="1"/>
  <c r="AA17" i="20"/>
  <c r="AB17" i="20" s="1"/>
  <c r="AD17" i="20" s="1"/>
  <c r="AE17" i="20" s="1"/>
  <c r="AR17" i="20" s="1"/>
  <c r="AS8" i="34"/>
  <c r="AT8" i="34" s="1"/>
  <c r="AU8" i="34" s="1"/>
  <c r="AR13" i="34"/>
  <c r="AS13" i="34"/>
  <c r="AT13" i="34" s="1"/>
  <c r="AU13" i="34" s="1"/>
  <c r="AR11" i="34"/>
  <c r="AS11" i="34"/>
  <c r="AT11" i="34" s="1"/>
  <c r="AU11" i="34" s="1"/>
  <c r="AR12" i="34"/>
  <c r="AS12" i="34"/>
  <c r="AT12" i="34" s="1"/>
  <c r="AU12" i="34" s="1"/>
  <c r="AS10" i="34"/>
  <c r="AT10" i="34" s="1"/>
  <c r="AU10" i="34" s="1"/>
  <c r="AR10" i="34"/>
  <c r="AA10" i="20"/>
  <c r="AA11" i="20"/>
  <c r="AA13" i="20"/>
  <c r="AA14" i="20"/>
  <c r="AB14" i="20" s="1"/>
  <c r="AD14" i="20" s="1"/>
  <c r="AE14" i="20" s="1"/>
  <c r="AS14" i="20" s="1"/>
  <c r="AT14" i="20" s="1"/>
  <c r="AU14" i="20" s="1"/>
  <c r="AA15" i="20"/>
  <c r="AA12" i="20"/>
  <c r="AB12" i="20" s="1"/>
  <c r="AD12" i="20" s="1"/>
  <c r="AE12" i="20" s="1"/>
  <c r="AR12" i="20" s="1"/>
  <c r="AA8" i="20"/>
  <c r="AB8" i="20" s="1"/>
  <c r="AD8" i="20" s="1"/>
  <c r="AE8" i="20" s="1"/>
  <c r="AR8" i="20" s="1"/>
  <c r="AS17" i="20" l="1"/>
  <c r="AT17" i="20" s="1"/>
  <c r="AU17" i="20" s="1"/>
  <c r="AR19" i="20"/>
  <c r="AS18" i="20"/>
  <c r="AT18" i="20" s="1"/>
  <c r="AU18" i="20" s="1"/>
  <c r="AR9" i="20"/>
  <c r="AS16" i="20"/>
  <c r="AT16" i="20" s="1"/>
  <c r="AU16" i="20" s="1"/>
  <c r="AS12" i="20"/>
  <c r="AT12" i="20" s="1"/>
  <c r="AU12" i="20" s="1"/>
  <c r="AB15" i="20"/>
  <c r="AD15" i="20" s="1"/>
  <c r="AE15" i="20" s="1"/>
  <c r="AS15" i="20" s="1"/>
  <c r="AT15" i="20" s="1"/>
  <c r="AU15" i="20" s="1"/>
  <c r="AB10" i="20"/>
  <c r="AD10" i="20" s="1"/>
  <c r="AE10" i="20" s="1"/>
  <c r="AS10" i="20" s="1"/>
  <c r="AT10" i="20" s="1"/>
  <c r="AU10" i="20" s="1"/>
  <c r="AB13" i="20"/>
  <c r="AD13" i="20" s="1"/>
  <c r="AE13" i="20" s="1"/>
  <c r="AS13" i="20" s="1"/>
  <c r="AT13" i="20" s="1"/>
  <c r="AU13" i="20" s="1"/>
  <c r="AB11" i="20"/>
  <c r="AD11" i="20" s="1"/>
  <c r="AE11" i="20" s="1"/>
  <c r="AS11" i="20" s="1"/>
  <c r="AT11" i="20" s="1"/>
  <c r="AU11" i="20" s="1"/>
  <c r="AR14" i="20"/>
  <c r="AS8" i="20"/>
  <c r="AT8" i="20" s="1"/>
  <c r="AU8" i="20" s="1"/>
  <c r="AR11" i="20" l="1"/>
  <c r="AR10" i="20"/>
  <c r="AR13" i="20"/>
  <c r="AR15" i="20"/>
  <c r="Y20" i="19" l="1"/>
  <c r="W19" i="19"/>
  <c r="W20" i="19"/>
  <c r="Y19" i="19"/>
  <c r="AA19" i="19" l="1"/>
  <c r="AB19" i="19" s="1"/>
  <c r="AD19" i="19" s="1"/>
  <c r="AE19" i="19" s="1"/>
  <c r="AR19" i="19" s="1"/>
  <c r="AA20" i="19"/>
  <c r="AB20" i="19" s="1"/>
  <c r="AD20" i="19" s="1"/>
  <c r="AE20" i="19" s="1"/>
  <c r="AR20" i="19" s="1"/>
  <c r="AS19" i="19" l="1"/>
  <c r="AT19" i="19" s="1"/>
  <c r="AU19" i="19" s="1"/>
  <c r="AS20" i="19"/>
  <c r="AT20" i="19" s="1"/>
  <c r="AU20" i="19" s="1"/>
  <c r="AQ18" i="19"/>
  <c r="AO18" i="19"/>
  <c r="AM18" i="19"/>
  <c r="AK18" i="19"/>
  <c r="AI18" i="19"/>
  <c r="AG18" i="19"/>
  <c r="Y18" i="19"/>
  <c r="W18" i="19"/>
  <c r="AA18" i="19" l="1"/>
  <c r="AB18" i="19" s="1"/>
  <c r="AD18" i="19" s="1"/>
  <c r="AE18" i="19" s="1"/>
  <c r="AR18" i="19" s="1"/>
  <c r="AS18" i="19" l="1"/>
  <c r="AT18" i="19" s="1"/>
  <c r="AU18" i="19" s="1"/>
  <c r="AQ17" i="19" l="1"/>
  <c r="AO17" i="19"/>
  <c r="AM17" i="19"/>
  <c r="AK17" i="19"/>
  <c r="AI17" i="19"/>
  <c r="AG17" i="19"/>
  <c r="Y17" i="19"/>
  <c r="W17" i="19"/>
  <c r="AO15" i="19"/>
  <c r="U16" i="19"/>
  <c r="W16" i="19"/>
  <c r="Y16" i="19"/>
  <c r="AG16" i="19"/>
  <c r="AI16" i="19"/>
  <c r="AK16" i="19"/>
  <c r="AM16" i="19"/>
  <c r="AO16" i="19"/>
  <c r="AQ16" i="19"/>
  <c r="AO9" i="19"/>
  <c r="AO10" i="19"/>
  <c r="AO11" i="19"/>
  <c r="AO12" i="19"/>
  <c r="AO13" i="19"/>
  <c r="AO14" i="19"/>
  <c r="AQ15" i="19"/>
  <c r="AM15" i="19"/>
  <c r="AK15" i="19"/>
  <c r="AI15" i="19"/>
  <c r="AG15" i="19"/>
  <c r="Y15" i="19"/>
  <c r="W15" i="19"/>
  <c r="U15" i="19"/>
  <c r="AQ9" i="19"/>
  <c r="AQ10" i="19"/>
  <c r="AQ11" i="19"/>
  <c r="AQ12" i="19"/>
  <c r="AQ13" i="19"/>
  <c r="AQ14" i="19"/>
  <c r="AM9" i="19"/>
  <c r="AM10" i="19"/>
  <c r="AM11" i="19"/>
  <c r="AM12" i="19"/>
  <c r="AM13" i="19"/>
  <c r="AM14" i="19"/>
  <c r="AA15" i="19" l="1"/>
  <c r="AB15" i="19" s="1"/>
  <c r="AD15" i="19" s="1"/>
  <c r="AE15" i="19" s="1"/>
  <c r="AR15" i="19" s="1"/>
  <c r="AA16" i="19"/>
  <c r="AB16" i="19" s="1"/>
  <c r="AD16" i="19" s="1"/>
  <c r="AE16" i="19" s="1"/>
  <c r="AR16" i="19" s="1"/>
  <c r="AA17" i="19"/>
  <c r="AB17" i="19" s="1"/>
  <c r="AD17" i="19" s="1"/>
  <c r="AE17" i="19" s="1"/>
  <c r="AR17" i="19" s="1"/>
  <c r="AS16" i="19" l="1"/>
  <c r="AT16" i="19" s="1"/>
  <c r="AU16" i="19" s="1"/>
  <c r="AS15" i="19"/>
  <c r="AT15" i="19" s="1"/>
  <c r="AU15" i="19" s="1"/>
  <c r="AS17" i="19"/>
  <c r="AT17" i="19" s="1"/>
  <c r="AU17" i="19" s="1"/>
  <c r="AK10" i="19" l="1"/>
  <c r="AK11" i="19"/>
  <c r="AK12" i="19"/>
  <c r="AK13" i="19"/>
  <c r="AK14" i="19"/>
  <c r="AI10" i="19"/>
  <c r="AI11" i="19"/>
  <c r="AI12" i="19"/>
  <c r="AI13" i="19"/>
  <c r="AI14" i="19"/>
  <c r="AG10" i="19"/>
  <c r="AG11" i="19"/>
  <c r="AG12" i="19"/>
  <c r="AG13" i="19"/>
  <c r="AG14" i="19"/>
  <c r="Y10" i="19"/>
  <c r="Y11" i="19"/>
  <c r="Y12" i="19"/>
  <c r="Y13" i="19"/>
  <c r="Y14" i="19"/>
  <c r="W10" i="19"/>
  <c r="W11" i="19"/>
  <c r="W12" i="19"/>
  <c r="W13" i="19"/>
  <c r="W14" i="19"/>
  <c r="W9" i="19"/>
  <c r="Y9" i="19"/>
  <c r="AG9" i="19"/>
  <c r="AI9" i="19"/>
  <c r="AK9" i="19"/>
  <c r="AQ8" i="19"/>
  <c r="AO8" i="19"/>
  <c r="AM8" i="19"/>
  <c r="AK8" i="19"/>
  <c r="AI8" i="19"/>
  <c r="AG8" i="19"/>
  <c r="Y8" i="19"/>
  <c r="W8" i="19"/>
  <c r="AA13" i="19" l="1"/>
  <c r="AB13" i="19" s="1"/>
  <c r="AD13" i="19" s="1"/>
  <c r="AE13" i="19" s="1"/>
  <c r="AR13" i="19" s="1"/>
  <c r="AA12" i="19"/>
  <c r="AB12" i="19" s="1"/>
  <c r="AD12" i="19" s="1"/>
  <c r="AE12" i="19" s="1"/>
  <c r="AR12" i="19" s="1"/>
  <c r="AA11" i="19"/>
  <c r="AB11" i="19" s="1"/>
  <c r="AD11" i="19" s="1"/>
  <c r="AE11" i="19" s="1"/>
  <c r="AR11" i="19" s="1"/>
  <c r="AA10" i="19"/>
  <c r="AB10" i="19" s="1"/>
  <c r="AD10" i="19" s="1"/>
  <c r="AE10" i="19" s="1"/>
  <c r="AR10" i="19" s="1"/>
  <c r="AA8" i="19"/>
  <c r="AB8" i="19" s="1"/>
  <c r="AD8" i="19" s="1"/>
  <c r="AE8" i="19" s="1"/>
  <c r="AR8" i="19" s="1"/>
  <c r="AA9" i="19"/>
  <c r="AB9" i="19" s="1"/>
  <c r="AD9" i="19" s="1"/>
  <c r="AE9" i="19" s="1"/>
  <c r="AR9" i="19" s="1"/>
  <c r="AS13" i="19"/>
  <c r="AT13" i="19" s="1"/>
  <c r="AU13" i="19" s="1"/>
  <c r="AA14" i="19"/>
  <c r="AB14" i="19" s="1"/>
  <c r="AD14" i="19" s="1"/>
  <c r="AE14" i="19" s="1"/>
  <c r="AR14" i="19" s="1"/>
  <c r="AS10" i="19" l="1"/>
  <c r="AT10" i="19" s="1"/>
  <c r="AU10" i="19" s="1"/>
  <c r="AS12" i="19"/>
  <c r="AT12" i="19" s="1"/>
  <c r="AU12" i="19" s="1"/>
  <c r="AS8" i="19"/>
  <c r="AT8" i="19" s="1"/>
  <c r="AU8" i="19" s="1"/>
  <c r="AS11" i="19"/>
  <c r="AT11" i="19" s="1"/>
  <c r="AU11" i="19" s="1"/>
  <c r="AS14" i="19"/>
  <c r="AT14" i="19" s="1"/>
  <c r="AU14" i="19" s="1"/>
  <c r="AS9" i="19"/>
  <c r="AT9" i="19" s="1"/>
  <c r="AU9" i="19" s="1"/>
  <c r="AG16" i="16"/>
  <c r="AG17" i="16"/>
  <c r="AG18" i="16"/>
  <c r="AG19" i="16"/>
  <c r="AI15" i="16"/>
  <c r="AI16" i="16"/>
  <c r="AI17" i="16"/>
  <c r="AI18" i="16"/>
  <c r="AI19" i="16"/>
  <c r="AK16" i="16"/>
  <c r="AK17" i="16"/>
  <c r="AK18" i="16"/>
  <c r="AK19" i="16"/>
  <c r="AM16" i="16"/>
  <c r="AM17" i="16"/>
  <c r="AM18" i="16"/>
  <c r="AM19" i="16"/>
  <c r="AO16" i="16"/>
  <c r="AO17" i="16"/>
  <c r="AO18" i="16"/>
  <c r="AO19" i="16"/>
  <c r="AQ16" i="16"/>
  <c r="AQ17" i="16"/>
  <c r="AQ18" i="16"/>
  <c r="AQ19" i="16"/>
  <c r="W16" i="16"/>
  <c r="W17" i="16"/>
  <c r="W18" i="16"/>
  <c r="W19" i="16"/>
  <c r="AQ9" i="16"/>
  <c r="AO9" i="16"/>
  <c r="AM9" i="16"/>
  <c r="AG9" i="16" l="1"/>
  <c r="AK9" i="16"/>
  <c r="AI9" i="16"/>
  <c r="W9" i="16" l="1"/>
  <c r="AQ26" i="16"/>
  <c r="AO26" i="16"/>
  <c r="AM26" i="16"/>
  <c r="AK26" i="16"/>
  <c r="AI26" i="16"/>
  <c r="AG26" i="16"/>
  <c r="Y26" i="16"/>
  <c r="W26" i="16"/>
  <c r="AQ25" i="16"/>
  <c r="AO25" i="16"/>
  <c r="AM25" i="16"/>
  <c r="AK25" i="16"/>
  <c r="AI25" i="16"/>
  <c r="AG25" i="16"/>
  <c r="Y25" i="16"/>
  <c r="W25" i="16"/>
  <c r="AQ24" i="16"/>
  <c r="AO24" i="16"/>
  <c r="AM24" i="16"/>
  <c r="AK24" i="16"/>
  <c r="AI24" i="16"/>
  <c r="AG24" i="16"/>
  <c r="Y24" i="16"/>
  <c r="W24" i="16"/>
  <c r="AQ23" i="16"/>
  <c r="AO23" i="16"/>
  <c r="AM23" i="16"/>
  <c r="AK23" i="16"/>
  <c r="AI23" i="16"/>
  <c r="AG23" i="16"/>
  <c r="Y23" i="16"/>
  <c r="W23" i="16"/>
  <c r="AQ22" i="16"/>
  <c r="AO22" i="16"/>
  <c r="AM22" i="16"/>
  <c r="AK22" i="16"/>
  <c r="AI22" i="16"/>
  <c r="AG22" i="16"/>
  <c r="Y22" i="16"/>
  <c r="W22" i="16"/>
  <c r="AQ21" i="16"/>
  <c r="AO21" i="16"/>
  <c r="AM21" i="16"/>
  <c r="AK21" i="16"/>
  <c r="AI21" i="16"/>
  <c r="AG21" i="16"/>
  <c r="Y21" i="16"/>
  <c r="W21" i="16"/>
  <c r="AQ20" i="16"/>
  <c r="AO20" i="16"/>
  <c r="AM20" i="16"/>
  <c r="AK20" i="16"/>
  <c r="AI20" i="16"/>
  <c r="AG20" i="16"/>
  <c r="Y20" i="16"/>
  <c r="W20" i="16"/>
  <c r="Y19" i="16"/>
  <c r="Y18" i="16"/>
  <c r="Y17" i="16"/>
  <c r="Y16" i="16"/>
  <c r="AQ15" i="16"/>
  <c r="AO15" i="16"/>
  <c r="AM15" i="16"/>
  <c r="AK15" i="16"/>
  <c r="AG15" i="16"/>
  <c r="Y15" i="16"/>
  <c r="W15" i="16"/>
  <c r="AQ14" i="16"/>
  <c r="AO14" i="16"/>
  <c r="AM14" i="16"/>
  <c r="AK14" i="16"/>
  <c r="AI14" i="16"/>
  <c r="AG14" i="16"/>
  <c r="Y14" i="16"/>
  <c r="W14" i="16"/>
  <c r="AQ13" i="16"/>
  <c r="AO13" i="16"/>
  <c r="AM13" i="16"/>
  <c r="AK13" i="16"/>
  <c r="AI13" i="16"/>
  <c r="AG13" i="16"/>
  <c r="Y13" i="16"/>
  <c r="W13" i="16"/>
  <c r="AQ12" i="16"/>
  <c r="AO12" i="16"/>
  <c r="AM12" i="16"/>
  <c r="AK12" i="16"/>
  <c r="AI12" i="16"/>
  <c r="AG12" i="16"/>
  <c r="Y12" i="16"/>
  <c r="W12" i="16"/>
  <c r="AQ11" i="16"/>
  <c r="AO11" i="16"/>
  <c r="AM11" i="16"/>
  <c r="AK11" i="16"/>
  <c r="AI11" i="16"/>
  <c r="AG11" i="16"/>
  <c r="Y11" i="16"/>
  <c r="W11" i="16"/>
  <c r="AQ10" i="16"/>
  <c r="AO10" i="16"/>
  <c r="AM10" i="16"/>
  <c r="AK10" i="16"/>
  <c r="AI10" i="16"/>
  <c r="AG10" i="16"/>
  <c r="Y10" i="16"/>
  <c r="W10" i="16"/>
  <c r="Y9" i="16"/>
  <c r="AQ8" i="16"/>
  <c r="AO8" i="16"/>
  <c r="AM8" i="16"/>
  <c r="AK8" i="16"/>
  <c r="AI8" i="16"/>
  <c r="AG8" i="16"/>
  <c r="Y8" i="16"/>
  <c r="W8" i="16"/>
  <c r="AA18" i="16" l="1"/>
  <c r="AA17" i="16"/>
  <c r="AA19" i="16"/>
  <c r="AA16" i="16"/>
  <c r="AA11" i="16"/>
  <c r="AA12" i="16"/>
  <c r="AA13" i="16"/>
  <c r="AA14" i="16"/>
  <c r="AA15" i="16"/>
  <c r="AA24" i="16"/>
  <c r="AA25" i="16"/>
  <c r="AA26" i="16"/>
  <c r="AA10" i="16"/>
  <c r="AA9" i="16"/>
  <c r="AA8" i="16"/>
  <c r="AA20" i="16"/>
  <c r="AA21" i="16"/>
  <c r="AA22" i="16"/>
  <c r="AA23" i="16"/>
  <c r="AB20" i="16" l="1"/>
  <c r="AB26" i="16"/>
  <c r="AB14" i="16"/>
  <c r="AB8" i="16"/>
  <c r="AB13" i="16"/>
  <c r="AB16" i="16"/>
  <c r="AB17" i="16"/>
  <c r="AB25" i="16"/>
  <c r="AB9" i="16"/>
  <c r="AB24" i="16"/>
  <c r="AB12" i="16"/>
  <c r="AB23" i="16"/>
  <c r="AB22" i="16"/>
  <c r="AB21" i="16"/>
  <c r="AB10" i="16"/>
  <c r="AB15" i="16"/>
  <c r="AB11" i="16"/>
  <c r="AB19" i="16"/>
  <c r="AB18" i="16"/>
  <c r="AD19" i="16" l="1"/>
  <c r="AD15" i="16"/>
  <c r="AD21" i="16"/>
  <c r="AD23" i="16"/>
  <c r="AD24" i="16"/>
  <c r="AD25" i="16"/>
  <c r="AD16" i="16"/>
  <c r="AD8" i="16"/>
  <c r="AD26" i="16"/>
  <c r="AD18" i="16"/>
  <c r="AD11" i="16"/>
  <c r="AD10" i="16"/>
  <c r="AD22" i="16"/>
  <c r="AD12" i="16"/>
  <c r="AD9" i="16"/>
  <c r="AD17" i="16"/>
  <c r="AD13" i="16"/>
  <c r="AD14" i="16"/>
  <c r="AD20" i="16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AE14" i="16" l="1"/>
  <c r="AE17" i="16"/>
  <c r="AE12" i="16"/>
  <c r="AE10" i="16"/>
  <c r="AE18" i="16"/>
  <c r="AE8" i="16"/>
  <c r="AE25" i="16"/>
  <c r="AE23" i="16"/>
  <c r="AE15" i="16"/>
  <c r="AE20" i="16"/>
  <c r="AE13" i="16"/>
  <c r="AE9" i="16"/>
  <c r="AE22" i="16"/>
  <c r="AE11" i="16"/>
  <c r="AE26" i="16"/>
  <c r="AE16" i="16"/>
  <c r="AE24" i="16"/>
  <c r="AE21" i="16"/>
  <c r="AE19" i="16"/>
  <c r="AR12" i="16" l="1"/>
  <c r="AS12" i="16"/>
  <c r="AR19" i="16"/>
  <c r="AS19" i="16"/>
  <c r="AR16" i="16"/>
  <c r="AS16" i="16"/>
  <c r="AR11" i="16"/>
  <c r="AS11" i="16"/>
  <c r="AR20" i="16"/>
  <c r="AS20" i="16"/>
  <c r="AR8" i="16"/>
  <c r="AS8" i="16"/>
  <c r="AR17" i="16"/>
  <c r="AS17" i="16"/>
  <c r="AR21" i="16"/>
  <c r="AS21" i="16"/>
  <c r="AR9" i="16"/>
  <c r="AS9" i="16"/>
  <c r="AR23" i="16"/>
  <c r="AS23" i="16"/>
  <c r="AR10" i="16"/>
  <c r="AS10" i="16"/>
  <c r="AR24" i="16"/>
  <c r="AS24" i="16"/>
  <c r="AR26" i="16"/>
  <c r="AS26" i="16"/>
  <c r="AR22" i="16"/>
  <c r="AS22" i="16"/>
  <c r="AR13" i="16"/>
  <c r="AS13" i="16"/>
  <c r="AS15" i="16"/>
  <c r="AR15" i="16"/>
  <c r="AS25" i="16"/>
  <c r="AR25" i="16"/>
  <c r="AR18" i="16"/>
  <c r="AS18" i="16"/>
  <c r="AR14" i="16"/>
  <c r="AS14" i="16"/>
  <c r="AT14" i="16" l="1"/>
  <c r="AT24" i="16"/>
  <c r="AT21" i="16"/>
  <c r="AT11" i="16"/>
  <c r="AT15" i="16"/>
  <c r="AT26" i="16"/>
  <c r="AT9" i="16"/>
  <c r="AT20" i="16"/>
  <c r="AT12" i="16"/>
  <c r="AT18" i="16"/>
  <c r="AT25" i="16"/>
  <c r="AT22" i="16"/>
  <c r="AT23" i="16"/>
  <c r="AT8" i="16"/>
  <c r="AT19" i="16"/>
  <c r="AT13" i="16"/>
  <c r="AT10" i="16"/>
  <c r="AT17" i="16"/>
  <c r="AT16" i="16"/>
  <c r="AU10" i="16" l="1"/>
  <c r="AU23" i="16"/>
  <c r="AU25" i="16"/>
  <c r="AU9" i="16"/>
  <c r="AU21" i="16"/>
  <c r="AU13" i="16"/>
  <c r="AU22" i="16"/>
  <c r="AU20" i="16"/>
  <c r="AU26" i="16"/>
  <c r="AU24" i="16"/>
  <c r="AU17" i="16"/>
  <c r="AU8" i="16"/>
  <c r="AU18" i="16"/>
  <c r="AU11" i="16"/>
  <c r="AU16" i="16"/>
  <c r="AU19" i="16"/>
  <c r="AU12" i="16"/>
  <c r="AU15" i="16"/>
  <c r="AU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4AD26D46-AAD8-4342-8EA3-7545694FADAE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398195A8-FC90-4DC8-9A33-C5DE2BF193C8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0BB91A59-3924-4CEE-825C-D31D8837BDC2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10F67042-731B-4F07-949C-43BEE511843D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AD5F48C8-6ABA-433E-B32E-33799D783CA2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  <comment ref="T20" authorId="0" shapeId="0" xr:uid="{C1470E7A-F9DE-4594-9957-03B7C38D20C5}">
      <text>
        <r>
          <rPr>
            <b/>
            <sz val="9"/>
            <color indexed="81"/>
            <rFont val="Tahoma"/>
            <family val="2"/>
          </rPr>
          <t>Validar con el área de operaciones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56484717-EC50-48AC-A5BD-39E6EF79E6B2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F753753B-4654-42F4-B8BB-7882CD0E6BE7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2CD65A0E-70D4-4D1D-AC53-3635D848BE21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B8E39CEB-85CD-4C9D-B14E-00A48A460C99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5478D72B-47B4-4ABE-BA7B-3450A8562B97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9B1DD96C-CB41-40B4-95BC-53C2F6E0F691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E41665BA-60E4-4EA5-BC03-4CA734B9F77C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1E391828-6A18-4398-8D9B-863840C1DDAB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C99D70FE-558F-4073-99B2-91B959A902E9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ABE5A2BF-010E-404F-99B5-D0FC5157B63A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12AD51E0-09AD-4873-82BD-F6FCE011F5F8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F130612B-5F5B-4A93-BE47-30AE7E8EC17B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8ADB6095-9399-462E-8A3F-FF2F20E6BD56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12D2186A-4A43-4751-815B-2FD4834A31D3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68262790-6B98-4399-9F0F-383F9A538B4C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811AE046-AFAA-47E8-890C-E796898316CB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7FAC1945-FAB5-41C2-BDF8-E89A497EBA28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9981863B-B99F-417E-9DE7-728785DB97EB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83034E4D-AFD9-4208-BDBE-D65F5435898B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A5855064-681A-4BD0-B0F2-84D05BA6F637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59BC8660-5B70-4A4C-9F1F-A0150D2ED215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2ECDDED7-0D48-4A50-9CFF-C043B3A15B90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F701DC13-86A9-4F73-AEDD-9789681CA992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AB5EE06D-4DC3-4A8E-8C57-21D2458DBFF7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C857D0A1-15E9-4450-8EDE-0EE8D325555D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8EA88FE3-97BF-4826-A15C-3FEC7A944BC7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5C7CA041-8F13-4B8B-BE9E-FBEF5F2A3889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1408AF77-5B83-4812-B28E-FE448C532650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6F15F743-CD79-4D30-A110-C6C7F945FDA6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10737ACC-4FBD-46C9-B8D8-85706D4FDFBC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31E84C18-8A3C-4808-97AA-C5159C867D1F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F05BE098-15F1-4D49-9001-D6CF2B7F2EF9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BE26803F-D1B3-4413-A191-9D3D780F3A2C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00E005E6-96B1-4026-983F-9330BD4F09F7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B240D55E-0AB0-4D74-9638-C4A07239BCD8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6C68921E-B856-41D7-B6DF-16C801F0DC5F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9D8C887E-E716-4872-9B6A-2A6A8DEBC210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E822EEE1-84F9-469B-B34C-B3D037031B37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28C72848-EA76-4C6B-B806-BE5967110D84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BA349C02-98F8-4FA2-BFC7-F75C136B8194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45433BA6-2C8E-4BD8-9614-112093DD6A8A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CC9C68C2-8D46-4E0A-AA5C-7B2CC4424567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62DED43B-9296-41FA-AE70-E7AB091E287D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2C7AB8F7-2A98-470E-BFAE-4D8D2F5DBBB0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33C2B57F-393B-4DC9-AAE0-8BC795A03A79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A0517C42-895F-44AB-9C1A-4EC26BEA1E9B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7CF06350-3518-44FE-9464-2E47141D2EC3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50E3B7FF-FB48-435D-BFAD-9D6D8A2BE0C0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D23E2A70-01A6-4E73-ADBF-D4E425385550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F5066BEC-3170-469C-98AA-AE33439EB4FB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A535BABA-93FE-4CE0-B047-23D412639890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9DF48B04-08EF-4F7F-A5E5-86FF85E7D970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BBEFCB4A-A9D6-4B12-8EF7-3D5B74AE930E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C88EB8DE-4DD0-47BD-8A3F-7056D22D9A7C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48CDDC6B-229D-4EAE-9C3C-E28F6A248BC2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72BEE1F3-A4AC-462A-9AFA-85AEE12471DB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B8EEBF8B-EC84-441F-A2D3-94452AC70917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58CCF007-41CA-4F01-81A3-199040DC3312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C06D86D7-B60B-46A1-85A8-4131D3EAEB7B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1A28CB25-320F-4925-BFCE-00D9D9A7DD09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  <comment ref="T20" authorId="0" shapeId="0" xr:uid="{22372E7B-3896-4241-B955-2E6699598F1F}">
      <text>
        <r>
          <rPr>
            <b/>
            <sz val="9"/>
            <color indexed="81"/>
            <rFont val="Tahoma"/>
            <family val="2"/>
          </rPr>
          <t>Validar con el área de operaciones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F82EEB7C-0B4C-4B5A-9079-CD8CC434D439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BD8B3FFE-D889-43A0-B67B-15087D02E3D3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35187194-558C-4273-8CF9-E4724F2B0D94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575A18DC-F825-49C9-B509-D115F524DC8B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3EACF4C6-C2F1-4B5D-AD41-64FC054EB963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AC5D811A-EDFA-4728-A9E1-9AB4E4D665BD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ECC214E6-2A83-4E19-AF1C-1238F92DAF8C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6D32D8BD-DF04-4279-8E68-2DA30341D206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EE5F30E2-0FDD-464F-B551-839CAD24D183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70A6CE18-A155-4CEC-9D5C-E177BA1A9F1F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E47B3D37-3D34-493E-9AE8-4D8CB5EDED6D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3D346C85-C73A-41DB-8755-372DFA057A01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D117679D-9E3C-4D68-8106-067196C06876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FF11ADDB-6373-4DF9-9E1E-816B32108731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E6CD9D75-CCB1-4F2E-A11A-5A18E23B8AA7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A4743D6B-B74D-414E-A33C-E57E3A08E812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05467E0E-F12E-4D12-B842-A239D21DCE0D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E808AD98-36F9-4D7E-8F8A-135994A30000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5FDCF211-D2CF-43F0-A96A-A7C86E2917F3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CA500154-65C0-447A-8C33-9BC470AE4113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77270469-70A5-49C3-B6E1-8EAA845C47C8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1BF21D6E-EA2B-46E6-9099-BA19E54B242B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3225B555-B20A-4BC0-86E5-2C08BB40D2FB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B2C93C7E-FEFC-40FB-A56A-FBA29EFDEF19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76A2CA14-AEB2-4484-A689-DBC2BEF476DE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9EEFF97C-3E05-40E8-B5FD-0A510A5DDE28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9A4AE80F-282A-4A4F-873B-232DB2BCCA53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83EA2BD9-E758-4304-8963-CFF6BEE1CD83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4A55AB8D-B60B-44F0-BDD2-65FAFC1DB2FA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803D3BB2-0795-45B1-B4B5-1D1F1D2F2B13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</author>
    <author>Arnaldo Antonio Garcia Garcia</author>
  </authors>
  <commentList>
    <comment ref="O7" authorId="0" shapeId="0" xr:uid="{17336533-4D73-4B8D-B3DD-0C05BE6C6AAF}">
      <text>
        <r>
          <rPr>
            <sz val="9"/>
            <color indexed="81"/>
            <rFont val="Tahoma"/>
            <family val="2"/>
          </rPr>
          <t>UP: Unidades en paralelo
CAP: Capacidad por unidad
Ej.: 3 // 33% 
Redundancia para circuitos: Si el circuito tiene suplencia, y la suplencia asume el 100% de la demanda, se considera redundante</t>
        </r>
      </text>
    </comment>
    <comment ref="P7" authorId="0" shapeId="0" xr:uid="{E1D7AE2E-86B9-456B-A85E-748510F74E4D}">
      <text>
        <r>
          <rPr>
            <sz val="9"/>
            <color indexed="81"/>
            <rFont val="Tahoma"/>
            <family val="2"/>
          </rPr>
          <t>• A: No tiene redundancia, la función principal es detenida para atender la falla
• B: Tiene una unidad en Paralelo, por tanto la unidad principal puede sufrir una falla sin influenciar la función del sistema
• C: Tiene dos o más unidades en Paralelo, por tanto pueden existir fallas simultáneas en equipos distintos sin que afecten la función del sistema.</t>
        </r>
      </text>
    </comment>
    <comment ref="T7" authorId="0" shapeId="0" xr:uid="{DCDDF8FA-630F-41B0-9267-D03B7DB237E8}">
      <text>
        <r>
          <rPr>
            <sz val="9"/>
            <color indexed="81"/>
            <rFont val="Tahoma"/>
            <family val="2"/>
          </rPr>
          <t>Tiempo que transcurre desde que ocurre la falla hasta que se reestablece el servicio
Para insertar tiempo, tener en cuenta:
1/24= 1 hr
2/24= 2 hr</t>
        </r>
      </text>
    </comment>
    <comment ref="U7" authorId="0" shapeId="0" xr:uid="{5F71DD50-BBFB-4325-AF4D-D2060943F421}">
      <text>
        <r>
          <rPr>
            <sz val="9"/>
            <color indexed="81"/>
            <rFont val="Tahoma"/>
            <family val="2"/>
          </rPr>
          <t>Tiempo que se necesita para volver a colocar el equipo en servicio.
Para insertar tiempo, tener en cuenta:
1/24= 1 hr
2/24= 2 hr</t>
        </r>
      </text>
    </comment>
    <comment ref="AE7" authorId="1" shapeId="0" xr:uid="{47B27520-1E00-4BB0-8AD0-DBDB7EA62D95}">
      <text>
        <r>
          <rPr>
            <sz val="10"/>
            <color indexed="81"/>
            <rFont val="Arial"/>
            <family val="2"/>
          </rPr>
          <t>1  Pérdidas &lt;= 130.000.000 $COP
2  130.000.000  &lt; Pérdidas &gt;=  390.000.000 $COP
3  390.000.000 &lt; Pérdidas &gt;=  650.000.000 $COP
4  650.000.000 &lt; Pérdidas &gt;=  1.300.000.000 $COP
5 Pérdidas &gt;  1.300.000.000 $COP</t>
        </r>
        <r>
          <rPr>
            <sz val="9"/>
            <color indexed="81"/>
            <rFont val="Tahoma"/>
            <family val="2"/>
          </rPr>
          <t xml:space="preserve">
%BRA actual</t>
        </r>
      </text>
    </comment>
  </commentList>
</comments>
</file>

<file path=xl/sharedStrings.xml><?xml version="1.0" encoding="utf-8"?>
<sst xmlns="http://schemas.openxmlformats.org/spreadsheetml/2006/main" count="19342" uniqueCount="1328">
  <si>
    <t>Extremo</t>
  </si>
  <si>
    <t>A</t>
  </si>
  <si>
    <t>MA</t>
  </si>
  <si>
    <t>Mayor</t>
  </si>
  <si>
    <t>M</t>
  </si>
  <si>
    <t>Moderado</t>
  </si>
  <si>
    <t>B</t>
  </si>
  <si>
    <t>Menor</t>
  </si>
  <si>
    <t>MB</t>
  </si>
  <si>
    <t>Insignificante</t>
  </si>
  <si>
    <t>Remota</t>
  </si>
  <si>
    <t>Improbable</t>
  </si>
  <si>
    <t>Ocasional</t>
  </si>
  <si>
    <t>Probable</t>
  </si>
  <si>
    <t>Altamente probable</t>
  </si>
  <si>
    <t>Criticidad Alta</t>
  </si>
  <si>
    <t>Criticidad Media</t>
  </si>
  <si>
    <t>Financiero</t>
  </si>
  <si>
    <t>Reputación</t>
  </si>
  <si>
    <t xml:space="preserve">Operacional/ 
Interrupción del negocio </t>
  </si>
  <si>
    <t xml:space="preserve">Seguridad y Salud </t>
  </si>
  <si>
    <t>Medio Ambiente</t>
  </si>
  <si>
    <t>Personas de la comunicad (Riesgo Publico)</t>
  </si>
  <si>
    <t>Clientes</t>
  </si>
  <si>
    <t>Impacto financiero total equivalente o superior al 0,10% del BRA por falla
Superior a:</t>
  </si>
  <si>
    <t xml:space="preserve">05. Noticia adversa emitida a nivel internacional con uno o múltiples medios de comunicación asociados, que daña gravemente la reputación de la empresa ante las partes de interés. </t>
  </si>
  <si>
    <t xml:space="preserve">05. Operación local: Errores en al Operación local con daños en personas y/o equipos. 
</t>
  </si>
  <si>
    <t>05. Muerte de uno o más funcionarios de la empresa y/o proveedores de servicios</t>
  </si>
  <si>
    <t>05. Derrame de aceite dieléctrico en una fuente hídrica.</t>
  </si>
  <si>
    <t>05. Gran cantidad de clientes afectados (&gt; 1 % de los usuarios) por más de 1 hora.</t>
  </si>
  <si>
    <t>05. Afectación del servicio de energía por más de 1 día en ciudades principales o en gran parte del departamento.</t>
  </si>
  <si>
    <t>05. Incendio forestal que alcance áreas mayores a 20 Hectáreas o involucre especies vedadas.
Incendio  que afecte más de una vivienda</t>
  </si>
  <si>
    <t>Impacto financiero total entre 0,05% y 0,1% del BRA por falla
Entre:</t>
  </si>
  <si>
    <t xml:space="preserve">04. Noticia adversa emitida a nivel nacional con uno o más medios de comunicación asociados, que daña la reputación de la empresa ante las partes de interés. </t>
  </si>
  <si>
    <t xml:space="preserve">04. Operación local: Errores en al Operación local con daños en personas y/o equipos. </t>
  </si>
  <si>
    <t>04. Derrame de aceite dieléctrico en el suelo</t>
  </si>
  <si>
    <t>04. El evento o falla puede ocasionar  lesiones y daños colaterales que genera incapacidad con perdida de capacidad permanente parcial a miembros del público</t>
  </si>
  <si>
    <t>04. Muchos clientes afectados (1000 - 1 % de los usuarios) por más de 1 hora.
Afectación a bienes constitucionalmente constituidos.</t>
  </si>
  <si>
    <t>04. Afectación del servicio de energía por un 1 día en ciudades principales o en gran parte del departamento.</t>
  </si>
  <si>
    <t>04. El evento o falla puede ocasionar  lesiones y daños colaterales que genera incapacidad con perdida de capacidad permanente parcial a uno o más funcionarios de la empresa y/o proveedores de servicios</t>
  </si>
  <si>
    <t>04. Incendio forestal que alcance áreas entre 10 y  20 Hectáreas o involucre árboles protectores.
Incendio  que afecte una vivienda</t>
  </si>
  <si>
    <t>Impacto financiero total entre 0,03% y 0,05% del BRA por falla
Entre:</t>
  </si>
  <si>
    <t>03. Noticia adversa emitida a nivel regional que daña moderadamente la reputación de la empresa ante las partes de interés.</t>
  </si>
  <si>
    <t xml:space="preserve">03. Operación local: Errores en al Operación local con daños a equipos sin suplencia. </t>
  </si>
  <si>
    <t xml:space="preserve">03. Incapacidad temporal mayor a treinta días en uno o más funcionarios de la empresa y/o proveedores de servicios
</t>
  </si>
  <si>
    <t>03. Derrame de aceite dieléctrico en otras superficies</t>
  </si>
  <si>
    <t>03. Muchos clientes afectados (1000 - 1 % de los usuarios) por menos de 1 hora.</t>
  </si>
  <si>
    <t xml:space="preserve">03. Afectación del servicio de energía en una ciudad principal o en gran parte del departamento por más de 30 minutos. </t>
  </si>
  <si>
    <t>03. Incendio forestal que alcance áreas entre 5 y  10 Hectáreas o involucre árboles nativos.
Incendio que afecte parte de una vivienda</t>
  </si>
  <si>
    <t>Impacto financiero total entre 0,01% y 0,03% del BRA por falla.
Entre:</t>
  </si>
  <si>
    <t>02. Noticia adversa emitida a nivel local donde su impacto a la reputación a la empresa es mínimo.</t>
  </si>
  <si>
    <t>02. Incapacidad temporal menor de treinta días en uno o más funcionarios de la empresa y/o proveedores de servicios</t>
  </si>
  <si>
    <t>02. Derrame de aceite dieléctrico en otras superficies</t>
  </si>
  <si>
    <t>02. Pequeña cantidad de clientes afectados (100-1000) por menos de 1 hora.</t>
  </si>
  <si>
    <t>02. Afectación del servicio de energía en un municipio que no es ciudad por más de 1 hora.</t>
  </si>
  <si>
    <t>02. Incendio forestal que alcance áreas entre 1 y 5 Hectáreas o involucre árboles exóticos.</t>
  </si>
  <si>
    <t>02. Clientes con demanda entre 100 KWh/mes- 1 MWh/mes</t>
  </si>
  <si>
    <t>Impacto financiero total equivalente o menor al 0,01% del BRA por falla
Inferior a:</t>
  </si>
  <si>
    <t>01. Ningún interés ni cobertura en medios de comunicación, sin afectación a la reputación</t>
  </si>
  <si>
    <t xml:space="preserve">01. Operación local: Errores en al Operación local sin daños en personas y/o equipos. </t>
  </si>
  <si>
    <t>01. Incendio forestal que alcance áreas menores a 1 Hectárea que comprometa pastizales.</t>
  </si>
  <si>
    <t>01. Pocos, o ningún cliente afectado. (&lt; 100 usuarios) por menos de 1 hora.</t>
  </si>
  <si>
    <t xml:space="preserve">01. Afectación del servicio de energía hasta de 15 minutos en un municipio o ciudad </t>
  </si>
  <si>
    <t>01. El evento o falla que genera lesión no incapacitante o sin pérdida de tiempo ) un primer auxilio), a uno o más funcionarios de la empresa y/o proveedores de servicios</t>
  </si>
  <si>
    <t>01.  Clientes con demanda &lt; 100 KWh/mes</t>
  </si>
  <si>
    <t>FACTORES DE CONSECUENCIA</t>
  </si>
  <si>
    <t>MATRIZ DE CRITICIDAD</t>
  </si>
  <si>
    <t>Criticidad Baja</t>
  </si>
  <si>
    <t>Transformador 1 81101</t>
  </si>
  <si>
    <t>Celda 13.8 kV Maguncia Industrial_14795</t>
  </si>
  <si>
    <t>Celda 13.8 kV Maguncia Rural 14794</t>
  </si>
  <si>
    <t>Celda 13.8 kV Paipa Zona Industria 14797</t>
  </si>
  <si>
    <t>Celda 13.8 kV Palermo_14796</t>
  </si>
  <si>
    <t>Celda 13.8 kV Zona Hotelera_14798</t>
  </si>
  <si>
    <t>Celda 34.5 kV Rio de Piedras - Tunja 14766</t>
  </si>
  <si>
    <t>Celda General 13,8 kV 14793</t>
  </si>
  <si>
    <t>Celda General 34.5 kV 14781</t>
  </si>
  <si>
    <t>Bahía 115 kV Transformador 30/30/30 MVA 14792</t>
  </si>
  <si>
    <t>Categoría consecuencia</t>
  </si>
  <si>
    <t>Categoría Probabilidad</t>
  </si>
  <si>
    <t>Etiquetas de fila</t>
  </si>
  <si>
    <t>Total general</t>
  </si>
  <si>
    <t>Cuenta de Equipo</t>
  </si>
  <si>
    <t>ANÁLISIS DE CRITICIDAD</t>
  </si>
  <si>
    <t>TAXONOMÍA DEL ACTIVO</t>
  </si>
  <si>
    <t>FUNCIÓN DEL ACTIVO</t>
  </si>
  <si>
    <t>EVENTOS DE FALLA DEL ACTIVO</t>
  </si>
  <si>
    <t>TIEMPOS DE FALLA</t>
  </si>
  <si>
    <t>CALCULO DEL IMPACTO DE ACTIVO</t>
  </si>
  <si>
    <t>LOCALIZACIÓN</t>
  </si>
  <si>
    <t>ACTIVO</t>
  </si>
  <si>
    <t xml:space="preserve">FINANCIERO </t>
  </si>
  <si>
    <t>CLIENTES (REGULADOS Y NO REGULADOS)</t>
  </si>
  <si>
    <t>SALUD Y SEGURIDAD DE LAS PERSONAS</t>
  </si>
  <si>
    <t>MEDIO AMBIENTE</t>
  </si>
  <si>
    <t>OPERACIONAL / CALIDAD DEL SERVICIO</t>
  </si>
  <si>
    <t>COMUNIDAD (RIESGO PUBLICO)</t>
  </si>
  <si>
    <t xml:space="preserve">IMAGEN / REPUTACIÓN </t>
  </si>
  <si>
    <t>DENOMINACIÓN</t>
  </si>
  <si>
    <t>FUNCIÓN PRINCIPAL</t>
  </si>
  <si>
    <t>FUNCIÓN SECUNDARIA</t>
  </si>
  <si>
    <t>CONDICIONES OPERATIVAS DEL ACTIVO</t>
  </si>
  <si>
    <t>EQUIPOS PRINCIPALES ASOCIADOS AL ACTIVO</t>
  </si>
  <si>
    <t>REDUNDANCIA
UP//CAP</t>
  </si>
  <si>
    <t>GRADO DE REDUNDANCIA</t>
  </si>
  <si>
    <t>MODO FALLA CRITICO</t>
  </si>
  <si>
    <t>TIPO DE FALLA</t>
  </si>
  <si>
    <t>EFECTO</t>
  </si>
  <si>
    <t>TIEMPO CRITICO ([h]:mm:ss)</t>
  </si>
  <si>
    <t>TIEMPO REPARACIÓN ([h]:mm:ss)</t>
  </si>
  <si>
    <t>FRECUENCIA</t>
  </si>
  <si>
    <t>PROB</t>
  </si>
  <si>
    <t>Consumo del circuito / instalación (kWh/mes)</t>
  </si>
  <si>
    <t>Contribución marginal ($/kWh)</t>
  </si>
  <si>
    <t>Tiempo fuera de servicio (hrs)</t>
  </si>
  <si>
    <t xml:space="preserve">% de afectación </t>
  </si>
  <si>
    <t>Pérdida por ENS (kWh)</t>
  </si>
  <si>
    <t>Impacto al Negocio  ($)</t>
  </si>
  <si>
    <t>Costo de Reparación ($)</t>
  </si>
  <si>
    <t>Impacto Económico</t>
  </si>
  <si>
    <t>NIVEL CONSECUENCIA</t>
  </si>
  <si>
    <t>CONSECUENCIA CLI</t>
  </si>
  <si>
    <t>VALOR CLI</t>
  </si>
  <si>
    <t>CONSECUENCIA PERSONAS</t>
  </si>
  <si>
    <t>VALOR CPE</t>
  </si>
  <si>
    <t>CONSECUENCIA AMBIENTE</t>
  </si>
  <si>
    <t>VALOR CAM</t>
  </si>
  <si>
    <t>CONSECUENCIA OPERACIÓN</t>
  </si>
  <si>
    <t>VALOR CCA</t>
  </si>
  <si>
    <t>CONSECUENCIA PUB</t>
  </si>
  <si>
    <t>CONSECUENCIA IMA</t>
  </si>
  <si>
    <t>VALOR IMA</t>
  </si>
  <si>
    <t>TOTAL CONSECUENCIA</t>
  </si>
  <si>
    <t>Revisión</t>
  </si>
  <si>
    <t>Autotransformador 1 81300
180/90/30 MVAA  220/115/13,8 kV</t>
  </si>
  <si>
    <t>Respaldo del sistema al fallar 1 de 3 transformadores</t>
  </si>
  <si>
    <t>Operación continua</t>
  </si>
  <si>
    <t>NO</t>
  </si>
  <si>
    <t>3 // 50%</t>
  </si>
  <si>
    <t>Falla en el aislamiento de los Devanados</t>
  </si>
  <si>
    <t>Evidente</t>
  </si>
  <si>
    <t>Equipo no disponible / Se mantiene la prestación del servicio</t>
  </si>
  <si>
    <t>No ha ocurrido en los últimos dos años-Menos del 10 % de probabilidad de ocurrencia</t>
  </si>
  <si>
    <t>01. Consecuencias mínimas en el ecosistema no incluidas en el PMA, con impactos recuperables de forma inmediata</t>
  </si>
  <si>
    <t>Autotransformador 2 81400
90/90/30 MVAA  220/115/13,8 kV</t>
  </si>
  <si>
    <t>Autotransformador 3 81500
90/90 MVAA  220/115 kV</t>
  </si>
  <si>
    <t>Transformador 1</t>
  </si>
  <si>
    <t>1 // 100%</t>
  </si>
  <si>
    <t>Equipo no disponible / Se pierde la prestación del servicio</t>
  </si>
  <si>
    <t xml:space="preserve">En caso de falla desconectar y proteger aguas arriba de acuerdo al ajuste de la protección </t>
  </si>
  <si>
    <t>Interruptor
Protección Celda (Relé)
Control Celda</t>
  </si>
  <si>
    <t>2 // 100%</t>
  </si>
  <si>
    <t>Puede haber ocurrido en los últimos dos años-10 % - 35 % de probabilidad de ocurrencia</t>
  </si>
  <si>
    <t>02. Lesiones graves/largas a un individuo, o menor lesión a varios individuos.</t>
  </si>
  <si>
    <t>Celda 34.5 kV Ciudadela-Higueras 14764</t>
  </si>
  <si>
    <t>Normalmente abierta</t>
  </si>
  <si>
    <t xml:space="preserve">Bloqueo del interruptor en posición abierta </t>
  </si>
  <si>
    <t>Oculta</t>
  </si>
  <si>
    <t>Equipo no disponible para transferir de la SE Higueras a Paipa la carga de los usuarios de la SE Higueras en estado de suplencia</t>
  </si>
  <si>
    <t>Ha ocurrido una vez en los últimos dos años-35 % - 65 % de probabilidad de ocurrencia</t>
  </si>
  <si>
    <t>Celda 34.5 kV Toca Proyecto 14765</t>
  </si>
  <si>
    <t>Equipo en estado de Reserva</t>
  </si>
  <si>
    <t>Equipo no disponible en estado de Reserva</t>
  </si>
  <si>
    <t>Equipo no disponible para transferir de la SE Rio de Piedras a Paipa la carga de los usuarios de la SE Rio de Piedras en estado de suplencia</t>
  </si>
  <si>
    <t>Bahía Acople Barras 115 kV 1320</t>
  </si>
  <si>
    <t>Transmitir la energía eléctrica en 115 kV a través de acople de barras y seccionar la barra principal en caso de falla o mantenimiento</t>
  </si>
  <si>
    <t>Oculta /
Oculta /
Evidente</t>
  </si>
  <si>
    <t>Bahía 115 kV Autotransformador 1 180/90 /30 MVA</t>
  </si>
  <si>
    <t>Bahía 115 kV Autotransformador 2 90/90 /30 MVA</t>
  </si>
  <si>
    <t>Bahía 115 kV Autotransformador 3 90/90 MVA</t>
  </si>
  <si>
    <t>Bahía Línea Barbosa 14780</t>
  </si>
  <si>
    <t xml:space="preserve">Equipo no disponible / Se mantiene la prestación del servicio </t>
  </si>
  <si>
    <t>Bahía Línea Diaco 14778</t>
  </si>
  <si>
    <t>3 // 100%</t>
  </si>
  <si>
    <t>C</t>
  </si>
  <si>
    <t xml:space="preserve">Equipo no disponible </t>
  </si>
  <si>
    <t>Bahía Línea Donato 14779</t>
  </si>
  <si>
    <t>Bahía Línea Muiscas 15494</t>
  </si>
  <si>
    <t>Bahía Línea Suamox Industrial - 14777</t>
  </si>
  <si>
    <t>Bahía Línea Sochagota I  14776</t>
  </si>
  <si>
    <t>Bahía Línea Sochagota II 14774</t>
  </si>
  <si>
    <t>Bahía Línea Suplencia Suamox 1720</t>
  </si>
  <si>
    <t>Bahía Línea Suplencia Diaco 1520</t>
  </si>
  <si>
    <t>Bahía Línea Suplencia Donato 1620</t>
  </si>
  <si>
    <t>Bahía Transferencia 352</t>
  </si>
  <si>
    <t xml:space="preserve">Alimentar la barra de 115kV desde la unidad generadora de TermoPaipa </t>
  </si>
  <si>
    <t>Celda de llegada 13,8kV del Autotransformador 1</t>
  </si>
  <si>
    <t>Conectar a la salida 13,8kV de los autotransformadores al barraje de los servicios auxiliares</t>
  </si>
  <si>
    <t>Celda de llegada 13,8kV del Autotransformador 2</t>
  </si>
  <si>
    <t>Módulo común tipo 4 (más 9 bahías) – convencional/encapsulada</t>
  </si>
  <si>
    <t>Cortocircuito en el tablero de distribución DC</t>
  </si>
  <si>
    <t>Equipo no disponible / Se pierde el control y protección de toda la SE</t>
  </si>
  <si>
    <t xml:space="preserve">Sistema de Automatización </t>
  </si>
  <si>
    <t>ACTIVO DE SEGURIDAD?</t>
  </si>
  <si>
    <t>1
INDUSTRIA Y NEGOCIO</t>
  </si>
  <si>
    <t>2
ZONA</t>
  </si>
  <si>
    <t>3
INSTALACIÓN</t>
  </si>
  <si>
    <t>4
DENOMINACIÓN
+ NIVEL DE TENSIÓN</t>
  </si>
  <si>
    <t>K100010001000</t>
  </si>
  <si>
    <t>K100010002000</t>
  </si>
  <si>
    <t>K100010003000</t>
  </si>
  <si>
    <t>K100010000000</t>
  </si>
  <si>
    <t>K10001000C000</t>
  </si>
  <si>
    <t>K10001000B000</t>
  </si>
  <si>
    <t>K10001000E000</t>
  </si>
  <si>
    <t>K10001000D000</t>
  </si>
  <si>
    <t>K10001000F000</t>
  </si>
  <si>
    <t>K10001000G000</t>
  </si>
  <si>
    <t>K10001000I000</t>
  </si>
  <si>
    <t>K10001000L000</t>
  </si>
  <si>
    <t>K100010012000</t>
  </si>
  <si>
    <t>K100010011000</t>
  </si>
  <si>
    <t>K100010013000</t>
  </si>
  <si>
    <t>K100010004000</t>
  </si>
  <si>
    <t>K10001000J000</t>
  </si>
  <si>
    <t>K10001000W000</t>
  </si>
  <si>
    <t>K10001000V000</t>
  </si>
  <si>
    <t>K10001000X000</t>
  </si>
  <si>
    <t>K10001000U000</t>
  </si>
  <si>
    <t>K10001000T000</t>
  </si>
  <si>
    <t>K10001000S000</t>
  </si>
  <si>
    <t>K10001000Y000</t>
  </si>
  <si>
    <t>K10001000Z000</t>
  </si>
  <si>
    <t>K100010010000</t>
  </si>
  <si>
    <t>K10001000K000</t>
  </si>
  <si>
    <t>K100010014000</t>
  </si>
  <si>
    <t>K100010005000</t>
  </si>
  <si>
    <t>K100010006000</t>
  </si>
  <si>
    <t>K10001000O000</t>
  </si>
  <si>
    <t>k10001000H000</t>
  </si>
  <si>
    <t>K10001X003000</t>
  </si>
  <si>
    <t>K10001000P000</t>
  </si>
  <si>
    <t>Autotransformador 1</t>
  </si>
  <si>
    <t>Autotransformador 2</t>
  </si>
  <si>
    <t>Autotransformador 3</t>
  </si>
  <si>
    <t>Interruptor de  bahía</t>
  </si>
  <si>
    <r>
      <rPr>
        <b/>
        <sz val="8"/>
        <color theme="1"/>
        <rFont val="Arial"/>
        <family val="2"/>
      </rPr>
      <t>AUTÓMATA - Gateway de comunicaciones</t>
    </r>
    <r>
      <rPr>
        <sz val="8"/>
        <color theme="1"/>
        <rFont val="Arial"/>
        <family val="2"/>
      </rPr>
      <t xml:space="preserve">
PLC (8)
GPS
Router
Switches capa 2
Fuentes de alimentación
Conversores RS232/RS485
Conversores de fibra óptica a cobre
Interface de usuario (IHM) 
Unidad terminal remota - RTU (9)
Armario concentrador (Marshall in kiosk) (3)
Enlace de fibra óptica</t>
    </r>
  </si>
  <si>
    <t>Transmitir la energía eléctrica alimentando 1 solo circuito en caso de falla</t>
  </si>
  <si>
    <t>03. El evento o falla que puede ocasionar lesiones y daños colaterales  que puede generar incapacidad mayor a 30 días a miembros del público. (E: fractura de fémur, genera incapacidad superior a 30 días pero no pérdida de capacidad ).</t>
  </si>
  <si>
    <t>03. Operación remota: Daño permanente en 1 o dos servidores de ADMS. Afectación a clientes inferior a 360 horas y que no  genere evento de alto impacto o que corresponda a una ciudad principal</t>
  </si>
  <si>
    <t>03. El evento o falla que puede ocasionar lesiones y daños colaterales  que puede generar incapacidad mayor a 30 días a uno o más funcionarios de la empresa y/o proveedores de servicios</t>
  </si>
  <si>
    <t>03. Clientes con demanda entre 1 MWh/mes- 1 GWh/mes</t>
  </si>
  <si>
    <t xml:space="preserve">02. Operación local: Errores en al Operación local con daños a  equipos con redundancia. 
</t>
  </si>
  <si>
    <t>02. El evento o falla puede ocasionar lesiones  que puede generar incapacidad menor a 30 días a miembros del público</t>
  </si>
  <si>
    <t>02. Operación remota: Daño permanente en los servidores (3) de ADMS. Afectación a clientes en municipios intermedios</t>
  </si>
  <si>
    <t>02. El evento o falla puede ocasionar lesiones  que puede generar incapacidad menor a 30 días a uno o más funcionarios de la empresa y/o proveedores de servicios</t>
  </si>
  <si>
    <t>01. Lesiones menores que no generan días de incapacidad o tiempo perdido en uno o más funcionarios de la empresa y/o proveedores de servicios</t>
  </si>
  <si>
    <t>01. El evento o falla que genera un primer auxilio o  lesión sin incapacidad a un miembro del público. (ej.: explosión por falla, generas arco eléctrico en una subestación, sin generar ninguna lesión incapacitante a miembros del público, solo discomfort).</t>
  </si>
  <si>
    <t>01. Operación remota: Errores en Operación sin afectación a clientes.</t>
  </si>
  <si>
    <t>01. Insignificante</t>
  </si>
  <si>
    <t>05. El evento o falla puede causar electrocución, o daños colaterales que ocasiona la muerte a un o más miembros del público</t>
  </si>
  <si>
    <t>05. Operación remota: Daño permanente en los servidores (4) de ADMS.  Afectación a clientes superior a 360 horas o que genere evento de alto impacto.</t>
  </si>
  <si>
    <t>05. El evento o falla puede causar electrocución, o daños colaterales que ocasiona la muerte a uno o más funcionarios de la empresa y/o proveedores de servicios</t>
  </si>
  <si>
    <t>05. Clientes con demanda &gt; 5 GWh/mes</t>
  </si>
  <si>
    <t>04. Incapacidad permanente parcial o Invalidez  en uno o más funcionarios de la empresa y/o proveedores de servicios</t>
  </si>
  <si>
    <t>04. Operación remota: Daño permanente en los servidores (3) de ADMS. Afectación a clientes menor de 360 horas y que genere evento de alto impacto</t>
  </si>
  <si>
    <t>04. Clientes con demanda entre 1- 5 GWh/mes</t>
  </si>
  <si>
    <t xml:space="preserve">Seguridad y Salud 
PERSONAS </t>
  </si>
  <si>
    <t>L_01</t>
  </si>
  <si>
    <t>L_02</t>
  </si>
  <si>
    <t>05. Consecuencias graves en el ecosistema con impactos irrecuperables (imposibles de reparar) no admitidos en la legislación (no mitigable, no compensable)</t>
  </si>
  <si>
    <t>05. Riesgo de Quema de vegetación por contacto con la línea.</t>
  </si>
  <si>
    <t>04. Consecuencias graves en el ecosistema no incluidas en el PMA, cuyos impactos son recuperables a largo plazo y requieren compensación ambiental y social</t>
  </si>
  <si>
    <t>04. El evento de falla puede causar atmosferas contaminantes que afecten el entorno social o ambiental.</t>
  </si>
  <si>
    <t>Muy Alto</t>
  </si>
  <si>
    <t>04. Riesgo de Quema de vegetación por contacto con la línea.</t>
  </si>
  <si>
    <t>Alto</t>
  </si>
  <si>
    <t>03. Consecuencias significativas en el ecosistema no incluidas en el PMA, con impactos recuperables / mitigables a mediano plazo, requiere acciones de mitigación en lo social y lo ambiental</t>
  </si>
  <si>
    <t>Medio</t>
  </si>
  <si>
    <t xml:space="preserve">03. Contaminación del suelo por derrame de aceite </t>
  </si>
  <si>
    <t>Bajo</t>
  </si>
  <si>
    <t>02. Consecuencias leves en el ecosistema no incluidas en el PMA, con impactos recuperables / mitigables a corto plazo</t>
  </si>
  <si>
    <t>Mínimo</t>
  </si>
  <si>
    <t>02. El evento de falla pude ocasionar ruidos con consecuencias de molestias en la comunidad.</t>
  </si>
  <si>
    <t>Operacional/Interrupción del negocio 
CALIDAD DEL SERVICIO</t>
  </si>
  <si>
    <t>L_03</t>
  </si>
  <si>
    <t>Reputacional</t>
  </si>
  <si>
    <t>L_04</t>
  </si>
  <si>
    <t>Riesgo Publico</t>
  </si>
  <si>
    <t>L_05</t>
  </si>
  <si>
    <t>L_06</t>
  </si>
  <si>
    <t>V</t>
  </si>
  <si>
    <t>Comentarios</t>
  </si>
  <si>
    <t>L_07</t>
  </si>
  <si>
    <t>L_08</t>
  </si>
  <si>
    <t>L_09</t>
  </si>
  <si>
    <t>Ha ocurrido varias veces al año-Más del 90 % de probabilidad de ocurrencia</t>
  </si>
  <si>
    <t>Ha ocurrido una vez al año -65 % - 90 % de probabilidad de ocurrencia</t>
  </si>
  <si>
    <t>L_10</t>
  </si>
  <si>
    <t>L_11</t>
  </si>
  <si>
    <t>L_12</t>
  </si>
  <si>
    <t>CONSECUENCIA</t>
  </si>
  <si>
    <t>Nivel de Impacto</t>
  </si>
  <si>
    <t>Impacto Extremo</t>
  </si>
  <si>
    <t>Impacto Mayor</t>
  </si>
  <si>
    <t>Impacto Moderado</t>
  </si>
  <si>
    <t>Impacto Menor</t>
  </si>
  <si>
    <t>Impacto Insignificante</t>
  </si>
  <si>
    <t>CONSEC</t>
  </si>
  <si>
    <t>L_13</t>
  </si>
  <si>
    <t>L_14</t>
  </si>
  <si>
    <t>Criticidad</t>
  </si>
  <si>
    <t>Mínima</t>
  </si>
  <si>
    <t>No crítico</t>
  </si>
  <si>
    <t>Baja</t>
  </si>
  <si>
    <t>Media</t>
  </si>
  <si>
    <t>Poco crítico</t>
  </si>
  <si>
    <t>Alta</t>
  </si>
  <si>
    <t>crítico</t>
  </si>
  <si>
    <t>Muy Alta</t>
  </si>
  <si>
    <t>Muy crítico</t>
  </si>
  <si>
    <t>L_15</t>
  </si>
  <si>
    <t>Grado de Redundancia</t>
  </si>
  <si>
    <t>A - Sin Redundancia</t>
  </si>
  <si>
    <t>B - Una Unidad Redundante</t>
  </si>
  <si>
    <t>C - Dos Unidades Redundante</t>
  </si>
  <si>
    <t>L_16</t>
  </si>
  <si>
    <t>L_17</t>
  </si>
  <si>
    <t>Niveles Criticidad</t>
  </si>
  <si>
    <t>L_18</t>
  </si>
  <si>
    <t>Parcial</t>
  </si>
  <si>
    <t>Finalizado</t>
  </si>
  <si>
    <t>Pendiente</t>
  </si>
  <si>
    <t>L_19</t>
  </si>
  <si>
    <t>Normalmente cerrada</t>
  </si>
  <si>
    <t>Cierre ante falla</t>
  </si>
  <si>
    <t>Abre ante falla</t>
  </si>
  <si>
    <t>Operación intermitente</t>
  </si>
  <si>
    <t>Operación por demanda</t>
  </si>
  <si>
    <t>DATOS DE LA ECUACIÓN DE PERDIDA</t>
  </si>
  <si>
    <t>NIVEL CONSECUENCIA FINANCIERA</t>
  </si>
  <si>
    <t>$ COSTO</t>
  </si>
  <si>
    <t>Máximo</t>
  </si>
  <si>
    <t>L_20</t>
  </si>
  <si>
    <t>L_21</t>
  </si>
  <si>
    <t>L_22</t>
  </si>
  <si>
    <t>L_23</t>
  </si>
  <si>
    <t>L_24</t>
  </si>
  <si>
    <t>L_25</t>
  </si>
  <si>
    <t>L_26</t>
  </si>
  <si>
    <t>UNIDADES FUERA DE SERVICIO</t>
  </si>
  <si>
    <t>$/h</t>
  </si>
  <si>
    <t>LISTAS</t>
  </si>
  <si>
    <t>05. El evento de falla puede ocasionar electrocución que afecte el entorno social (vecinos y comunidad).</t>
  </si>
  <si>
    <t>01. Operación remota: Errores en Operación sin afectación a clientes</t>
  </si>
  <si>
    <t xml:space="preserve">Suministrar la energía de alimentación AC y DC para el sistema de control y protecciones de la subestación </t>
  </si>
  <si>
    <t>Suministrar energía AC y DC en caso de perdida del transformador de servicios auxiliares por un tiempo de respaldo aproximado 8 horas</t>
  </si>
  <si>
    <t>Supervisión y control de los equipos eléctricos del sistema de potencia de la subestación de forma local (IHM) o de forma remota (Centro de control)</t>
  </si>
  <si>
    <t>Garantizar de forma segura la operación y supervisión del control de la SE</t>
  </si>
  <si>
    <t>Falla de Hardware (Cortocircuito /Sobretensión / Descarga) o falla de Software del Gateway de comunicaciones</t>
  </si>
  <si>
    <t>Equipo no disponible / Se pierde la supervisión del IHM (local) y SCADA (Centro de Control)</t>
  </si>
  <si>
    <t>5
CÓDIGO</t>
  </si>
  <si>
    <t>Consumo del circuito / instalación (kWh/día)</t>
  </si>
  <si>
    <t>Transformar voltaje de 230kV a 115 kV y 13,8 kV</t>
  </si>
  <si>
    <t>Transformar voltaje de 230kV a 115 kV</t>
  </si>
  <si>
    <t>Transformar voltaje de 115kV a 34,5 kV y de 115kV a 13,8 kV</t>
  </si>
  <si>
    <t>Conectar y Transmitir la energía promedio mes de 16000 kWh/mes en 13,8 kV al circuito Maguncia Industrial</t>
  </si>
  <si>
    <t>Transmitir la energía eléctrica que viene de la barra de 115 kV al Transformador Tridevenado 81101</t>
  </si>
  <si>
    <t>Conectar y Transmitir la energía promedio mes de 76385 kWh/mes en 13,8 kV al circuito Maguncia Rural</t>
  </si>
  <si>
    <t xml:space="preserve">Conectar y Transmitir la energía promedio mes de 1068965 kWh/mes en 13,8 kV al circuito Paipa Zona Industria </t>
  </si>
  <si>
    <t>Perdida del medio de extinción de arco</t>
  </si>
  <si>
    <t>Bloqueo del interruptor  / Falla del motor / perdida del medio de extinción de arco</t>
  </si>
  <si>
    <t>Conectar y Transmitir la energía promedio mes de 271664 kWh/mes en 13,8 kV al circuito Zona Hotelera</t>
  </si>
  <si>
    <t>Conectar y transmitir ,en caso de falla de la SE Higueras, para suplir la demanda de energía del circuito ciudadela con un consumo promedio de 778251 kWh/mes a los usuarios industriales en 34,5 kV por Paipa</t>
  </si>
  <si>
    <t>Aislar la falla en la sección de barra donde se presente la falla</t>
  </si>
  <si>
    <t>Transmitir la energía eléctrica que viene del Autotransformador 1 a la barra de 115 kV</t>
  </si>
  <si>
    <t>Transmitir la energía eléctrica que viene del Autotransformador 2 a la barra de 115 kV</t>
  </si>
  <si>
    <t>Transmitir la energía eléctrica que viene del Autotransformador 3 a la barra de 115 kV</t>
  </si>
  <si>
    <t>Transmitir energía eléctrica de la barra 115 kV a la línea Barbosa</t>
  </si>
  <si>
    <t>Transmitir energía eléctrica de la barra 115 kV a la línea Diaco</t>
  </si>
  <si>
    <t>Transmitir energía eléctrica de la barra 115 kV a la línea Donato</t>
  </si>
  <si>
    <t>Transmitir energía eléctrica de la barra 115 kV a la línea Muiscas</t>
  </si>
  <si>
    <t>Transmitir energía eléctrica de la barra 115 kV a la línea Suamox Industrial</t>
  </si>
  <si>
    <t>Transmitir energía eléctrica de la barra 115 kV a la línea Sochagota I</t>
  </si>
  <si>
    <t>Transmitir energía eléctrica de la barra 115 kV a la línea Sochagota II</t>
  </si>
  <si>
    <t>En caso de falla de la bahía principal de Suamox, transmitir energía a la línea Suamox</t>
  </si>
  <si>
    <t>En caso de falla de la bahía principal Diaco, transmitir energía a la línea Diaco</t>
  </si>
  <si>
    <t>En caso de falla de la bahía principal Donato, transmitir energía a la línea Donato</t>
  </si>
  <si>
    <t>VALOR CPU</t>
  </si>
  <si>
    <t>CLASIFICACIÓN DEL ACTIVO</t>
  </si>
  <si>
    <t>EBTRA</t>
  </si>
  <si>
    <t>Z1</t>
  </si>
  <si>
    <t>SUB</t>
  </si>
  <si>
    <t>PAIN5</t>
  </si>
  <si>
    <t>Z2</t>
  </si>
  <si>
    <t>Z3</t>
  </si>
  <si>
    <t>Z4</t>
  </si>
  <si>
    <t>Z5</t>
  </si>
  <si>
    <t>L_27</t>
  </si>
  <si>
    <t>L_28</t>
  </si>
  <si>
    <t>CLASIFICACIÓN DE CONSECUENCIA</t>
  </si>
  <si>
    <t>Crítico</t>
  </si>
  <si>
    <t>Esencial</t>
  </si>
  <si>
    <t>6 
SISTEMA (TAG)</t>
  </si>
  <si>
    <t>Cuenta de 6 
SISTEMA (TAG)</t>
  </si>
  <si>
    <t>S/E PAIPA</t>
  </si>
  <si>
    <t>Z0</t>
  </si>
  <si>
    <t>MUIN4</t>
  </si>
  <si>
    <t>BT 40 MVA 115kV</t>
  </si>
  <si>
    <t>BL Muiscas - Donato 1</t>
  </si>
  <si>
    <t>BL Muiscas - Paipa</t>
  </si>
  <si>
    <t>BL Muiscas - Donato 2</t>
  </si>
  <si>
    <t>BL Muiscas - Alto Ricaurte 1</t>
  </si>
  <si>
    <t>BL Muiscas - Alto Ricaurte 2</t>
  </si>
  <si>
    <t>BL Muiscas - Jenesano</t>
  </si>
  <si>
    <t>Celda de entrada barraje 34.5 Kv</t>
  </si>
  <si>
    <t>Sistema de Automatización</t>
  </si>
  <si>
    <t>K101210011000</t>
  </si>
  <si>
    <t>K10121001B000</t>
  </si>
  <si>
    <t>K101210019000</t>
  </si>
  <si>
    <t>K10121001A000</t>
  </si>
  <si>
    <t>K101210003000</t>
  </si>
  <si>
    <t>K101210018000</t>
  </si>
  <si>
    <t>K10121001D000</t>
  </si>
  <si>
    <t>K10121001F000</t>
  </si>
  <si>
    <t>K10121001E000</t>
  </si>
  <si>
    <t>K10121001H000</t>
  </si>
  <si>
    <t>K10121001G000</t>
  </si>
  <si>
    <t>K101210005000</t>
  </si>
  <si>
    <t>K101210013000</t>
  </si>
  <si>
    <t>Módulo común tipo 2 (4 a 6 bahías) – convencional/encapsulada</t>
  </si>
  <si>
    <t>K10121001Q000</t>
  </si>
  <si>
    <t>K101210022000</t>
  </si>
  <si>
    <t>Transformador 81098</t>
  </si>
  <si>
    <t>K101210014000</t>
  </si>
  <si>
    <t>K101210015000</t>
  </si>
  <si>
    <t>K101210016000</t>
  </si>
  <si>
    <t>K101210017000</t>
  </si>
  <si>
    <t>Corte central configuración interruptor y medio Alto Ricaurte I</t>
  </si>
  <si>
    <t>Corte central configuración interruptor y medio Donato II-Jenesano</t>
  </si>
  <si>
    <t>Corte central configuración interruptor y medio Paipa - Alto Ricaurte II</t>
  </si>
  <si>
    <t>Corte central configuración interruptor y medio Paipa Donato I - Transformador 81098</t>
  </si>
  <si>
    <t>No</t>
  </si>
  <si>
    <t>Reserva</t>
  </si>
  <si>
    <t>Conectar y Transmitir la energía en 13,8 kV del transformador tridevanado al barraje de los circuitos de 13,8 kV</t>
  </si>
  <si>
    <t>Conectar y Transmitir la energía en 34,5 kV del transformador tridevanado al barraje de los circuitos de 34,5 kV para alimentarlos como suplencia en caso de falla de la fuente principal</t>
  </si>
  <si>
    <t>Equipo no disponible / Se pierde la  prestación del servicio</t>
  </si>
  <si>
    <t>Celda Donato 34.5 KV</t>
  </si>
  <si>
    <t>Celda Patriotas 34.5 KV</t>
  </si>
  <si>
    <t>Celda Arcabuco 34.5 KV</t>
  </si>
  <si>
    <t>Celda Samacá 34.5 KV</t>
  </si>
  <si>
    <t>Bloqueo del interruptor  / Falla del motor / perdida de aislamiento</t>
  </si>
  <si>
    <t>Transformar voltaje de 115kV a 34,5 kV</t>
  </si>
  <si>
    <t>Contener aceite dieléctrico</t>
  </si>
  <si>
    <t>Transformador</t>
  </si>
  <si>
    <t>Falla en el aislamiento de los devanados</t>
  </si>
  <si>
    <t>2160:00:000</t>
  </si>
  <si>
    <t>1/100</t>
  </si>
  <si>
    <t>Pérdida del aislamiento</t>
  </si>
  <si>
    <t>Conjunto formado por todos los dispositivos que sirven para alimentar las diferentes cargas necesarias para la operación de la subestación.</t>
  </si>
  <si>
    <t>Ausencia de tensión CC</t>
  </si>
  <si>
    <t>Subestación sin protección, control y supervisión.</t>
  </si>
  <si>
    <t>SUAN5</t>
  </si>
  <si>
    <t>K101200017000</t>
  </si>
  <si>
    <t>K10120001A000</t>
  </si>
  <si>
    <t>K10120001B000</t>
  </si>
  <si>
    <t>K10120001D000</t>
  </si>
  <si>
    <t>K10120001E000</t>
  </si>
  <si>
    <t>K10120001F000</t>
  </si>
  <si>
    <t>K10120001G000</t>
  </si>
  <si>
    <t>K10120001H000</t>
  </si>
  <si>
    <t>K10120001I000</t>
  </si>
  <si>
    <t>K10120001J000</t>
  </si>
  <si>
    <t>K10120001K000</t>
  </si>
  <si>
    <t>BL1 Suamox - San Antonio 115 kV.</t>
  </si>
  <si>
    <t>Sistemas de servicios auxiliares</t>
  </si>
  <si>
    <t>BT1 150 MVA 115 kV</t>
  </si>
  <si>
    <t>BT2 150 MVA 115 kV</t>
  </si>
  <si>
    <t>BL3 Suamox - Holcim 115 kV.</t>
  </si>
  <si>
    <t>BL4 Suamox - Higueras 115 kV.</t>
  </si>
  <si>
    <t>Interruptor, seccionador de acople (X2)</t>
  </si>
  <si>
    <t>BL2 Suamox - San Antonio II 115 kV.</t>
  </si>
  <si>
    <t>Equipo no disponible / No se pierde la prestación del servicio</t>
  </si>
  <si>
    <t>K101200001000</t>
  </si>
  <si>
    <t>K101200002000</t>
  </si>
  <si>
    <t>Transformar energía eléctrica del nivel de tensión 220 kV a 115 kV</t>
  </si>
  <si>
    <t>Devanado Quemado</t>
  </si>
  <si>
    <t>Suministrar servicios auxiliares AC a la subestación.</t>
  </si>
  <si>
    <t>Referencia a tierra del devanado 13.8. kV conectado en Delta.</t>
  </si>
  <si>
    <t>TR 1 Zig-Zag 13.8 kV</t>
  </si>
  <si>
    <t>TR 2 Zig-Zag 13.8 kV</t>
  </si>
  <si>
    <t>PAIN4</t>
  </si>
  <si>
    <t>PAIN2</t>
  </si>
  <si>
    <t>PAIN3</t>
  </si>
  <si>
    <t>MUIN3</t>
  </si>
  <si>
    <t>SUAN4</t>
  </si>
  <si>
    <t>SUAN2</t>
  </si>
  <si>
    <t xml:space="preserve">Bahía de transferencia 115kv </t>
  </si>
  <si>
    <t>Transformador 115kv 81115</t>
  </si>
  <si>
    <t>Bahía de Transferencia 115 kV.</t>
  </si>
  <si>
    <t>Disparo y bloqueo de las Bahías asociadas al transformador de Potencia por operación de las protecciones.</t>
  </si>
  <si>
    <t>Bahía de trasformador 115kv 14799</t>
  </si>
  <si>
    <t>Conectar y transmitir ,en caso de falla de la SE Rio de Piedras, para suplir la demanda de energía del circuito con un consumo promedio de 1063092 kWh/mes a los usuarios por 34,5 kV por la Celda 34,5 kV Rio de Piedras de Paipa</t>
  </si>
  <si>
    <t>Transformador
 Planta Diesel de Emergencia
Banco Baterías
Celda de Inversores
Acometidas de respaldo
Alumbrado Exterior
UPS</t>
  </si>
  <si>
    <t>Celda entrada general 34,5kv 14814</t>
  </si>
  <si>
    <t>Celda de salida del trasformador 34,5kv 14815</t>
  </si>
  <si>
    <t xml:space="preserve">Celda del circuito 34,5kv 14812 salida tasco </t>
  </si>
  <si>
    <t>Celda del circuito 34,5kv 14703 salida parque industrial</t>
  </si>
  <si>
    <t>Celda  entrada 13,8kv general circuito 14813</t>
  </si>
  <si>
    <t>Celda 13,8kv circuito 14807 parque industrial</t>
  </si>
  <si>
    <t>Celda 13,8kv circuito 14808 vereda vado castro</t>
  </si>
  <si>
    <t>Celda 13,8kv circuito 14809 indumil</t>
  </si>
  <si>
    <t>Transformador 34,5kv 81116</t>
  </si>
  <si>
    <t>Módulo de servicio de auxiliares</t>
  </si>
  <si>
    <t>K10003000Q000</t>
  </si>
  <si>
    <t>K10003000E000</t>
  </si>
  <si>
    <t>K10003000C000</t>
  </si>
  <si>
    <t>K10003000A000</t>
  </si>
  <si>
    <t>K10003000B000</t>
  </si>
  <si>
    <t>K100030009000</t>
  </si>
  <si>
    <t>K10003000D000</t>
  </si>
  <si>
    <t>K100030005000</t>
  </si>
  <si>
    <t>K100030006000</t>
  </si>
  <si>
    <t>K100030007000</t>
  </si>
  <si>
    <t>K100030008000</t>
  </si>
  <si>
    <t>K100030002000</t>
  </si>
  <si>
    <t>K10003002W000</t>
  </si>
  <si>
    <t>K100030001000</t>
  </si>
  <si>
    <t>K10003000G000</t>
  </si>
  <si>
    <t>K10003000H000</t>
  </si>
  <si>
    <t>K10003000K000</t>
  </si>
  <si>
    <t>K10003000L000</t>
  </si>
  <si>
    <t>K10003000M000</t>
  </si>
  <si>
    <t>K10003000N000</t>
  </si>
  <si>
    <t>K10003000O000</t>
  </si>
  <si>
    <t>K10003000P000</t>
  </si>
  <si>
    <t>K10003002L000</t>
  </si>
  <si>
    <t>K10003X001000</t>
  </si>
  <si>
    <t>K10003X002000</t>
  </si>
  <si>
    <t>K10003X003000</t>
  </si>
  <si>
    <t>Bahía Sal Belencito 14787</t>
  </si>
  <si>
    <t>Bahía Llegada Sochagota 14870</t>
  </si>
  <si>
    <t>Bahía Sal La Ramada 14871</t>
  </si>
  <si>
    <t>K100030018000</t>
  </si>
  <si>
    <t>TRANSFORMADOR DE PUESTA A TIERRA</t>
  </si>
  <si>
    <t>Bahía Sal-Yopal 1</t>
  </si>
  <si>
    <t>Bahía Sal-Yopal 2</t>
  </si>
  <si>
    <t>Bahía Sal Argos</t>
  </si>
  <si>
    <t>aislar trasformador ante cualquier tipo de falla, dejando sin servicio el interruptor.</t>
  </si>
  <si>
    <t>seccionadores de barra transferencia, interruptor</t>
  </si>
  <si>
    <t>Bobina de cierre Averiada</t>
  </si>
  <si>
    <t>Conectar en el nivel 34,5 kV del transformador 115/34,5 kV de 26 MVA al barraje 34,5 kV de la s/e San Antonio.</t>
  </si>
  <si>
    <t>Despejar cualquier tipo de fallas sobre EL TRANSFORMADOR DE12.5 /15 MVA</t>
  </si>
  <si>
    <t>Conectar la salida del transformador nivel 13.8 Kv a barra general</t>
  </si>
  <si>
    <t>Despejar cualquier tipo de fallas que puedan afectar a transformador en 13.8 Kv</t>
  </si>
  <si>
    <t>Conectar la salida del transformador nivel 13.8 Kv a circuito parque industrial</t>
  </si>
  <si>
    <t>120:000</t>
  </si>
  <si>
    <t>BT 180 MVA 115 kV</t>
  </si>
  <si>
    <t>BL1 Sochagota - San Antonio 115 kV.</t>
  </si>
  <si>
    <t>BL2 Sochagota - Paipa 115 kV.</t>
  </si>
  <si>
    <t>BL1 Sochagota -Higueras 115 kV.</t>
  </si>
  <si>
    <t>BL1 Sochagota - Paipa 115 kV.</t>
  </si>
  <si>
    <t>K10000000E000</t>
  </si>
  <si>
    <t>K10000000A000</t>
  </si>
  <si>
    <t>K10000000B000</t>
  </si>
  <si>
    <t>K10000000C000</t>
  </si>
  <si>
    <t>K10000000D000</t>
  </si>
  <si>
    <t>K100000004000</t>
  </si>
  <si>
    <t>K100000000000</t>
  </si>
  <si>
    <t>K100000001000</t>
  </si>
  <si>
    <t>K100000002000</t>
  </si>
  <si>
    <t>K100000003000</t>
  </si>
  <si>
    <t>K100000007000</t>
  </si>
  <si>
    <t>K100000008000</t>
  </si>
  <si>
    <t>BTR1 12-15 MVA 115/13,8 kV</t>
  </si>
  <si>
    <t>BTR2 10-12.5/10-12.5 MVA 115/13,8 kV</t>
  </si>
  <si>
    <t>BTR4 30-40/30-40/5-4.6 MVA 115/34.5/13,8 kV</t>
  </si>
  <si>
    <t>BL1 Donato-Muiscas II 115 Kv</t>
  </si>
  <si>
    <t>BL2 Donato-Muiscas I 115 Kv</t>
  </si>
  <si>
    <t>BL3 Donato-Paipa I 115 Kv</t>
  </si>
  <si>
    <t>Celda Muiscas 34.5 Kv</t>
  </si>
  <si>
    <t>Celda Hunza Occidental 34.5 Kv</t>
  </si>
  <si>
    <t>Celda Villa de Leyva 34.5 Kv</t>
  </si>
  <si>
    <t>Celda Marquez Lengupa 34.5 Kv</t>
  </si>
  <si>
    <t>Celda Hunza Oriental 34.5 Kv</t>
  </si>
  <si>
    <t>TR1 Celda Maldonado</t>
  </si>
  <si>
    <t>TR1 Celda La Fuente</t>
  </si>
  <si>
    <t>TR1 Celda Motavita</t>
  </si>
  <si>
    <t>TR1 Celda Santander</t>
  </si>
  <si>
    <t>TR1 Celda Chivata U/R</t>
  </si>
  <si>
    <t>TR2 Celda Reserva I</t>
  </si>
  <si>
    <t>TR2 Celda Reserva II</t>
  </si>
  <si>
    <t>TR2 Celda Edificio Zona</t>
  </si>
  <si>
    <t>TR2 Celda Muiscas</t>
  </si>
  <si>
    <t>TR2 Celda El  Dorado</t>
  </si>
  <si>
    <t>TR2 10-12.5 MVA 115/13.8 Kv</t>
  </si>
  <si>
    <t>TR4 30-40/30-40/5-4.6 MVA 115/34.5/13.8 Kv</t>
  </si>
  <si>
    <t>TR1 12-15 MVA 115/13.8 Kv</t>
  </si>
  <si>
    <t>Z7</t>
  </si>
  <si>
    <t>Z8</t>
  </si>
  <si>
    <t>Z9</t>
  </si>
  <si>
    <t>Z10</t>
  </si>
  <si>
    <t>Z11</t>
  </si>
  <si>
    <t>Z12</t>
  </si>
  <si>
    <t>Z13</t>
  </si>
  <si>
    <t>SGTN5</t>
  </si>
  <si>
    <t>SGTN4</t>
  </si>
  <si>
    <t>SANN3</t>
  </si>
  <si>
    <t>SANN2</t>
  </si>
  <si>
    <t>SANN4</t>
  </si>
  <si>
    <t>DNTN4</t>
  </si>
  <si>
    <t>K10006000V000</t>
  </si>
  <si>
    <t>K10006000W000</t>
  </si>
  <si>
    <t>K10006000U000</t>
  </si>
  <si>
    <t>K10006000R000</t>
  </si>
  <si>
    <t>K10006000S000</t>
  </si>
  <si>
    <t>K10006000T000</t>
  </si>
  <si>
    <t>K10006000J000</t>
  </si>
  <si>
    <t>K10006000K000</t>
  </si>
  <si>
    <t>K10006000L000</t>
  </si>
  <si>
    <t>K10006000M000</t>
  </si>
  <si>
    <t>K10006000N000</t>
  </si>
  <si>
    <t>K10006000O000</t>
  </si>
  <si>
    <t>K10006000P000</t>
  </si>
  <si>
    <t>K100060009000</t>
  </si>
  <si>
    <t>K10006000B000</t>
  </si>
  <si>
    <t>K10006000C000</t>
  </si>
  <si>
    <t>K10006000D000</t>
  </si>
  <si>
    <t>K10006000E000</t>
  </si>
  <si>
    <t>K10006000F000</t>
  </si>
  <si>
    <t>K10006000G000</t>
  </si>
  <si>
    <t>K10006000H000</t>
  </si>
  <si>
    <t>K10006000I000</t>
  </si>
  <si>
    <t>K100060000000</t>
  </si>
  <si>
    <t>K100060001000</t>
  </si>
  <si>
    <t>K100060002000</t>
  </si>
  <si>
    <t>K10006002A000</t>
  </si>
  <si>
    <t>K10006000Z000</t>
  </si>
  <si>
    <t>K100060004000</t>
  </si>
  <si>
    <t>K100060003000</t>
  </si>
  <si>
    <t>K10006000A000</t>
  </si>
  <si>
    <t>K10006002R000</t>
  </si>
  <si>
    <t>DNTN3</t>
  </si>
  <si>
    <t>DNTN2</t>
  </si>
  <si>
    <t xml:space="preserve">BT Lado 115kV </t>
  </si>
  <si>
    <t>BL Tunjita 115kV</t>
  </si>
  <si>
    <t>K100020005000</t>
  </si>
  <si>
    <t>K100020006000</t>
  </si>
  <si>
    <t>K100020004000</t>
  </si>
  <si>
    <t>K100020009000</t>
  </si>
  <si>
    <t>K100020008000</t>
  </si>
  <si>
    <t>BT40 MVA 115/34.5 kV</t>
  </si>
  <si>
    <t>BL1  Alto Ricaurte -Muiscas</t>
  </si>
  <si>
    <t>BL2  Alto Ricaurte - Muiscas</t>
  </si>
  <si>
    <t xml:space="preserve">Celda de entrada barraje 34.5 kV </t>
  </si>
  <si>
    <t>Villa de Leyva</t>
  </si>
  <si>
    <t>Ocensa</t>
  </si>
  <si>
    <t>Loma Redonda</t>
  </si>
  <si>
    <t xml:space="preserve">TR 40 MVA </t>
  </si>
  <si>
    <t>GCHN4</t>
  </si>
  <si>
    <t>ARIN4</t>
  </si>
  <si>
    <t>K10098001G000</t>
  </si>
  <si>
    <t>K10098001E000</t>
  </si>
  <si>
    <t>K10098001F000</t>
  </si>
  <si>
    <t>K10098001V000</t>
  </si>
  <si>
    <t>K10098001W000</t>
  </si>
  <si>
    <t>K100980017000</t>
  </si>
  <si>
    <t>K100980018000</t>
  </si>
  <si>
    <t>K100980019000</t>
  </si>
  <si>
    <t>K10098001C000</t>
  </si>
  <si>
    <t>K10098000C000</t>
  </si>
  <si>
    <t>K10098001K000</t>
  </si>
  <si>
    <t>K10098001I000</t>
  </si>
  <si>
    <t>K10098001A000</t>
  </si>
  <si>
    <t>ARIN3</t>
  </si>
  <si>
    <t>BL1  El Huche - Boavita</t>
  </si>
  <si>
    <t xml:space="preserve">BL2  El Huche-Boavita </t>
  </si>
  <si>
    <t>BL1  El Huche - San Antonio</t>
  </si>
  <si>
    <t>BL2  El Huche - San Antonio</t>
  </si>
  <si>
    <t>Socha</t>
  </si>
  <si>
    <t>Tasco</t>
  </si>
  <si>
    <t>Industrial (NA)</t>
  </si>
  <si>
    <t>Paz del rio (NA)</t>
  </si>
  <si>
    <t>HUCN4</t>
  </si>
  <si>
    <t>K10097001F000</t>
  </si>
  <si>
    <t>K100970018000</t>
  </si>
  <si>
    <t>K100970019000</t>
  </si>
  <si>
    <t>K10097001A000</t>
  </si>
  <si>
    <t>K10097001B000</t>
  </si>
  <si>
    <t>K10097001E000</t>
  </si>
  <si>
    <t>K10097001D000</t>
  </si>
  <si>
    <t>K10097001R000</t>
  </si>
  <si>
    <t>K10097001Q000</t>
  </si>
  <si>
    <t>K10097001J000</t>
  </si>
  <si>
    <t>K10097001H000</t>
  </si>
  <si>
    <t>K10097000I000</t>
  </si>
  <si>
    <t>K100970016000</t>
  </si>
  <si>
    <t>BT 30-40/30-40/3.5-4.6 MVA 115/34/13,8 Kv</t>
  </si>
  <si>
    <t>BL1 Higueras-Suamox 115 Kv</t>
  </si>
  <si>
    <t>BL1 Higueras-Sochagota 115 Kv</t>
  </si>
  <si>
    <t>Celda de Salida Ciudadela 34.5 Kv</t>
  </si>
  <si>
    <t>Celda de Salida Maranta 34.5 Kv</t>
  </si>
  <si>
    <t>Celda de Salida Iraka-Rio Chiquito 34.5 Kv</t>
  </si>
  <si>
    <t>Celda de salida La Rusia</t>
  </si>
  <si>
    <t>Celda de salida Vargas</t>
  </si>
  <si>
    <t>Celda de salida Hospital</t>
  </si>
  <si>
    <t>Celda de salida Batallón</t>
  </si>
  <si>
    <t>Celda de salida Autopista</t>
  </si>
  <si>
    <t>Celda de entrada barraje 13.8 Kv</t>
  </si>
  <si>
    <t>TR 30-40/30-40/3.5-4.6MVA 115/34.5/13.8 Kv</t>
  </si>
  <si>
    <t>TR 20 MVA 34.5/13.8 Kv</t>
  </si>
  <si>
    <t>HUCN3</t>
  </si>
  <si>
    <t>HIGN4</t>
  </si>
  <si>
    <t>K100050002000</t>
  </si>
  <si>
    <t>K100050005000</t>
  </si>
  <si>
    <t>K100050006000</t>
  </si>
  <si>
    <t>K100050007000</t>
  </si>
  <si>
    <t>K100050008000</t>
  </si>
  <si>
    <t>K100050009000</t>
  </si>
  <si>
    <t>K10005000A000</t>
  </si>
  <si>
    <t>K10005000B000</t>
  </si>
  <si>
    <t>K10005000C000</t>
  </si>
  <si>
    <t>K10005000D000</t>
  </si>
  <si>
    <t>K10005000E000</t>
  </si>
  <si>
    <t>K10005000F000</t>
  </si>
  <si>
    <t>K10005000G000</t>
  </si>
  <si>
    <t>K10005000H000</t>
  </si>
  <si>
    <t>K10005000I000</t>
  </si>
  <si>
    <t>K10005000L000</t>
  </si>
  <si>
    <t>K100050000000</t>
  </si>
  <si>
    <t>K100050001000</t>
  </si>
  <si>
    <t>K10005000K000</t>
  </si>
  <si>
    <t>Celda de salida transformador 34.5 Kv</t>
  </si>
  <si>
    <t>BT 25 MVA 115/34/13,8 kV</t>
  </si>
  <si>
    <t>BL1 Chiquinquirá - Barbosa 115 Kv</t>
  </si>
  <si>
    <t>BL1 Chiquinquirá - Alto Ricaurte115 Kv</t>
  </si>
  <si>
    <t>BL2 Chiquinquirá - Alto Ricaurte115 Kv</t>
  </si>
  <si>
    <t>Celda Saboya - Garavito 34.5 Kv</t>
  </si>
  <si>
    <t>Celda de Salida Muzo 34.5 Kv</t>
  </si>
  <si>
    <t>Celda de Salida Otanche 34.5 Kv</t>
  </si>
  <si>
    <t>Celda de salida Sutamarchan 34.5 Kv</t>
  </si>
  <si>
    <t>Celda de salida La Reina</t>
  </si>
  <si>
    <t>Celda de salida Casa Blanca</t>
  </si>
  <si>
    <t>Celda de salida La Balsa</t>
  </si>
  <si>
    <t>TR 25 MVA 115/34.5/13.8 Kv</t>
  </si>
  <si>
    <t>TR Zig-Zag 34,5 Kv</t>
  </si>
  <si>
    <t>K100070001000</t>
  </si>
  <si>
    <t>K100070004000</t>
  </si>
  <si>
    <t>K100070005000</t>
  </si>
  <si>
    <t>K100070006000</t>
  </si>
  <si>
    <t>K100070007000</t>
  </si>
  <si>
    <t>K100070008000</t>
  </si>
  <si>
    <t>K100070009000</t>
  </si>
  <si>
    <t>K10007000A000</t>
  </si>
  <si>
    <t>K10007000C000</t>
  </si>
  <si>
    <t>K10007000D000</t>
  </si>
  <si>
    <t>K10007000E000</t>
  </si>
  <si>
    <t>K10007000F000</t>
  </si>
  <si>
    <t>K100070000000</t>
  </si>
  <si>
    <t>K10007000B000</t>
  </si>
  <si>
    <t>K10007000H000</t>
  </si>
  <si>
    <t>K10007000I000</t>
  </si>
  <si>
    <t>K100070013000</t>
  </si>
  <si>
    <t>K10007001X000</t>
  </si>
  <si>
    <t>CHQN4</t>
  </si>
  <si>
    <t>CHQN3</t>
  </si>
  <si>
    <t>CHQN2</t>
  </si>
  <si>
    <t>HIGN3</t>
  </si>
  <si>
    <t>HIGN2</t>
  </si>
  <si>
    <t>BT 20 MVA 110/34.5/13,8 kV</t>
  </si>
  <si>
    <t>BL2 Puerto Boyacá-Vasconia 110 Kv</t>
  </si>
  <si>
    <t>Celda Puerto Serviez Rural 34.5 Kv</t>
  </si>
  <si>
    <t>Celda de Salida La Perla 34.5 Kv</t>
  </si>
  <si>
    <t>Celda de salida Pueblo Nuevo</t>
  </si>
  <si>
    <t>Celda de salida La Paz</t>
  </si>
  <si>
    <t>Celda de salida Centro</t>
  </si>
  <si>
    <t>Celda de salida Dos y Medio</t>
  </si>
  <si>
    <t>TR 20 MVA 110/34.5/13.8 Kv</t>
  </si>
  <si>
    <t>PBYN4</t>
  </si>
  <si>
    <t>K10008000C000</t>
  </si>
  <si>
    <t>K100080001000</t>
  </si>
  <si>
    <t>K100080004000</t>
  </si>
  <si>
    <t>K100080005000</t>
  </si>
  <si>
    <t>K100080006000</t>
  </si>
  <si>
    <t>K100080007000</t>
  </si>
  <si>
    <t>K100080008000</t>
  </si>
  <si>
    <t>K100080009000</t>
  </si>
  <si>
    <t>K10008000A000</t>
  </si>
  <si>
    <t>K10008000D000</t>
  </si>
  <si>
    <t>K10008000E000</t>
  </si>
  <si>
    <t>K10008000F000</t>
  </si>
  <si>
    <t>K100080000000</t>
  </si>
  <si>
    <t>K10008000G000</t>
  </si>
  <si>
    <t>K10008000H000</t>
  </si>
  <si>
    <t>PBYN3</t>
  </si>
  <si>
    <t>PBYN2</t>
  </si>
  <si>
    <t>BL1 Tunjita -Guateque 115 kV.</t>
  </si>
  <si>
    <t>BL1 Tunjita - Chivor 115 kV.</t>
  </si>
  <si>
    <t>BL PC PCH TUNJITA 115 kV.</t>
  </si>
  <si>
    <t>K100120001000</t>
  </si>
  <si>
    <t>K100120006000</t>
  </si>
  <si>
    <t>K100120007000</t>
  </si>
  <si>
    <t>K100120008000</t>
  </si>
  <si>
    <t>K100120003000</t>
  </si>
  <si>
    <t>K100120004000</t>
  </si>
  <si>
    <t>K100120009000</t>
  </si>
  <si>
    <t>TUJN4</t>
  </si>
  <si>
    <t>BT 40/40/4.6 MVA 115/34/13,8 kV</t>
  </si>
  <si>
    <t>BL1 La Ramada - Tsidenal - San Antonio 115 Kv</t>
  </si>
  <si>
    <t>BL1 La Ramada - San Antonio 115 Kv</t>
  </si>
  <si>
    <t>Celda de Salida Parque Industrial 34.5 Kv</t>
  </si>
  <si>
    <t>Celda de Salida Variante Rio Chiquito 34.5 Kv</t>
  </si>
  <si>
    <t>Celda de Salida a Subestación Sirata 34.5 Kv</t>
  </si>
  <si>
    <t>Celda de salida Oriente</t>
  </si>
  <si>
    <t>Celda de salida Nobsa-Morca</t>
  </si>
  <si>
    <t>Celda de salida La Catorce</t>
  </si>
  <si>
    <t>Celda de salida El Terminal</t>
  </si>
  <si>
    <t>Celda de salida El Libertador</t>
  </si>
  <si>
    <t>TR 40/40/4.6MVA 115/34.5/13.8 Kv</t>
  </si>
  <si>
    <t>RAMN4</t>
  </si>
  <si>
    <t>K100040002000</t>
  </si>
  <si>
    <t>K100040005000</t>
  </si>
  <si>
    <t>K100040006000</t>
  </si>
  <si>
    <t>K100040007000</t>
  </si>
  <si>
    <t>K100040008000</t>
  </si>
  <si>
    <t>K100040009000</t>
  </si>
  <si>
    <t>K10004000A000</t>
  </si>
  <si>
    <t>K10004000B000</t>
  </si>
  <si>
    <t>K10004000C000</t>
  </si>
  <si>
    <t>K10004000D000</t>
  </si>
  <si>
    <t>K10004000E000</t>
  </si>
  <si>
    <t>K10004000F000</t>
  </si>
  <si>
    <t>K10004000G000</t>
  </si>
  <si>
    <t>K10004000H000</t>
  </si>
  <si>
    <t>K10004000I000</t>
  </si>
  <si>
    <t>K10004000L000</t>
  </si>
  <si>
    <t>K10004000K000</t>
  </si>
  <si>
    <t>K100040000000</t>
  </si>
  <si>
    <t>K100040001000</t>
  </si>
  <si>
    <t>Celda de general 34.5 Kv</t>
  </si>
  <si>
    <t xml:space="preserve">Explosión del interruptor  </t>
  </si>
  <si>
    <t>Su función es conectar o desconectar el barraje de 34.5 kV al devanado secundario del transformador de 40 MVA  del  transformador de AR</t>
  </si>
  <si>
    <t xml:space="preserve">
Transformar energía eléctrica del nivel de tensión 115 kV a 34.5  KV</t>
  </si>
  <si>
    <t>Variar la relación de transformación</t>
  </si>
  <si>
    <t xml:space="preserve">
Transformar energía eléctrica del nivel de tensión 115 kV a 34.5/13.8 kV</t>
  </si>
  <si>
    <t>Referencia a tierra del devanado 34.5 kV conectado en Delta.</t>
  </si>
  <si>
    <t xml:space="preserve">
Transformar energía eléctrica del nivel de tensión 115 kV a 13.8 kV</t>
  </si>
  <si>
    <t xml:space="preserve">
Transformar energía eléctrica del nivel de tensión 115 kV a 34.5 /13.8 kV</t>
  </si>
  <si>
    <t>Su función es conectar o desconectar el barraje de 34.5 kV al devanado secundario del transformador de 40 MVA  del  transformador de EL HUCHE</t>
  </si>
  <si>
    <t>Su función es conectar o desconectar la línea de transmisión Higueras-Suamox a la subestación Higueras 115 kV.</t>
  </si>
  <si>
    <t>Su función es conectar o desconectar la línea de distribución Higueras-Iraka Rio Chiquito al barraje de 34,5 Kv de la subestación Higueras</t>
  </si>
  <si>
    <t>Su función es conectar o desconectar el barraje de 34.5 kV al devanado primario del transformador de 20 MVA de la subestación Higueras</t>
  </si>
  <si>
    <t>Su función es conectar o desconectar el barraje de 34.5 kV al devanado secundario del transformador de 40 MVA de la subestación Higueras</t>
  </si>
  <si>
    <t xml:space="preserve">Su función es conectar o desconectar el circuito La Rusia al barraje de 13,8 Kv de la subestación Higueras </t>
  </si>
  <si>
    <t xml:space="preserve">Su función es conectar o desconectar el circuito Vargas al barraje de 13,8 Kv de la subestación Higueras </t>
  </si>
  <si>
    <t xml:space="preserve">Su función es conectar o desconectar el circuito Hospital al barraje de 13,8 Kv de la subestación Higueras </t>
  </si>
  <si>
    <t xml:space="preserve">Su función es conectar o desconectar el circuito Batallón al barraje de 13,8 Kv de la subestación Higueras </t>
  </si>
  <si>
    <t>Su función es conectar o desconectar el circuito Autopista al barraje de 13,8 Kv de la subestación Higueras</t>
  </si>
  <si>
    <t>Su función es conectar o desconectar el circuito Ciudadela Industrial al barraje de 13,8 Kv de la subestación Higueras</t>
  </si>
  <si>
    <t>Su función es conectar o desconectar el barraje de 13.8 kV al devanado Secundario del transformador de 20 MVA de la subestación Higueras</t>
  </si>
  <si>
    <t xml:space="preserve">
Transformar energía eléctrica del nivel de tensión 34.5 a 13.8 kV</t>
  </si>
  <si>
    <t>Supervisar y controlar desde nivel 3 Y 4 los distintos equipos de potencia de la subestación Higueras</t>
  </si>
  <si>
    <t>Su función es conectar o desconectar de la barra 110 kV al transformador de potencia de la subestación Puerto Boyacá 110 kV.</t>
  </si>
  <si>
    <t xml:space="preserve">
Transformar energía eléctrica del nivel de tensión 110kV a 34.5/13.8 kV</t>
  </si>
  <si>
    <t>Transformar energía eléctrica del nivel de tensión 115 kV a 34.5/13.8 kV</t>
  </si>
  <si>
    <t>RAMN3</t>
  </si>
  <si>
    <t>RAMN2</t>
  </si>
  <si>
    <t>K101260005000</t>
  </si>
  <si>
    <t>K10126000B000</t>
  </si>
  <si>
    <t>K101260010000</t>
  </si>
  <si>
    <t>K101260012000</t>
  </si>
  <si>
    <t>K101260013000</t>
  </si>
  <si>
    <t>K101260015000</t>
  </si>
  <si>
    <t>K10126001D000</t>
  </si>
  <si>
    <t>K10126001M000</t>
  </si>
  <si>
    <t>K10126001O000</t>
  </si>
  <si>
    <t>K10126001T000</t>
  </si>
  <si>
    <t>K10126001U000</t>
  </si>
  <si>
    <t>GUAN4</t>
  </si>
  <si>
    <t>BT 20-25/12-15/8-10 MVA 115/34.5/13,8 kV</t>
  </si>
  <si>
    <t>BL2 Guateque-Tunjita 115 Kv</t>
  </si>
  <si>
    <t>BL2 Guateque-Jenesano 115 Kv</t>
  </si>
  <si>
    <t>Celda Antiguo Garagoa 34.5 Kv</t>
  </si>
  <si>
    <t>Celda de Salida Tibirita 34.5 Kv</t>
  </si>
  <si>
    <t>Celda de salida Terminal el Loro</t>
  </si>
  <si>
    <t>Celda de salida Somondoco</t>
  </si>
  <si>
    <t>Celda de salida La Colina</t>
  </si>
  <si>
    <t>Celda de salida Guayata Urbano Rural</t>
  </si>
  <si>
    <t>Celda de salida Sutatenza Rural</t>
  </si>
  <si>
    <t>TR 20-25/12-15/8-10 MVA 115/34.5/13.8 Kv</t>
  </si>
  <si>
    <t>K100100004000</t>
  </si>
  <si>
    <t>K100100005000</t>
  </si>
  <si>
    <t>K100100006000</t>
  </si>
  <si>
    <t>K100100007000</t>
  </si>
  <si>
    <t>K100100008000</t>
  </si>
  <si>
    <t>K100100009000</t>
  </si>
  <si>
    <t>K10010000A000</t>
  </si>
  <si>
    <t>K10010000B000</t>
  </si>
  <si>
    <t>K10010000C000</t>
  </si>
  <si>
    <t>K10010000D000</t>
  </si>
  <si>
    <t>K10010000E000</t>
  </si>
  <si>
    <t>K100100021000</t>
  </si>
  <si>
    <t>K10010000I000</t>
  </si>
  <si>
    <t>K10010000W000</t>
  </si>
  <si>
    <t>K100100000000</t>
  </si>
  <si>
    <t>K10010000F000</t>
  </si>
  <si>
    <t>K10010001V000</t>
  </si>
  <si>
    <t>GUAN3</t>
  </si>
  <si>
    <t>K100100001000</t>
  </si>
  <si>
    <t>GUAN2</t>
  </si>
  <si>
    <t>BOAN4</t>
  </si>
  <si>
    <t>BT 15 MVA 115/34/13,8 kV</t>
  </si>
  <si>
    <t>BL1 Boavita- El Huche I 115 Kv</t>
  </si>
  <si>
    <t>BL2 Boavita- El Huche II 115 Kv</t>
  </si>
  <si>
    <t>Celda Salida Soata-Tipacoque 34.5 Kv</t>
  </si>
  <si>
    <t>Celda de Salida Guacamayas 34.5 Kv</t>
  </si>
  <si>
    <t>Celda de Salida Cusagui-Chita 34.5 Kv</t>
  </si>
  <si>
    <t>Celda de salida Boavita Urbano-Rural</t>
  </si>
  <si>
    <t>Celda de salida Boavita Urbano</t>
  </si>
  <si>
    <t>Celda de salida San Mateo U/R</t>
  </si>
  <si>
    <t>TR 15 MVA 115/34.5/13.8 Kv</t>
  </si>
  <si>
    <t>K100090001000</t>
  </si>
  <si>
    <t>K100090004000</t>
  </si>
  <si>
    <t>K100090005000</t>
  </si>
  <si>
    <t>K100090006000</t>
  </si>
  <si>
    <t>K100090007000</t>
  </si>
  <si>
    <t>K100090008000</t>
  </si>
  <si>
    <t>K100090009000</t>
  </si>
  <si>
    <t>K10009000A000</t>
  </si>
  <si>
    <t>K10009000B000</t>
  </si>
  <si>
    <t>K10009000C000</t>
  </si>
  <si>
    <t>K10009000D000</t>
  </si>
  <si>
    <t>K100090000000</t>
  </si>
  <si>
    <t>K10009000G000</t>
  </si>
  <si>
    <t>K10009X001000</t>
  </si>
  <si>
    <t>K10009001N000</t>
  </si>
  <si>
    <t>K10009000F000</t>
  </si>
  <si>
    <t>BOAN3</t>
  </si>
  <si>
    <t>BOAN2</t>
  </si>
  <si>
    <t>BT 12-15/8-10/4-5 MVA 115/34/13,8 kV</t>
  </si>
  <si>
    <t>Celda de salida Reserva</t>
  </si>
  <si>
    <t>TR 12-15/8-10/4-5 MVA 115/34.5/13.8 Kv</t>
  </si>
  <si>
    <t>SMAN4</t>
  </si>
  <si>
    <t>K100110001000</t>
  </si>
  <si>
    <t>K100110004000</t>
  </si>
  <si>
    <t>K100110005000</t>
  </si>
  <si>
    <t>K100110006000</t>
  </si>
  <si>
    <t>K100110007000</t>
  </si>
  <si>
    <t>K100110008000</t>
  </si>
  <si>
    <t>K10011000A000</t>
  </si>
  <si>
    <t>K10011000B000</t>
  </si>
  <si>
    <t>K100110000000</t>
  </si>
  <si>
    <t>SMAN3</t>
  </si>
  <si>
    <t>SMAN2</t>
  </si>
  <si>
    <t>K100110002000</t>
  </si>
  <si>
    <t>K101220000000</t>
  </si>
  <si>
    <t>K101220001000</t>
  </si>
  <si>
    <t>K101220002000</t>
  </si>
  <si>
    <t>K101220003000</t>
  </si>
  <si>
    <t>K101220004000</t>
  </si>
  <si>
    <t>K101220005000</t>
  </si>
  <si>
    <t>K101220006000</t>
  </si>
  <si>
    <t>K101220007000</t>
  </si>
  <si>
    <t>K101220008000</t>
  </si>
  <si>
    <t>K10122000Z000</t>
  </si>
  <si>
    <t>K101220011000</t>
  </si>
  <si>
    <t>NJEN4</t>
  </si>
  <si>
    <t>BT 25 MVA 115/34.5 kV</t>
  </si>
  <si>
    <t>BL1 Jenesano-Muiscas 115 Kv</t>
  </si>
  <si>
    <t>BL2 Jenesano-Guateque 115 Kv</t>
  </si>
  <si>
    <t>Celda de Salida Puente Camacho 34.5 Kv</t>
  </si>
  <si>
    <t>Celda de Salida Tibiná - Umbita 34.5 Kv</t>
  </si>
  <si>
    <t>Celda Reserva 1 34.5 Kv</t>
  </si>
  <si>
    <t>Celda Reserva 2 34.5 Kv</t>
  </si>
  <si>
    <t>TR 25 MVA 115/34.5</t>
  </si>
  <si>
    <t>TOQN4</t>
  </si>
  <si>
    <t>BL1 San Antonio-Toquilla 115 Kv</t>
  </si>
  <si>
    <t>BL2 Toquilla-Yopal 115 Kv</t>
  </si>
  <si>
    <t>Celda de Salida Soriano</t>
  </si>
  <si>
    <t>Celda de Salida Honganoa</t>
  </si>
  <si>
    <t>Celda de Salida Salto Candelas</t>
  </si>
  <si>
    <t>BT 15/14/1 MVA 115/34.5/13,8 kV</t>
  </si>
  <si>
    <t>TR 15/14/1 MVA 115/34.5/13,8 kV</t>
  </si>
  <si>
    <t>TOQN3</t>
  </si>
  <si>
    <t>TOQN2</t>
  </si>
  <si>
    <t>Celda de entrada barraje 13,8 Kv</t>
  </si>
  <si>
    <t>Bahía Sal Huche I 14826</t>
  </si>
  <si>
    <t>Bahía Sal Huche II</t>
  </si>
  <si>
    <t>Su función es conectar o desconectar la línea de transmisión Guateque-Jenesano a la subestación Jenesano 115 kV.</t>
  </si>
  <si>
    <t>Equipo no disponible</t>
  </si>
  <si>
    <t>TR2 Celda General de 13.8 Kv</t>
  </si>
  <si>
    <t>TR1 Celda General de 13.8 Kv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</si>
  <si>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</si>
  <si>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Transformar energía eléctrica del nivel de tensión 115 kV a 34.5  KV</t>
  </si>
  <si>
    <t xml:space="preserve">Celda de salida Ciudadela Industrial </t>
  </si>
  <si>
    <t>Su función es conectar o desconectar el barraje de 13.8 kV al devanado secundario del transformador de 20 MVA de la subestación La Ramada</t>
  </si>
  <si>
    <t>Su función es conectar o desconectar la línea de transmisión Guateque-Tunjita a la subestación Guateque 115 kV.</t>
  </si>
  <si>
    <t>Su función es conectar o desconectar la línea de transmisión Guateque-Jenesano a la subestación Guateque 115 kV.</t>
  </si>
  <si>
    <t>Su función es conectar o desconectar el barraje de 34.5 kV al devanado secundario del transformador de 12-15 MVA de la subestación Guateque</t>
  </si>
  <si>
    <t>Su función es conectar o desconectar el circuito Terminal el Loro al barraje de 13,8 Kv de la subestación Guateque</t>
  </si>
  <si>
    <t>Su función es conectar o desconectar el circuito Sutatenza Rural al barraje de 13,8 Kv de la subestación Guateque</t>
  </si>
  <si>
    <t>Supervisar y controlar desde nivel 3 Y 4 los distintos equipos de potencia de la subestación Guateque</t>
  </si>
  <si>
    <t xml:space="preserve">Su función es conectar o desconectar el circuito Oriente al barraje de 13,8 Kv de la subestación La Ramada </t>
  </si>
  <si>
    <t xml:space="preserve">Su función es conectar o desconectar el circuito Centro al barraje de 13,8 Kv de la subestación La Ramada </t>
  </si>
  <si>
    <t xml:space="preserve">Su función es conectar o desconectar el circuito Nobsa-Morca al barraje de 13,8 Kv de la subestación La Ramada </t>
  </si>
  <si>
    <t xml:space="preserve">Su función es conectar o desconectar el circuito La Catorce al barraje de 13,8 Kv de la subestación La Ramada </t>
  </si>
  <si>
    <t xml:space="preserve">Su función es conectar o desconectar el circuito El Terminal al barraje de 13,8 Kv de la subestación La Ramada </t>
  </si>
  <si>
    <t xml:space="preserve">Su función es conectar o desconectar el circuito El Libertador al barraje de 13,8 Kv de la subestación La Ramada </t>
  </si>
  <si>
    <t>Su función es conectar o desconectar el circuito Soriano al barraje de 13,8 Kv de la subestación Toquilla</t>
  </si>
  <si>
    <t>Su función es conectar o desconectar el circuito Honganoa al barraje de 13,8 Kv de la subestación Toquilla</t>
  </si>
  <si>
    <t>Su función es conectar o desconectar el circuito Salto Candelas a al barraje de 13,8 Kv de la subestación Toquilla</t>
  </si>
  <si>
    <t>Supervisar y controlar desde nivel 3 Y 4 los distintos equipos de potencia de la subestación Toquilla</t>
  </si>
  <si>
    <t>2 // 100 %</t>
  </si>
  <si>
    <t>Su función es conectar o desconectar el barraje de 34.5 kV al devanado secundario del transformador de 14-15 MVA de la subestación Toquilla</t>
  </si>
  <si>
    <t xml:space="preserve">Inoperabilidad de celda </t>
  </si>
  <si>
    <t>Inoperabilidad de celda en estado de reserva</t>
  </si>
  <si>
    <t>Su función es conectar o desconectar la línea de transmisión San Antonio - Toquilla a la subestación Toquilla 115 kV.</t>
  </si>
  <si>
    <t>Su función es conectar o desconectar la línea de transmisión Toquilla-Yopal a la subestación Toquilla 115 kV.</t>
  </si>
  <si>
    <t>Inoperabilidad de bahía de transferencia</t>
  </si>
  <si>
    <t>Arco eléctrico interno</t>
  </si>
  <si>
    <t>Trasformador de corriente, trasformador de tensión, interruptor, seccionador de diámetro, seccionador de barra, pararrayos.</t>
  </si>
  <si>
    <t>Su función secundaria  es transformar las magnitudes eléctricas corriente  y tensión para los equipos de medida y protección.</t>
  </si>
  <si>
    <t>Trasformador de corriente,  interruptor, seccionado, cuchilla de puesta a tierra, relé de protección, medidor, DPS.</t>
  </si>
  <si>
    <t>Su función es conectar o desconectar la línea de distribución al barraje de 34,5 Kv de la subestación Muiscas</t>
  </si>
  <si>
    <t>Trasformador de corriente,  interruptor, seccionado, cuchilla de puesta a tierra, relé de protección, medidor, DPS</t>
  </si>
  <si>
    <t>Su función es conectar o desconectar el barraje de 34.5 kV al devanado secundario del transformador de 30-40 MVA  del la subestación Muiscas</t>
  </si>
  <si>
    <t>Su función secundaria  es transformar las magnitudes eléctricas corriente para los equipos de medida y protección.</t>
  </si>
  <si>
    <t>Trasformador de corriente,  interruptor, seccionado, cuchilla de puesta a tierra, relé de protección, medidor.</t>
  </si>
  <si>
    <t>Baterías, cargadores de baterías, grupo electrógeno, transformadores, gabinete de distribución, interruptores de media y baja tensión, cableado, etc.</t>
  </si>
  <si>
    <t>01. El evento o falla que genera un primer auxilio o  lesión sin incapacidad a un miembro del público. (ej.: explosión por falla, generas arco eléctrico en una subestación, sin generar ninguna lesión incapacitante a miembros del público, solo discomfor).</t>
  </si>
  <si>
    <t>Supervisar y controlar desde nivel 3 Y 4 los distintos equipos de potencia de la subestación Muiscas</t>
  </si>
  <si>
    <t>Gateway, Swiches, IHM, PLC´s, Autómata , Transceiver, GPS</t>
  </si>
  <si>
    <t>Daño en tarjetas electrónicas</t>
  </si>
  <si>
    <t>Pérdida de supervisión y control desde Integra.</t>
  </si>
  <si>
    <t>Su función es conectar o desconectar del sistema de transmisión regional el transformador de potencia de la subestación Muiscas 115 kV.</t>
  </si>
  <si>
    <t>Su función secundaria  es transformar las magnitudes eléctricas de tensión y corriente para los equipos de medida y protección.</t>
  </si>
  <si>
    <t>Trasformador de corriente, trasformador de tensión, interruptor, seccionador de barra, seccionador de transformador. Pararrayos.</t>
  </si>
  <si>
    <t>Su función es conectar o desconectar la línea de transmisión Donato-Muiscas I a la barra 115 kV de la subestación Muiscas.</t>
  </si>
  <si>
    <t>Su función es conectar o desconectar la línea de transmisión Paipa-Muiscas a la barra 115 kV de la subestación Muiscas.</t>
  </si>
  <si>
    <t>Su función es conectar o desconectar la línea de transmisión Donato-Muiscas 2 a la barra 115 kV de la subestación Muiscas.</t>
  </si>
  <si>
    <t>Su función es conectar o desconectar la línea de transmisión AR-Muiscas I a la barra 115 kV de la subestación Muiscas.</t>
  </si>
  <si>
    <t>Su función es conectar o desconectar la línea de transmisión AR-Muiscas 2 a la barra 115 kV de la subestación Muiscas.</t>
  </si>
  <si>
    <t>Su función es conectar o desconectar la línea de transmisión Jenesano-Muiscas  a la barra 115 kV de la subestación Muiscas.</t>
  </si>
  <si>
    <t xml:space="preserve">Su función es mantener la prestación del servicio de las dos líneas asociadas al diámetro en caso de falla de uno de los interruptores de barra </t>
  </si>
  <si>
    <t>Cuba, Tanque de expansión, Devanados, Bujes.</t>
  </si>
  <si>
    <t>Su función es conectar o desconectar del sistema de transmisión regional el transformador de potencia 1 de la subestación Suamox el devanado de 115 kV.</t>
  </si>
  <si>
    <t>trasformador de corriente, trasformador de tensión, interruptor, seccionador de barra, seccionador de transformador, Pararrayos, seccionador de transferencia.</t>
  </si>
  <si>
    <t>Su función es conectar o desconectar la línea de transmisión Suamox - San Antonio al barraje 115 kV de la subestación Suamox.</t>
  </si>
  <si>
    <t>trasformador de corriente, trasformador de tensión, interruptor, seccionador de barra, seccionador línea, pararrayos y seccionador de puesta a tierra.</t>
  </si>
  <si>
    <t>Su función es conectar o desconectar la línea de transmisión Suamox - San Antonio 2 al barraje 115 kV de la subestación Suamox.</t>
  </si>
  <si>
    <t>Su función es conectar o desconectar la línea de transmisión Suamox - Holcim al barraje 115 kV de la subestación Suamox.</t>
  </si>
  <si>
    <t>trasformador de corriente, trasformador de tensión, interruptor, seccionador de barra, seccionador de transformador. Pararrayos.</t>
  </si>
  <si>
    <t>Su función es conectar o desconectar la línea de transmisión Suamox - Higueras al barraje 115 kV de la subestación Suamox.</t>
  </si>
  <si>
    <t>Su función es conectar o desconectar el barraje de transferencia al barraje 115 kV de la subestación Suamox.</t>
  </si>
  <si>
    <t>Transformador 1 Trifásico 150 MVA 220/115 kV.</t>
  </si>
  <si>
    <t>(Cuba, Tanque de expansión, Cambiador de Tomas, Devanados, Bujes, Protecciones Mecánicas, DPS) Por Fase</t>
  </si>
  <si>
    <t>Transformador 2 Trifásico 150 MVA 220/115 kV.</t>
  </si>
  <si>
    <t>Sistema de automatización</t>
  </si>
  <si>
    <t>Supervisar y controlar desde nivel 3 Y 4 los distintos equipos de potencia de la subestación Suamox</t>
  </si>
  <si>
    <t>Su función es conectar o desconectar la línea de transmisión SAN ANTONIO - ARGOS a la barra 115 kV de la subestación San Antonio</t>
  </si>
  <si>
    <t>Bloqueo de interruptor de la bahía por bajo nivel de SF6</t>
  </si>
  <si>
    <t>Disparo y bloqueo de las bahías asociadas al transformador de Potencia por operación de las protecciones.</t>
  </si>
  <si>
    <t>trasformador bidevanado, que conecta nivel de tensión 115kv para trasformador nivel de tensión 34,5kV en s/e san Antonio.</t>
  </si>
  <si>
    <t>trasformador de corriente, trasformador de tensión, interruptor seccionamiento de barra, línea, transferencia. Pararrayos.</t>
  </si>
  <si>
    <t>bloqueo de interruptor de la bahía por bajo nivel de SF6</t>
  </si>
  <si>
    <t>explosión del interruptor  generando daño mínimo en el  trasformador de potencia, y sin disponibilidad para dar servicio a s/e san Antonio</t>
  </si>
  <si>
    <t>Conectar al barraje de transferencia en el nivel de tensión 115 KV la subestación San Antonio</t>
  </si>
  <si>
    <t xml:space="preserve">Transferir carga de una bahía hacia otra en caso de indisponibilidad de alguna bahía </t>
  </si>
  <si>
    <t>Aislar al transformador ante cualquier tipo de falla en el barraje 34,5 kV o en las cargas conectadas.</t>
  </si>
  <si>
    <t>Interruptor, transformadores de corriente, transformador de tensión, relés de protección, cables XLPE, DPS, Medidor, celda.</t>
  </si>
  <si>
    <t>Daño en el interruptor, y los demás elementos que componen la celda.</t>
  </si>
  <si>
    <t xml:space="preserve">Conectar en el nivel 34,5 kV del barraje de la s/e san Antonio con la alimentación del transformador CÓDIGO  81116 de 12.5/15 MVA </t>
  </si>
  <si>
    <t>Interruptor, transformadores de corriente, relés de protección, cables XLPE, DPS, Medidor, celda,</t>
  </si>
  <si>
    <t>Conectar en el nivel 34,5 kV del barraje de la s/e san Antonio con la línea que alimenta la subestación Tasco</t>
  </si>
  <si>
    <t>Despejar cualquier tipo de fallas sobre la línea 34,5 kV San Antonio - Tasco</t>
  </si>
  <si>
    <t>Interruptor, transformadores de corriente, relés de protección, cables XLPE, DPS, Medidor, celda, cuchilla de puesta a tierra.</t>
  </si>
  <si>
    <t>Celda del circuito 34,5kv 14816 salida Tópaga</t>
  </si>
  <si>
    <t>Conectar en el nivel 34,5 kV del barraje de la s/e san Antonio con la línea que alimenta la subestación Tópaga y Mincivil</t>
  </si>
  <si>
    <t>Despejar cualquier tipo de fallas sobre la línea 34,5 kV San Antonio - Tópaga.</t>
  </si>
  <si>
    <t>Conectar en el nivel 34,5 kV del barraje de la s/e san Antonio con la línea que alimenta parque industrial</t>
  </si>
  <si>
    <t>Despejar cualquier tipo de fallas sobre la línea 34,5 kV San Antonio - Parque Industrial</t>
  </si>
  <si>
    <t>Daño en Transformador  interruptor, y los demás elementos que componen la celda.</t>
  </si>
  <si>
    <t>Despejar cualquier tipo de fallas sobre la línea 13,8 kV San Antonio - Parque Industrial</t>
  </si>
  <si>
    <t>Conectar del barraje de 13.8 kV la línea vado castro 14808</t>
  </si>
  <si>
    <t>Despejar cualquier tipo de falla sobre la línea vado castro que puedan afectar a transformador</t>
  </si>
  <si>
    <t>Interruptor, transformadores de corriente, relés de protección, cables XLPE, DPS, Medidor, celda, cuchilla de puesta a tierra</t>
  </si>
  <si>
    <t>Daño en Transformador  interruptor, y los demás elementos que componen la celda</t>
  </si>
  <si>
    <t>Conectar en el nivel 13,8kV del barraje de la s/e san Antonio con la línea que alimenta cto indumil</t>
  </si>
  <si>
    <t>Despejar cualquier tipo de fallas sobre la línea 13,8 kV San Antonio - indumil</t>
  </si>
  <si>
    <t>Celda 13,8kv circuito 14811 Nazaret</t>
  </si>
  <si>
    <t>Conectar en el nivel 13,8kV del barraje de la s/e san Antonio con la línea que alimenta cto Nazareth</t>
  </si>
  <si>
    <t>Despejar cualquier tipo de fallas sobre la línea 13,8 kV San Antonio - Nazareth</t>
  </si>
  <si>
    <t xml:space="preserve">Transformar energía eléctrica del nivel de tensión 115 kV a 34,5 kV para alimentar el tren de celdas de Nivel 3 </t>
  </si>
  <si>
    <t xml:space="preserve">Regular la tensión del devanado de 34,5 kV variando el cambiador de Taps en alta tensión </t>
  </si>
  <si>
    <t>Cuba, Tanque de expansión, OLTC, Devanados, Bujes, Protecciones Mecánicas, DPS, sílica gel, radiadores , ventiladores, y cubículos de control.</t>
  </si>
  <si>
    <t>Operación de las protecciones aislando el transformador por 115 Kv Y 34,5 Kv 8 (apertura de las bahías)</t>
  </si>
  <si>
    <t>Transformar energía eléctrica del nivel de tensión 34,5 kV a 13,8 kV para alimentar el tren de celdas de Nivel 2</t>
  </si>
  <si>
    <t xml:space="preserve">Regular la tensión del devanado de 13,8 kV variando el cambiador de Taps en alta tensión </t>
  </si>
  <si>
    <t>Operación de las protecciones aislando el transformador por 34,5 Kv 8 (apertura de las bahías)</t>
  </si>
  <si>
    <t>Supervisar y controlar de forma local y remota los distintos equipos de la subestación SAN ANTONIO</t>
  </si>
  <si>
    <t xml:space="preserve">Autómatas redundantes, PLC's, Swich de comunicación capa 2, IHM, Transceiver, GP's </t>
  </si>
  <si>
    <t>Daño de  autómata por Hardware</t>
  </si>
  <si>
    <t>Perdida de supervisión y control desde SCADA, aumentando tiempos de respuesta en operación, provocando incumplimiento resoluciones CREG.</t>
  </si>
  <si>
    <t>Su función es conectar o desconectar la línea de transmisión Suamox - San Antonio 2 al barraje 115 kV de la subestación San Antonio.</t>
  </si>
  <si>
    <t>Bahía Lleg Sub Suamox 14789</t>
  </si>
  <si>
    <t>Su función es conectar o desconectar la línea de transmisión Suamox - San Antonio al barraje 115 kV de la subestación San Antonio.</t>
  </si>
  <si>
    <t>Su función es conectar o desconectar la línea de transmisión EL HUCHE - SAN ANTONIO  1  a la barra 115 kV de la subestación San Antonio.</t>
  </si>
  <si>
    <t>Bahía Sal Sidenal La Ramada 14827</t>
  </si>
  <si>
    <t>Su función es conectar o desconectar la línea de transmisión La Ramada- Tsidenal-San Antonio a la subestación San Antonio 115 kV.</t>
  </si>
  <si>
    <t>Su función es conectar o desconectar la línea de transmisión San Antonio - Sochagota al barraje 115 kV de la subestación San Antonio</t>
  </si>
  <si>
    <t>Su función es conectar o desconectar la línea de transmisión La Ramada- San Antonio a la subestación San Antonio a 115 kV.</t>
  </si>
  <si>
    <t>Su función es conectar o desconectar la línea de transmisión EL HUCHE - SAN ANTONIO 2  a la barra 115 kV de la subestación San Antonio</t>
  </si>
  <si>
    <t>Su función es conectar o desconectar la línea de transmisión SAN ANTONIO -YOPAL 1  a la barra 115 kV de la subestación San Antonio</t>
  </si>
  <si>
    <t>Su función es conectar o desconectar la línea de transmisión SAN ANTONIO - TOQUILLA - YOPAL 2  a la barra 115 kV de la subestación San Antonio</t>
  </si>
  <si>
    <t>Autotransformador  monofásico  60 MVA 220/115 kV.</t>
  </si>
  <si>
    <t>Supervisar y controlar desde nivel 3 Y 4 los distintos equipos de potencia de la subestación Chiquinquirá</t>
  </si>
  <si>
    <t>Su función es conectar o desconectar del sistema de transmisión regional el transformador de potencia de la subestación Sochagota el devanado de 115 kV.</t>
  </si>
  <si>
    <t>Su función es conectar o desconectar la línea de transmisión San Antonio - Sochagota al barraje 115 kV de la subestación Sochagota.</t>
  </si>
  <si>
    <t>Su función es conectar o desconectar la línea de transmisión Paipa - Sochagota II al barraje 115 kV de la subestación Sochagota.</t>
  </si>
  <si>
    <t>Su función es conectar o desconectar la línea de transmisión Higueras - Sochagota al barraje 115 kV de la subestación Sochagota.</t>
  </si>
  <si>
    <t>Su función es conectar o desconectar el barraje de transferencia al barraje 115 kV de la subestación Sochagota.</t>
  </si>
  <si>
    <t>Su función es conectar o desconectar la línea de transmisión Donato-Muiscas II a la barra 115 kV de la subestación Donato.</t>
  </si>
  <si>
    <t>Su función es conectar o desconectar la línea de distribución Muiscas  al barraje de 34,5 Kv de la subestación Donato</t>
  </si>
  <si>
    <t>Su función es conectar o desconectar la línea de distribución Hunza Occidental  al barraje de 34,5 Kv de la subestación Donato</t>
  </si>
  <si>
    <t>Celda Samacá Industrial 34.5 Kv</t>
  </si>
  <si>
    <t>Su función es conectar o desconectar la línea de distribución Samacá Industrial al barraje de 34,5 Kv de la subestación Donato</t>
  </si>
  <si>
    <t>Su función es conectar o desconectar la línea de distribución Villa de Leyva  al barraje de 34,5 Kv de la subestación Donato</t>
  </si>
  <si>
    <t>Su función es conectar o desconectar la línea de distribución Marquez Lengupa  al barraje de 34,5 Kv de la subestación Donato</t>
  </si>
  <si>
    <t>Su función es conectar o desconectar la línea de distribución Hunza Oriental  al barraje de 34,5 Kv de la subestación Donato</t>
  </si>
  <si>
    <t>Su función es conectar o desconectar el barraje de 34.5 kV al devanado secundario del transformador de 30-40 MVA  del TR4 de  la subestación Donato.</t>
  </si>
  <si>
    <t xml:space="preserve">Su función es conectar o desconectar el circuito Maldonado al barraje  13,8 Kv del TR1 de  la subestación Donato </t>
  </si>
  <si>
    <t>Su función secundaria  es transformar las magnitudes eléctricas de corriente y tensión  para los equipos de medida y protección.</t>
  </si>
  <si>
    <t>Trasformador de corriente,  interruptor, ,cuchilla de puesta a tierra, relé de protección, medidor, DPS</t>
  </si>
  <si>
    <t xml:space="preserve">Su función es conectar o desconectar el circuito Fuente al barraje  13,8 Kv del TR1 de  la subestación Donato </t>
  </si>
  <si>
    <t xml:space="preserve">Su función es conectar o desconectar el circuito Motavita al barraje  13,8 Kv del TR1 de  la subestación Donato </t>
  </si>
  <si>
    <t xml:space="preserve">Su función es conectar o desconectar el circuito Santander al barraje  13,8 Kv del TR1 de  la subestación Donato </t>
  </si>
  <si>
    <t xml:space="preserve">Su función es conectar o desconectar el circuito Chivata U/R al barraje  13,8 Kv del TR1 de  la subestación Donato </t>
  </si>
  <si>
    <t xml:space="preserve">Su función es conectar o desconectar el circuito Reserva I al barraje  13,8 Kv del TR2 de  la subestación Donato </t>
  </si>
  <si>
    <t xml:space="preserve">Su función es conectar o desconectar el circuito Reserva II al barraje  13,8 Kv del TR2 de  la subestación Donato </t>
  </si>
  <si>
    <t xml:space="preserve">Su función es conectar o desconectar el circuito Edificio Zona al barraje  13,8 Kv del TR2 de  la subestación Donato </t>
  </si>
  <si>
    <t>TR2 Celda Asís</t>
  </si>
  <si>
    <t xml:space="preserve">Su función es conectar o desconectar el circuito Asís al barraje  13,8 Kv del TR2 de  la subestación Donato </t>
  </si>
  <si>
    <t xml:space="preserve">Su función es conectar o desconectar el circuito Muiscas al barraje  13,8 Kv del TR2 de  la subestación Donato </t>
  </si>
  <si>
    <t xml:space="preserve">Su función es conectar o desconectar el circuito El Dorado al barraje  13,8 Kv del TR2 de  la subestación Donato </t>
  </si>
  <si>
    <t xml:space="preserve">Su función es conectar o desconectar el trafo TR1 al barraje 13,8 Kv de  la subestación Donato </t>
  </si>
  <si>
    <t>Es un nodo eléctrico que permite la distribución de la tensión 13.8 kV de las suplencias existentes a los circuitos de distribución.</t>
  </si>
  <si>
    <t xml:space="preserve">Su función es conectar o desconectar el trafo TR2 al barraje 13,8 Kv de  la subestación Donato </t>
  </si>
  <si>
    <t>Cuba, Tanque de expansión, Cambiador de Tomas, Devanados, Bujes, Protecciones Mecánicas, DPS</t>
  </si>
  <si>
    <t>Disparo y bloqueo de las bahías asociadas al transformador por operación de las protecciones ante falla interna.</t>
  </si>
  <si>
    <t xml:space="preserve">Sistema de servicios auxiliares </t>
  </si>
  <si>
    <t>Su función es conectar o desconectar del sistema de transmisión regional el transformador de potencia de la subestación Donato 115 kV.</t>
  </si>
  <si>
    <t>Su función es conectar o desconectar la línea de transmisión Chivor - Tunjita al anillo 115 kV de la subestación Chivor.</t>
  </si>
  <si>
    <t>BL Aguaclara  115kV</t>
  </si>
  <si>
    <t>Su función es conectar o desconectar la línea de transmisión Chivor - Aguaclara al anillo 115 kV de la subestación Chivor.</t>
  </si>
  <si>
    <t>Su función es conectar o desconectar del sistema de transmisión regional de Boyacá y Casanare El banco trifásico de autotransformadores</t>
  </si>
  <si>
    <t>Su función es conectar o desconectar del sistema de transmisión regional el transformador de potencia de la subestación Alto Ricaurte 115 kV.</t>
  </si>
  <si>
    <t>BL1  Alto Ricaurte - Chiquinquirá</t>
  </si>
  <si>
    <t>Su función es conectar o desconectar la línea de transmisión Alto Ricaurte - Chiquinquirá 1  a la barra 115 kV de la subestación AR.</t>
  </si>
  <si>
    <t>BL2  Alto Ricaurte - Chiquinquirá</t>
  </si>
  <si>
    <t>Su función es conectar o desconectar la línea de transmisión Alto Ricaurte - Chiquinquirá 2  a la barra 115 kV de la subestación AR.</t>
  </si>
  <si>
    <t>Su función es conectar o desconectar la línea de transmisión Alto Ricaurte - Muiscas 1  a la barra 115 kV de la subestación AR.</t>
  </si>
  <si>
    <t>Su función es conectar o desconectar la línea de transmisión Alto Ricaurte - Muiscas 2  a la barra 115 kV de la subestación AR.</t>
  </si>
  <si>
    <t>Sáchica</t>
  </si>
  <si>
    <t>Su función es conectar o desconectar la línea de distribución  al barraje de 34,5 Kv de la subestación AR</t>
  </si>
  <si>
    <t>Su función es conectar o desconectar la línea de distribución al barraje de 34,5 Kv de la subestación AR</t>
  </si>
  <si>
    <t>Su función es conectar o desconectar la línea de transmisión EL HUCHE - BOAVITA 1  a la barra 115 kV de la subestación EL HUCHE.</t>
  </si>
  <si>
    <t>Su función es conectar o desconectar la línea de transmisión EL HUCHE - BOAVITA 2  a la barra 115 kV de la subestación EL HUCHE.</t>
  </si>
  <si>
    <t>Su función es conectar o desconectar la línea de transmisión EL HUCHE - SAN ANTONIO 1  a la barra 115 kV de la subestación EL HUCHE.</t>
  </si>
  <si>
    <t>Su función es conectar o desconectar la línea de transmisión EL HUCHE - SAN ANTONIO  2  a la barra 115 kV de la subestación EL HUCHE.</t>
  </si>
  <si>
    <t>Su función es conectar o desconectar la línea de distribución  al barraje de 34,5 Kv de la subestación EL HUCHE</t>
  </si>
  <si>
    <t>Su función es conectar o desconectar la línea de distribución al barraje de 34,5 Kv de la subestación EL HUCHE</t>
  </si>
  <si>
    <t>Su función es conectar o desconectar del sistema de transmisión regional el transformador de potencia de la subestación El Huche 115 kV.</t>
  </si>
  <si>
    <t>Su función es conectar o desconectar del sistema de transmisión regional el transformador de potencia de la subestación Higueras  115 kV.</t>
  </si>
  <si>
    <t>Su función es conectar o desconectar la línea de transmisión Higueras-Sochagota a la subestación Higueras 115 kV.</t>
  </si>
  <si>
    <t>Su función es conectar o desconectar la línea de distribución Higueras-Ciudadela al barraje de 34,5 Kv de la subestación Higueras</t>
  </si>
  <si>
    <t>Su función es conectar o desconectar la línea de distribución Higueras-Maranta al barraje de 34,5 Kv de la subestación Higueras</t>
  </si>
  <si>
    <t>Su función es conectar o desconectar del sistema de transmisión regional el transformador de potencia de la subestación Chiquinquirá 115 kV.</t>
  </si>
  <si>
    <t>Su función es conectar o desconectar la línea de transmisión Chiquinquirá - Barbosa a la subestación Chiquinquirá 115 kV.</t>
  </si>
  <si>
    <t>Su función es conectar o desconectar la línea de transmisión Chiquinquirá - Alto Ricaurte 1 a la subestación Chiquinquirá 115 kV.</t>
  </si>
  <si>
    <t>Su función es conectar o desconectar la línea de transmisión Chiquinquirá - Alto Ricaurte 2 a la subestación Chiquinquirá 115 kV.</t>
  </si>
  <si>
    <t>Su función es conectar o desconectar la línea de distribución Chiquinquirá - Saboya  al barraje de 34,5 Kv de la subestación Chiquinquirá</t>
  </si>
  <si>
    <t>Su función es conectar o desconectar la línea de distribución Chiquinquirá - Muzo  al barraje de 34,5 Kv de la subestación Chiquinquirá</t>
  </si>
  <si>
    <t>Su función es conectar o desconectar la línea de distribución Chiquinquirá - Otanche  al barraje de 34,5 Kv de la subestación Chiquinquirá</t>
  </si>
  <si>
    <t xml:space="preserve">Su función es conectar o desconectar la línea de distribución Chiquinquirá - Sutamarchan  al barraje de 34,5 Kv de la subestación Chiquinquirá </t>
  </si>
  <si>
    <t xml:space="preserve">Su función es conectar o desconectar el barraje de 34.5 kV al devanado secundario del transformador de 25 MVA de la subestación Chiquinquirá </t>
  </si>
  <si>
    <t>Celda de salida Basílica</t>
  </si>
  <si>
    <t xml:space="preserve">Su función es conectar o desconectar el circuito Basílica al barraje de 13,8 Kv de la subestación Chiquinquirá </t>
  </si>
  <si>
    <t xml:space="preserve">Su función es conectar o desconectar el circuito La Reina al barraje de 13,8 Kv de la subestación Chiquinquirá </t>
  </si>
  <si>
    <t xml:space="preserve">Su función es conectar o desconectar el circuito Casa Blanca al barraje de 13,8 Kv de la subestación Chiquinquirá </t>
  </si>
  <si>
    <t xml:space="preserve">Su función es conectar o desconectar el circuito La Balsa al barraje de 13,8 Kv de la subestación Chiquinquirá </t>
  </si>
  <si>
    <t xml:space="preserve">Su función es conectar o desconectar el barraje de 13.8 kV al devanado terciario del transformador de 25 MVA de la subestación Chiquinquirá </t>
  </si>
  <si>
    <t>BL1 Cocorná - Puerto Boyacá 110 Kv</t>
  </si>
  <si>
    <t>Su función es conectar o desconectar la línea de transmisión Cocorná -Puerto Boyacá a la subestación Puerto Boyacá 110 kV.</t>
  </si>
  <si>
    <t>Su función es conectar o desconectar la línea de transmisión Puerto Boyacá - Vasconia a la subestación Puerto Boyacá 110 kV.</t>
  </si>
  <si>
    <t>Su función es conectar o desconectar la línea de distribución Puerto Serviez  al barraje de 34,5 Kv de la subestación Puerto Boyacá</t>
  </si>
  <si>
    <t>Su función es conectar o desconectar la línea de distribución La Perla  al barraje de 34,5 Kv de la subestación Puerto Boyacá</t>
  </si>
  <si>
    <t>Celda de Salida Velásquez 34.5 Kv</t>
  </si>
  <si>
    <t>Su función es conectar o desconectar la línea de distribución Velásquez  al barraje de 34,5 Kv de la subestación Puerto Boyacá</t>
  </si>
  <si>
    <t>Su función es conectar o desconectar el barraje de 34.5 kV al devanado secundario del transformador de 20 MVA de la subestación Puerto Boyacá</t>
  </si>
  <si>
    <t>Su función es conectar o desconectar el circuito Pueblo Nuevo al barraje de 13,8 Kv de la subestación Puerto Boyacá</t>
  </si>
  <si>
    <t>Su función es conectar o desconectar el circuito La Paz al barraje de 13,8 Kv de la subestación Puerto Boyacá</t>
  </si>
  <si>
    <t xml:space="preserve">Su función es conectar o desconectar el circuito Centro al barraje de 13,8 Kv de la subestación Puerto Boyacá </t>
  </si>
  <si>
    <t xml:space="preserve">Su función es conectar o desconectar el circuito Dos y Medio de 13,8 Kv de la subestación Puerto Boyacá </t>
  </si>
  <si>
    <t>Su función es conectar o desconectar el barraje de 13.8 kV al devanado terciario del transformador de 20 MVA de la subestación Puerto Boyacá</t>
  </si>
  <si>
    <t>Supervisar y controlar desde nivel 2-3 Y 4 los distintos equipos de potencia de la subestación Puerto Boyacá</t>
  </si>
  <si>
    <t>Su función es conectar o desconectar la línea de transmisión Tunjita - Guateque al barraje 115 kV de la subestación Tunjita.</t>
  </si>
  <si>
    <t>Su función es conectar o desconectar la línea de transmisión Tunjita - Chivor al barraje 115 kV de la subestación Tunjita.</t>
  </si>
  <si>
    <t>BL1 Tunjita - Santa María 115 kV.</t>
  </si>
  <si>
    <t>Su función es conectar o desconectar la línea de transmisión Tunjita - Santa María al barraje 115 kV de la subestación Tunjita</t>
  </si>
  <si>
    <t>Supervisar y controlar desde nivel 3 Y 4 los distintos equipos de potencia de la subestación Tunjita</t>
  </si>
  <si>
    <t>Su función es conectar o desconectar del sistema de transmisión regional el transformador de potencia de la subestación La Ramada 115 kV.</t>
  </si>
  <si>
    <t>Su función es conectar o desconectar la línea de transmisión La Ramada- Tsidenal-San Antonio a la subestación La Ramada 115 kV.</t>
  </si>
  <si>
    <t>Su función es conectar o desconectar la línea de transmisión La Ramada- San Antonio a la subestación La Ramada 115 kV.</t>
  </si>
  <si>
    <t>Su función es conectar o desconectar la línea de distribución La Ramada-Parque Industrial al barraje de 34,5 Kv de la subestación La Ramada</t>
  </si>
  <si>
    <t>Su función es conectar o desconectar la línea de distribución La Ramada-Variante Rio Chiquito al barraje de 34,5 Kv de la subestación La Ramada</t>
  </si>
  <si>
    <t>Su función es conectar o desconectar la línea de distribución La Ramada-Subestación Sirata al barraje de 34,5 Kv de la subestación La Ramada</t>
  </si>
  <si>
    <t xml:space="preserve">Su función es conectar o desconectar el barraje de 34.5 kV al devanado primario del transformador de 20 MVA de la subestación La Ramada </t>
  </si>
  <si>
    <t xml:space="preserve">Su función es conectar o desconectar el barraje de 34.5 kV al devanado secundario del transformador de 40 MVA de la subestación La Ramada </t>
  </si>
  <si>
    <t>Su función es conectar o desconectar la línea de distribución Guateque-Antiguo Garagoa  al barraje de 34,5 Kv, además alimentar las subestaciones Tenza y Sutatenza desde la subestación Guateque</t>
  </si>
  <si>
    <t>Celda de Salida Pórtico Subestación 34.5 Kv</t>
  </si>
  <si>
    <t>Su función es conectar o desconectar la línea de distribución Guateque-Pórtico Subestación al barraje de 34,5 kV, además alimentar la llegada 34.5 Kv de las Subestaciones Almeida -Macanal-Chivor desde subestación Guateque</t>
  </si>
  <si>
    <t>Su función es conectar o desconectar la línea de distribución Guateque-Tibirita  al barraje de 34,5 Kv de la subestación Guateque</t>
  </si>
  <si>
    <t>Su función es conectar o desconectar el circuito Somondoco al barraje de 13,8 Kv de la subestación Guateque</t>
  </si>
  <si>
    <t xml:space="preserve">Su función es conectar o desconectar el circuito La Colina al barraje de 13,8 Kv de la subestación Guateque </t>
  </si>
  <si>
    <t>Su función es conectar o desconectar el circuito Guayata Urbano Rural al barraje de 13,8 Kv de la subestación Guateque</t>
  </si>
  <si>
    <t>Su función es conectar o desconectar el barraje de 13.8 kV al devanado terciario del transformador de 8-10 MVA de la subestación Guateque</t>
  </si>
  <si>
    <t>Su función es conectar o desconectar del sistema de transmisión regional el transformador de potencia de la subestación Guateque115 kV.</t>
  </si>
  <si>
    <t>BL1 Guateque-Sesquilé 115 Kv</t>
  </si>
  <si>
    <t>Su función es conectar o desconectar la línea de transmisión Guateque-Sesquilé a la subestación Guateque 115 kV.</t>
  </si>
  <si>
    <t>Bloqueo de interruptor de la bahía</t>
  </si>
  <si>
    <t>Su función es conectar o desconectar del sistema de transmisión regional el transformador de potencia de la subestación Toquilla kV.</t>
  </si>
  <si>
    <t>Bloqueo de interruptor de la bahía por bajo nivel de SF7</t>
  </si>
  <si>
    <t>Bloqueo de interruptor de la bahía por bajo nivel de SF8</t>
  </si>
  <si>
    <t>Trasformador de corriente,  interruptor, cuchilla de puesta a tierra, relé de protección, medidor, DPS</t>
  </si>
  <si>
    <t>Su función es conectar o desconectar el barraje de 13.8 kV al devanado terciario del transformador de 14-15 MVA de la subestación Toquilla</t>
  </si>
  <si>
    <t>Su función es conectar o desconectar del sistema de transmisión regional el transformador de potencia de la subestación Jenesano 115 kV.</t>
  </si>
  <si>
    <t>Su función es conectar o desconectar el barraje de 34.5 kV al devanado secundario del transformador de 25 MVA de la subestación Jenesano</t>
  </si>
  <si>
    <t>Su función es conectar o desconectar la línea de distribución Puente Camacho al barraje de 34,5 Kv de la subestación Jenesano</t>
  </si>
  <si>
    <t>Su función es conectar o desconectar la línea de distribución  Tibiná - Umbita al barraje de 34,5 Kv de la subestación Jenesano</t>
  </si>
  <si>
    <t>Su función es conectar o desconectar del sistema de transmisión regional el transformador de potencia de la subestación Boavita 115 kV.</t>
  </si>
  <si>
    <t>Su función es conectar o desconectar la línea de transmisión Boavita-El Huche I a la subestación Boavita 115 kV.</t>
  </si>
  <si>
    <t>Su función es conectar o desconectar la línea de transmisión Boavita- El Huche II a la subestación Boavita 115 kV.</t>
  </si>
  <si>
    <t>Su función es conectar o desconectar la línea de distribución Soata-Tipacoque  al barraje de 34,5 Kv de la subestación Boavita</t>
  </si>
  <si>
    <t>Su función es conectar o desconectar la línea de distribución Boavita-Guacamayas  al barraje de 34,5 Kv de la subestación Boavita</t>
  </si>
  <si>
    <t>Su función es conectar o desconectar la línea de distribución Boavita -Cusagui-Chita al barraje de 34,5 Kv de la subestación Boavita</t>
  </si>
  <si>
    <t>Celda de salida Socotá Minero 34.5 Kv</t>
  </si>
  <si>
    <t>Su función es conectar o desconectar la línea de distribución Boavita -Socotá Minero al barraje de 34,5 Kv de la subestación Boavita</t>
  </si>
  <si>
    <t>Su función es conectar o desconectar el barraje de 34.5 kV al devanado secundario del transformador de 15 MVA de la subestación Boavita</t>
  </si>
  <si>
    <t xml:space="preserve">Su función es conectar o desconectar el circuito  Boavita Urbano al barraje de 13,8 Kv de la subestación Boavita </t>
  </si>
  <si>
    <t xml:space="preserve">Su función es conectar o desconectar el circuito  Boavita Urbano-Rural  al barraje de 13,8 Kv de la subestación Boavita </t>
  </si>
  <si>
    <t xml:space="preserve">Su función es conectar o desconectar el circuito San Mateo U/R al barraje de 13,8 Kv de la subestación Boavita </t>
  </si>
  <si>
    <t>Celda de salida Boavita Rural</t>
  </si>
  <si>
    <t xml:space="preserve">Su función es conectar o desconectar el circuito Boavita Rural al barraje de 13,8 Kv de la subestación Boavita </t>
  </si>
  <si>
    <t>Su función es conectar o desconectar el barraje de 13.8 kV al devanado terciario del transformador de 15 MVA de la subestación Boavita</t>
  </si>
  <si>
    <t>Su función es conectar o desconectar del sistema de transmisión regional el transformador de potencia de la subestación Santa María 115 kV.</t>
  </si>
  <si>
    <t>Su función es conectar o desconectar la línea de distribución Santa María - Bajo Upia al barraje de 34,5 Kv de la subestación Santa María</t>
  </si>
  <si>
    <t xml:space="preserve">Su función es conectar o desconectar el barraje de 34.5 kV al devanado secundario del transformador de 12-15 MVA de la subestación Santa María </t>
  </si>
  <si>
    <t xml:space="preserve">Celda de Salida Santa María Rural </t>
  </si>
  <si>
    <t>Su función es conectar o desconectar el circuito Santa María Rural al barraje de 13,8 Kv de la subestación Santa María</t>
  </si>
  <si>
    <t>Celda de Salida Santa María Urbano</t>
  </si>
  <si>
    <t>Su función es conectar o desconectar el circuito Santa María Urbano al barraje de 13,8 Kv de la subestación Santa María</t>
  </si>
  <si>
    <t>Su función es conectar o desconectar el circuito Reserva al barraje de 13,8 Kv de la subestación Santa María</t>
  </si>
  <si>
    <t>Su función es conectar o desconectar el barraje de 13.8 kV al devanado terciario del transformador de 4-5  MVA de la subestación Santa María</t>
  </si>
  <si>
    <t>Supervisar y controlar desde nivel 3 Y 4 los distintos equipos de potencia de la subestación Santa María</t>
  </si>
  <si>
    <t>Celda Salida Bajo Upía 34.5 Kv</t>
  </si>
  <si>
    <t>Impacto financiero total equivalente o superior al 0,10% del BRA por falla
Superior a: $1.300.000.000</t>
  </si>
  <si>
    <t>Impacto financiero total entre 0,05% y 0,1% del BRA por falla
Entre: $650.000.000 $1.300.000.000</t>
  </si>
  <si>
    <t>Impacto financiero total entre 0,03% y 0,05% del BRA por falla
Entre: $390.000.000 $650.000.000</t>
  </si>
  <si>
    <t>Impacto financiero total entre 0,01% y 0,03% del BRA por falla.
Entre: $130.000.000 $390.000.000</t>
  </si>
  <si>
    <t>Impacto financiero total equivalente o menor al 0,01% del BRA por falla
Inferior a: $130.000.000</t>
  </si>
  <si>
    <t>Análisis Criticidad Paipa</t>
  </si>
  <si>
    <t>Cuenta de CLASIFICACIÓN DEL ACTIVO</t>
  </si>
  <si>
    <t>1</t>
  </si>
  <si>
    <t>2</t>
  </si>
  <si>
    <t>5111211</t>
  </si>
  <si>
    <t>4111211</t>
  </si>
  <si>
    <t>4</t>
  </si>
  <si>
    <t>3411212</t>
  </si>
  <si>
    <t>3</t>
  </si>
  <si>
    <t>2324211</t>
  </si>
  <si>
    <t>2424211</t>
  </si>
  <si>
    <t>2314212</t>
  </si>
  <si>
    <t>2114111</t>
  </si>
  <si>
    <t>2414212</t>
  </si>
  <si>
    <t>2144422</t>
  </si>
  <si>
    <t>2424212</t>
  </si>
  <si>
    <t>5</t>
  </si>
  <si>
    <t>2544422</t>
  </si>
  <si>
    <t>2114211</t>
  </si>
  <si>
    <t>2514211</t>
  </si>
  <si>
    <t>2444422</t>
  </si>
  <si>
    <t>2124211</t>
  </si>
  <si>
    <t>2111311</t>
  </si>
  <si>
    <t>1111211</t>
  </si>
  <si>
    <t>2344422</t>
  </si>
  <si>
    <t>3311212</t>
  </si>
  <si>
    <t>2324212</t>
  </si>
  <si>
    <t>1111311</t>
  </si>
  <si>
    <t>2114311</t>
  </si>
  <si>
    <t>2224211</t>
  </si>
  <si>
    <t>3511212</t>
  </si>
  <si>
    <t>2411212</t>
  </si>
  <si>
    <t>2124212</t>
  </si>
  <si>
    <t>2524212</t>
  </si>
  <si>
    <t>2311211</t>
  </si>
  <si>
    <t>3511211</t>
  </si>
  <si>
    <t>2411211</t>
  </si>
  <si>
    <t>2114212</t>
  </si>
  <si>
    <t>2324222</t>
  </si>
  <si>
    <t>2424222</t>
  </si>
  <si>
    <t>4411212</t>
  </si>
  <si>
    <t>244422</t>
  </si>
  <si>
    <t>2311212</t>
  </si>
  <si>
    <t>2311222</t>
  </si>
  <si>
    <t>2224221</t>
  </si>
  <si>
    <t>5 CÓDIGO</t>
  </si>
  <si>
    <t>1 INDUSTRIA Y NEGOCIO</t>
  </si>
  <si>
    <t>2 ZONA</t>
  </si>
  <si>
    <t>3 INSTALACIÓN</t>
  </si>
  <si>
    <t>4 DENOMINACIÓN
+ NIVEL DE TENSIÓN</t>
  </si>
  <si>
    <t>6 SISTEMA (TAG)</t>
  </si>
  <si>
    <t>REDUNDANCIA UP//CAP</t>
  </si>
  <si>
    <t>4 DENOMINACIÓN + NIVEL DE TENSIÓN</t>
  </si>
  <si>
    <t>Impacto Económico2</t>
  </si>
  <si>
    <t>Z16</t>
  </si>
  <si>
    <t>MUIN20</t>
  </si>
  <si>
    <t>Conectar y Transmitir la energía en 13,8 kV del transformador tridevanado al barraje del circuito 13,8 kV</t>
  </si>
  <si>
    <t>142131</t>
  </si>
  <si>
    <t>MUIN15</t>
  </si>
  <si>
    <t>Conectar y transmitir ,en caso de falla de la SE Rio de Piedras, para suplir la demanda de energía del circuito con un consumo promedio de 1063092 kWh/mes a los usuarios por 34,5 kV por la celda 34,5 kV Rio de Piedras de Paipa</t>
  </si>
  <si>
    <t>01. Incidentes resultantes en lesiones de tiempo perdido a un individuo en particular.</t>
  </si>
  <si>
    <t>241121</t>
  </si>
  <si>
    <t>Z6</t>
  </si>
  <si>
    <t>MUIN10</t>
  </si>
  <si>
    <t>142121</t>
  </si>
  <si>
    <t>MUIN7</t>
  </si>
  <si>
    <t>N/A</t>
  </si>
  <si>
    <t>241131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</si>
</sst>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0.0"/>
    <numFmt numFmtId="165" formatCode="&quot;$&quot;\ #,##0"/>
    <numFmt numFmtId="166" formatCode="#,##0.0_);\(#,##0.0\)"/>
    <numFmt numFmtId="167" formatCode="_ [$€]\ * #,##0.00_ ;_ [$€]\ * \-#,##0.00_ ;_ [$€]\ * &quot;-&quot;??_ ;_ @_ "/>
    <numFmt numFmtId="168" formatCode="#,##0.00\ &quot;Pts&quot;;\-#,##0.00\ &quot;Pts&quot;"/>
    <numFmt numFmtId="169" formatCode="_-* #,##0.00\ &quot;Pts&quot;_-;\-* #,##0.00\ &quot;Pts&quot;_-;_-* &quot;-&quot;??\ &quot;Pts&quot;_-;_-@_-"/>
    <numFmt numFmtId="170" formatCode="_-* #,##0\ &quot;Pts&quot;_-;\-* #,##0\ &quot;Pts&quot;_-;_-* &quot;-&quot;\ &quot;Pts&quot;_-;_-@_-"/>
    <numFmt numFmtId="171" formatCode="##0&quot; %       &quot;"/>
    <numFmt numFmtId="172" formatCode="#,###,###,##0_);\(#,###,###,##0\)_)"/>
    <numFmt numFmtId="173" formatCode="0%&quot;         &quot;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rebuchet MS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sz val="8"/>
      <name val="Geomanist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 tint="-0.49998474074526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8"/>
      <color theme="1"/>
      <name val="Geomanist "/>
    </font>
    <font>
      <b/>
      <sz val="8"/>
      <color theme="1"/>
      <name val="Geomanist "/>
    </font>
    <font>
      <b/>
      <sz val="12"/>
      <color theme="1"/>
      <name val="Geomanist "/>
    </font>
    <font>
      <sz val="10"/>
      <color theme="1"/>
      <name val="Geomanist "/>
    </font>
    <font>
      <sz val="12"/>
      <color theme="1"/>
      <name val="Geomanist"/>
    </font>
    <font>
      <b/>
      <sz val="12"/>
      <color theme="1"/>
      <name val="Geomanist"/>
    </font>
    <font>
      <b/>
      <sz val="8"/>
      <color theme="1"/>
      <name val="Trebuchet MS"/>
      <family val="2"/>
    </font>
    <font>
      <b/>
      <sz val="10"/>
      <name val="Bookman Old Style"/>
      <family val="1"/>
    </font>
    <font>
      <sz val="8"/>
      <color indexed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/>
        <bgColor indexed="4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gray0625">
        <fgColor theme="0" tint="-0.34998626667073579"/>
        <bgColor indexed="65"/>
      </patternFill>
    </fill>
    <fill>
      <patternFill patternType="gray125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rgb="FFFFFAEB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63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0" fontId="1" fillId="0" borderId="0"/>
    <xf numFmtId="42" fontId="2" fillId="0" borderId="0" applyFont="0" applyFill="0" applyBorder="0" applyAlignment="0" applyProtection="0"/>
    <xf numFmtId="0" fontId="28" fillId="27" borderId="27" applyNumberFormat="0" applyFont="0" applyBorder="0" applyAlignment="0" applyProtection="0">
      <alignment horizontal="center" vertical="center"/>
    </xf>
    <xf numFmtId="166" fontId="2" fillId="0" borderId="0" applyFont="0" applyFill="0" applyBorder="0" applyAlignment="0" applyProtection="0"/>
    <xf numFmtId="0" fontId="29" fillId="0" borderId="0">
      <alignment horizontal="left"/>
    </xf>
    <xf numFmtId="167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28" applyBorder="0"/>
    <xf numFmtId="0" fontId="31" fillId="0" borderId="0" applyNumberFormat="0" applyFill="0" applyBorder="0" applyAlignment="0" applyProtection="0">
      <alignment vertical="top"/>
      <protection locked="0"/>
    </xf>
    <xf numFmtId="168" fontId="2" fillId="0" borderId="0">
      <protection hidden="1"/>
    </xf>
    <xf numFmtId="169" fontId="2" fillId="0" borderId="0">
      <protection hidden="1"/>
    </xf>
    <xf numFmtId="170" fontId="2" fillId="0" borderId="0"/>
    <xf numFmtId="171" fontId="2" fillId="0" borderId="0"/>
    <xf numFmtId="172" fontId="16" fillId="0" borderId="0"/>
    <xf numFmtId="41" fontId="2" fillId="0" borderId="0" applyNumberFormat="0" applyFont="0" applyFill="0" applyBorder="0" applyAlignment="0"/>
    <xf numFmtId="0" fontId="2" fillId="28" borderId="0">
      <alignment horizontal="left"/>
    </xf>
    <xf numFmtId="0" fontId="16" fillId="28" borderId="0">
      <alignment horizontal="left"/>
    </xf>
    <xf numFmtId="172" fontId="32" fillId="0" borderId="29">
      <protection locked="0"/>
    </xf>
    <xf numFmtId="49" fontId="32" fillId="0" borderId="1">
      <alignment vertical="top"/>
      <protection locked="0"/>
    </xf>
    <xf numFmtId="172" fontId="32" fillId="0" borderId="1">
      <protection locked="0"/>
    </xf>
    <xf numFmtId="173" fontId="2" fillId="0" borderId="1">
      <protection locked="0"/>
    </xf>
    <xf numFmtId="49" fontId="32" fillId="0" borderId="29" applyFill="0" applyAlignment="0">
      <alignment horizontal="left"/>
      <protection locked="0"/>
    </xf>
    <xf numFmtId="0" fontId="7" fillId="0" borderId="0"/>
    <xf numFmtId="0" fontId="2" fillId="0" borderId="0"/>
    <xf numFmtId="0" fontId="1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2" fillId="0" borderId="0" applyNumberFormat="0" applyFont="0" applyFill="0" applyBorder="0" applyAlignment="0"/>
    <xf numFmtId="0" fontId="2" fillId="28" borderId="0">
      <alignment horizontal="left"/>
    </xf>
    <xf numFmtId="0" fontId="1" fillId="0" borderId="0"/>
    <xf numFmtId="0" fontId="1" fillId="0" borderId="0"/>
    <xf numFmtId="0" fontId="1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70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12" fillId="11" borderId="11" xfId="6" applyFont="1" applyFill="1" applyBorder="1" applyAlignment="1" applyProtection="1">
      <alignment horizontal="center" vertical="center"/>
      <protection locked="0"/>
    </xf>
    <xf numFmtId="0" fontId="13" fillId="11" borderId="0" xfId="6" applyFont="1" applyFill="1" applyAlignment="1" applyProtection="1">
      <alignment horizontal="left" vertical="center"/>
      <protection locked="0"/>
    </xf>
    <xf numFmtId="0" fontId="12" fillId="11" borderId="0" xfId="6" applyFont="1" applyFill="1" applyAlignment="1" applyProtection="1">
      <alignment horizontal="center" vertical="center"/>
      <protection locked="0"/>
    </xf>
    <xf numFmtId="0" fontId="12" fillId="11" borderId="12" xfId="6" applyFont="1" applyFill="1" applyBorder="1" applyAlignment="1" applyProtection="1">
      <alignment horizontal="center" vertical="center"/>
      <protection locked="0"/>
    </xf>
    <xf numFmtId="0" fontId="12" fillId="11" borderId="0" xfId="6" applyFont="1" applyFill="1" applyAlignment="1" applyProtection="1">
      <alignment horizontal="left" vertical="center"/>
      <protection locked="0"/>
    </xf>
    <xf numFmtId="0" fontId="13" fillId="11" borderId="11" xfId="6" applyFont="1" applyFill="1" applyBorder="1" applyAlignment="1" applyProtection="1">
      <alignment horizontal="center" vertical="center"/>
      <protection locked="0"/>
    </xf>
    <xf numFmtId="0" fontId="13" fillId="11" borderId="12" xfId="6" applyFont="1" applyFill="1" applyBorder="1" applyAlignment="1" applyProtection="1">
      <alignment horizontal="center" vertical="center"/>
      <protection locked="0"/>
    </xf>
    <xf numFmtId="0" fontId="12" fillId="0" borderId="16" xfId="8" applyFont="1" applyBorder="1" applyAlignment="1" applyProtection="1">
      <alignment horizontal="center" vertical="center" wrapText="1"/>
      <protection locked="0"/>
    </xf>
    <xf numFmtId="0" fontId="12" fillId="10" borderId="16" xfId="8" applyFont="1" applyFill="1" applyBorder="1" applyAlignment="1" applyProtection="1">
      <alignment horizontal="center" vertical="center" wrapText="1"/>
      <protection locked="0"/>
    </xf>
    <xf numFmtId="0" fontId="12" fillId="11" borderId="20" xfId="6" applyFont="1" applyFill="1" applyBorder="1" applyAlignment="1">
      <alignment horizontal="center" vertical="center"/>
    </xf>
    <xf numFmtId="0" fontId="12" fillId="11" borderId="21" xfId="6" applyFont="1" applyFill="1" applyBorder="1" applyAlignment="1">
      <alignment horizontal="center" vertical="center"/>
    </xf>
    <xf numFmtId="0" fontId="12" fillId="11" borderId="22" xfId="6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6" fillId="0" borderId="1" xfId="3" applyFont="1" applyBorder="1" applyAlignment="1">
      <alignment horizontal="center" vertical="center" wrapText="1"/>
    </xf>
    <xf numFmtId="1" fontId="17" fillId="2" borderId="1" xfId="3" applyNumberFormat="1" applyFont="1" applyFill="1" applyBorder="1" applyAlignment="1">
      <alignment horizontal="center" vertical="center" wrapText="1"/>
    </xf>
    <xf numFmtId="1" fontId="17" fillId="3" borderId="1" xfId="3" applyNumberFormat="1" applyFont="1" applyFill="1" applyBorder="1" applyAlignment="1">
      <alignment horizontal="center" vertical="center" wrapText="1"/>
    </xf>
    <xf numFmtId="1" fontId="15" fillId="3" borderId="1" xfId="3" applyNumberFormat="1" applyFont="1" applyFill="1" applyBorder="1" applyAlignment="1">
      <alignment horizontal="center" wrapText="1"/>
    </xf>
    <xf numFmtId="0" fontId="15" fillId="0" borderId="0" xfId="3" applyFont="1" applyAlignment="1">
      <alignment horizontal="left" vertical="center" wrapText="1"/>
    </xf>
    <xf numFmtId="1" fontId="17" fillId="4" borderId="1" xfId="3" applyNumberFormat="1" applyFont="1" applyFill="1" applyBorder="1" applyAlignment="1">
      <alignment horizontal="center" vertical="center" wrapText="1"/>
    </xf>
    <xf numFmtId="1" fontId="15" fillId="2" borderId="1" xfId="3" applyNumberFormat="1" applyFont="1" applyFill="1" applyBorder="1" applyAlignment="1">
      <alignment horizontal="center" wrapText="1"/>
    </xf>
    <xf numFmtId="1" fontId="18" fillId="4" borderId="1" xfId="3" applyNumberFormat="1" applyFont="1" applyFill="1" applyBorder="1" applyAlignment="1">
      <alignment horizontal="center" vertical="center" wrapText="1"/>
    </xf>
    <xf numFmtId="1" fontId="17" fillId="5" borderId="1" xfId="3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16" fillId="0" borderId="1" xfId="3" applyFont="1" applyBorder="1" applyAlignment="1">
      <alignment horizontal="justify" vertical="top" wrapText="1"/>
    </xf>
    <xf numFmtId="0" fontId="2" fillId="0" borderId="0" xfId="3" applyFont="1" applyAlignment="1">
      <alignment horizontal="justify" vertical="top" wrapText="1"/>
    </xf>
    <xf numFmtId="0" fontId="18" fillId="0" borderId="0" xfId="0" applyFont="1" applyAlignment="1">
      <alignment wrapText="1"/>
    </xf>
    <xf numFmtId="0" fontId="16" fillId="7" borderId="6" xfId="2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2" fontId="16" fillId="0" borderId="0" xfId="1" applyFont="1" applyFill="1" applyBorder="1" applyAlignment="1">
      <alignment horizontal="center" vertical="center" wrapText="1"/>
    </xf>
    <xf numFmtId="9" fontId="2" fillId="0" borderId="6" xfId="2" applyNumberFormat="1" applyBorder="1" applyAlignment="1">
      <alignment vertical="top" wrapText="1"/>
    </xf>
    <xf numFmtId="0" fontId="12" fillId="11" borderId="11" xfId="6" applyFont="1" applyFill="1" applyBorder="1" applyAlignment="1" applyProtection="1">
      <alignment horizontal="center" vertical="center" wrapText="1"/>
      <protection locked="0"/>
    </xf>
    <xf numFmtId="0" fontId="12" fillId="0" borderId="16" xfId="2" applyFont="1" applyBorder="1" applyAlignment="1" applyProtection="1">
      <alignment horizontal="center" vertical="center" wrapText="1"/>
      <protection locked="0"/>
    </xf>
    <xf numFmtId="0" fontId="12" fillId="0" borderId="16" xfId="7" applyFont="1" applyBorder="1" applyAlignment="1" applyProtection="1">
      <alignment horizontal="center" vertical="center" wrapText="1"/>
      <protection locked="0"/>
    </xf>
    <xf numFmtId="46" fontId="12" fillId="0" borderId="16" xfId="8" applyNumberFormat="1" applyFont="1" applyBorder="1" applyAlignment="1" applyProtection="1">
      <alignment horizontal="center" vertical="center" wrapText="1"/>
      <protection locked="0"/>
    </xf>
    <xf numFmtId="2" fontId="12" fillId="0" borderId="16" xfId="2" applyNumberFormat="1" applyFont="1" applyBorder="1" applyAlignment="1" applyProtection="1">
      <alignment horizontal="center" vertical="center" wrapText="1"/>
      <protection locked="0"/>
    </xf>
    <xf numFmtId="10" fontId="12" fillId="0" borderId="16" xfId="2" applyNumberFormat="1" applyFont="1" applyBorder="1" applyAlignment="1" applyProtection="1">
      <alignment horizontal="center" vertical="center" wrapText="1"/>
      <protection locked="0"/>
    </xf>
    <xf numFmtId="42" fontId="12" fillId="0" borderId="16" xfId="9" applyFont="1" applyFill="1" applyBorder="1" applyAlignment="1" applyProtection="1">
      <alignment horizontal="center" vertical="center" wrapText="1"/>
      <protection locked="0"/>
    </xf>
    <xf numFmtId="0" fontId="12" fillId="0" borderId="16" xfId="8" applyFont="1" applyBorder="1" applyAlignment="1" applyProtection="1">
      <alignment horizontal="left" vertical="center" wrapText="1"/>
      <protection locked="0"/>
    </xf>
    <xf numFmtId="0" fontId="12" fillId="11" borderId="12" xfId="6" applyFont="1" applyFill="1" applyBorder="1" applyAlignment="1" applyProtection="1">
      <alignment horizontal="center" vertical="center" wrapText="1"/>
      <protection locked="0"/>
    </xf>
    <xf numFmtId="164" fontId="13" fillId="17" borderId="16" xfId="9" applyNumberFormat="1" applyFont="1" applyFill="1" applyBorder="1" applyAlignment="1" applyProtection="1">
      <alignment horizontal="center" vertical="center" wrapText="1"/>
    </xf>
    <xf numFmtId="46" fontId="13" fillId="18" borderId="16" xfId="8" applyNumberFormat="1" applyFont="1" applyFill="1" applyBorder="1" applyAlignment="1">
      <alignment horizontal="center" vertical="center" wrapText="1"/>
    </xf>
    <xf numFmtId="0" fontId="13" fillId="18" borderId="16" xfId="9" applyNumberFormat="1" applyFont="1" applyFill="1" applyBorder="1" applyAlignment="1" applyProtection="1">
      <alignment horizontal="center" vertical="center" wrapText="1"/>
    </xf>
    <xf numFmtId="42" fontId="13" fillId="18" borderId="16" xfId="9" applyFont="1" applyFill="1" applyBorder="1" applyAlignment="1" applyProtection="1">
      <alignment horizontal="center" vertical="center" wrapText="1"/>
    </xf>
    <xf numFmtId="42" fontId="13" fillId="17" borderId="16" xfId="9" applyFont="1" applyFill="1" applyBorder="1" applyAlignment="1" applyProtection="1">
      <alignment horizontal="center" vertical="center" wrapText="1"/>
    </xf>
    <xf numFmtId="0" fontId="13" fillId="17" borderId="16" xfId="2" applyFont="1" applyFill="1" applyBorder="1" applyAlignment="1">
      <alignment horizontal="center" vertical="center" wrapText="1"/>
    </xf>
    <xf numFmtId="3" fontId="12" fillId="9" borderId="16" xfId="8" applyNumberFormat="1" applyFont="1" applyFill="1" applyBorder="1" applyAlignment="1">
      <alignment horizontal="center" vertical="center" wrapText="1"/>
    </xf>
    <xf numFmtId="3" fontId="13" fillId="18" borderId="16" xfId="8" applyNumberFormat="1" applyFont="1" applyFill="1" applyBorder="1" applyAlignment="1">
      <alignment horizontal="center" vertical="center" wrapText="1"/>
    </xf>
    <xf numFmtId="3" fontId="13" fillId="9" borderId="16" xfId="8" applyNumberFormat="1" applyFont="1" applyFill="1" applyBorder="1" applyAlignment="1">
      <alignment horizontal="center" vertical="center" wrapText="1"/>
    </xf>
    <xf numFmtId="0" fontId="13" fillId="16" borderId="16" xfId="8" applyFont="1" applyFill="1" applyBorder="1" applyAlignment="1">
      <alignment horizontal="center" vertical="center" wrapText="1"/>
    </xf>
    <xf numFmtId="4" fontId="12" fillId="0" borderId="16" xfId="2" applyNumberFormat="1" applyFont="1" applyBorder="1" applyAlignment="1" applyProtection="1">
      <alignment horizontal="center" vertical="center" wrapText="1"/>
      <protection locked="0"/>
    </xf>
    <xf numFmtId="0" fontId="12" fillId="11" borderId="11" xfId="6" applyFont="1" applyFill="1" applyBorder="1" applyAlignment="1">
      <alignment horizontal="center" vertical="center" wrapText="1"/>
    </xf>
    <xf numFmtId="0" fontId="12" fillId="10" borderId="16" xfId="2" applyFont="1" applyFill="1" applyBorder="1" applyAlignment="1">
      <alignment horizontal="center" vertical="center" wrapText="1"/>
    </xf>
    <xf numFmtId="0" fontId="12" fillId="10" borderId="16" xfId="2" applyFont="1" applyFill="1" applyBorder="1" applyAlignment="1" applyProtection="1">
      <alignment horizontal="center" vertical="center" wrapText="1"/>
      <protection locked="0"/>
    </xf>
    <xf numFmtId="0" fontId="12" fillId="10" borderId="16" xfId="7" applyFont="1" applyFill="1" applyBorder="1" applyAlignment="1" applyProtection="1">
      <alignment horizontal="center" vertical="center" wrapText="1"/>
      <protection locked="0"/>
    </xf>
    <xf numFmtId="46" fontId="12" fillId="10" borderId="16" xfId="8" applyNumberFormat="1" applyFont="1" applyFill="1" applyBorder="1" applyAlignment="1" applyProtection="1">
      <alignment horizontal="center" vertical="center" wrapText="1"/>
      <protection locked="0"/>
    </xf>
    <xf numFmtId="3" fontId="13" fillId="10" borderId="16" xfId="8" applyNumberFormat="1" applyFont="1" applyFill="1" applyBorder="1" applyAlignment="1">
      <alignment horizontal="center" vertical="center" wrapText="1"/>
    </xf>
    <xf numFmtId="2" fontId="12" fillId="10" borderId="16" xfId="2" applyNumberFormat="1" applyFont="1" applyFill="1" applyBorder="1" applyAlignment="1" applyProtection="1">
      <alignment horizontal="center" vertical="center" wrapText="1"/>
      <protection locked="0"/>
    </xf>
    <xf numFmtId="164" fontId="13" fillId="10" borderId="16" xfId="9" applyNumberFormat="1" applyFont="1" applyFill="1" applyBorder="1" applyAlignment="1" applyProtection="1">
      <alignment horizontal="center" vertical="center" wrapText="1"/>
    </xf>
    <xf numFmtId="10" fontId="12" fillId="10" borderId="16" xfId="2" applyNumberFormat="1" applyFont="1" applyFill="1" applyBorder="1" applyAlignment="1" applyProtection="1">
      <alignment horizontal="center" vertical="center" wrapText="1"/>
      <protection locked="0"/>
    </xf>
    <xf numFmtId="0" fontId="13" fillId="10" borderId="16" xfId="9" applyNumberFormat="1" applyFont="1" applyFill="1" applyBorder="1" applyAlignment="1" applyProtection="1">
      <alignment horizontal="center" vertical="center" wrapText="1"/>
    </xf>
    <xf numFmtId="42" fontId="13" fillId="10" borderId="16" xfId="9" applyFont="1" applyFill="1" applyBorder="1" applyAlignment="1" applyProtection="1">
      <alignment horizontal="center" vertical="center" wrapText="1"/>
    </xf>
    <xf numFmtId="42" fontId="12" fillId="10" borderId="16" xfId="9" applyFont="1" applyFill="1" applyBorder="1" applyAlignment="1" applyProtection="1">
      <alignment horizontal="center" vertical="center" wrapText="1"/>
      <protection locked="0"/>
    </xf>
    <xf numFmtId="0" fontId="13" fillId="10" borderId="16" xfId="2" applyFont="1" applyFill="1" applyBorder="1" applyAlignment="1">
      <alignment horizontal="center" vertical="center" wrapText="1"/>
    </xf>
    <xf numFmtId="3" fontId="12" fillId="10" borderId="16" xfId="8" applyNumberFormat="1" applyFont="1" applyFill="1" applyBorder="1" applyAlignment="1">
      <alignment horizontal="center" vertical="center" wrapText="1"/>
    </xf>
    <xf numFmtId="0" fontId="13" fillId="10" borderId="16" xfId="8" applyFont="1" applyFill="1" applyBorder="1" applyAlignment="1">
      <alignment horizontal="center" vertical="center" wrapText="1"/>
    </xf>
    <xf numFmtId="0" fontId="12" fillId="11" borderId="12" xfId="6" applyFont="1" applyFill="1" applyBorder="1" applyAlignment="1">
      <alignment horizontal="center" vertical="center" wrapText="1"/>
    </xf>
    <xf numFmtId="44" fontId="12" fillId="11" borderId="0" xfId="4" applyFont="1" applyFill="1" applyAlignment="1" applyProtection="1">
      <alignment horizontal="center" vertical="center"/>
      <protection locked="0"/>
    </xf>
    <xf numFmtId="44" fontId="12" fillId="0" borderId="16" xfId="4" applyFont="1" applyBorder="1" applyAlignment="1" applyProtection="1">
      <alignment horizontal="center" vertical="center" wrapText="1"/>
      <protection locked="0"/>
    </xf>
    <xf numFmtId="44" fontId="12" fillId="10" borderId="16" xfId="4" applyFont="1" applyFill="1" applyBorder="1" applyAlignment="1" applyProtection="1">
      <alignment horizontal="center" vertical="center" wrapText="1"/>
      <protection locked="0"/>
    </xf>
    <xf numFmtId="44" fontId="12" fillId="11" borderId="21" xfId="4" applyFont="1" applyFill="1" applyBorder="1" applyAlignment="1">
      <alignment horizontal="center" vertical="center"/>
    </xf>
    <xf numFmtId="44" fontId="12" fillId="0" borderId="16" xfId="4" applyFont="1" applyFill="1" applyBorder="1" applyAlignment="1" applyProtection="1">
      <alignment horizontal="center" vertical="center" wrapText="1"/>
      <protection locked="0"/>
    </xf>
    <xf numFmtId="0" fontId="21" fillId="0" borderId="0" xfId="8" applyFont="1" applyAlignment="1">
      <alignment vertical="center"/>
    </xf>
    <xf numFmtId="0" fontId="21" fillId="0" borderId="0" xfId="8" applyFont="1" applyAlignment="1">
      <alignment horizontal="left" vertical="center"/>
    </xf>
    <xf numFmtId="0" fontId="21" fillId="0" borderId="11" xfId="8" applyFont="1" applyBorder="1" applyAlignment="1">
      <alignment horizontal="left" vertical="center"/>
    </xf>
    <xf numFmtId="0" fontId="21" fillId="0" borderId="12" xfId="8" applyFont="1" applyBorder="1" applyAlignment="1">
      <alignment horizontal="left" vertical="center"/>
    </xf>
    <xf numFmtId="0" fontId="21" fillId="0" borderId="20" xfId="8" applyFont="1" applyBorder="1" applyAlignment="1">
      <alignment horizontal="left" vertical="center"/>
    </xf>
    <xf numFmtId="0" fontId="21" fillId="0" borderId="21" xfId="8" applyFont="1" applyBorder="1" applyAlignment="1">
      <alignment horizontal="left" vertical="center"/>
    </xf>
    <xf numFmtId="0" fontId="21" fillId="0" borderId="22" xfId="8" applyFont="1" applyBorder="1" applyAlignment="1">
      <alignment horizontal="left" vertical="center"/>
    </xf>
    <xf numFmtId="1" fontId="21" fillId="0" borderId="12" xfId="8" applyNumberFormat="1" applyFont="1" applyBorder="1" applyAlignment="1">
      <alignment horizontal="left" vertical="center"/>
    </xf>
    <xf numFmtId="0" fontId="21" fillId="0" borderId="8" xfId="8" applyFont="1" applyBorder="1" applyAlignment="1">
      <alignment horizontal="left" vertical="center"/>
    </xf>
    <xf numFmtId="1" fontId="21" fillId="0" borderId="9" xfId="8" applyNumberFormat="1" applyFont="1" applyBorder="1" applyAlignment="1">
      <alignment horizontal="left" vertical="center"/>
    </xf>
    <xf numFmtId="1" fontId="21" fillId="26" borderId="9" xfId="8" applyNumberFormat="1" applyFont="1" applyFill="1" applyBorder="1" applyAlignment="1">
      <alignment horizontal="left" vertical="center"/>
    </xf>
    <xf numFmtId="0" fontId="21" fillId="19" borderId="9" xfId="8" applyFont="1" applyFill="1" applyBorder="1" applyAlignment="1">
      <alignment horizontal="left" vertical="center"/>
    </xf>
    <xf numFmtId="1" fontId="21" fillId="0" borderId="0" xfId="8" applyNumberFormat="1" applyFont="1" applyAlignment="1">
      <alignment horizontal="left" vertical="center"/>
    </xf>
    <xf numFmtId="1" fontId="21" fillId="26" borderId="0" xfId="8" applyNumberFormat="1" applyFont="1" applyFill="1" applyAlignment="1">
      <alignment horizontal="left" vertical="center"/>
    </xf>
    <xf numFmtId="0" fontId="21" fillId="19" borderId="0" xfId="8" applyFont="1" applyFill="1" applyAlignment="1">
      <alignment horizontal="left" vertical="center"/>
    </xf>
    <xf numFmtId="0" fontId="21" fillId="25" borderId="0" xfId="8" applyFont="1" applyFill="1" applyAlignment="1">
      <alignment horizontal="left" vertical="center"/>
    </xf>
    <xf numFmtId="0" fontId="21" fillId="4" borderId="0" xfId="8" applyFont="1" applyFill="1" applyAlignment="1">
      <alignment horizontal="left" vertical="center"/>
    </xf>
    <xf numFmtId="0" fontId="21" fillId="2" borderId="0" xfId="8" applyFont="1" applyFill="1" applyAlignment="1">
      <alignment horizontal="left" vertical="center"/>
    </xf>
    <xf numFmtId="1" fontId="21" fillId="0" borderId="21" xfId="8" applyNumberFormat="1" applyFont="1" applyBorder="1" applyAlignment="1">
      <alignment horizontal="left" vertical="center"/>
    </xf>
    <xf numFmtId="1" fontId="21" fillId="26" borderId="21" xfId="8" applyNumberFormat="1" applyFont="1" applyFill="1" applyBorder="1" applyAlignment="1">
      <alignment horizontal="left" vertical="center"/>
    </xf>
    <xf numFmtId="0" fontId="21" fillId="0" borderId="25" xfId="8" applyFont="1" applyBorder="1" applyAlignment="1">
      <alignment horizontal="left" vertical="center"/>
    </xf>
    <xf numFmtId="0" fontId="21" fillId="0" borderId="26" xfId="8" applyFont="1" applyBorder="1" applyAlignment="1">
      <alignment horizontal="left" vertical="center"/>
    </xf>
    <xf numFmtId="0" fontId="21" fillId="0" borderId="24" xfId="8" applyFont="1" applyBorder="1" applyAlignment="1">
      <alignment horizontal="left" vertical="center"/>
    </xf>
    <xf numFmtId="0" fontId="21" fillId="0" borderId="25" xfId="8" applyFont="1" applyBorder="1" applyAlignment="1">
      <alignment vertical="center"/>
    </xf>
    <xf numFmtId="0" fontId="21" fillId="0" borderId="26" xfId="8" applyFont="1" applyBorder="1" applyAlignment="1">
      <alignment vertical="center"/>
    </xf>
    <xf numFmtId="1" fontId="21" fillId="0" borderId="0" xfId="8" applyNumberFormat="1" applyFont="1" applyAlignment="1">
      <alignment vertical="center"/>
    </xf>
    <xf numFmtId="0" fontId="21" fillId="0" borderId="24" xfId="8" applyFont="1" applyBorder="1" applyAlignment="1">
      <alignment vertical="center"/>
    </xf>
    <xf numFmtId="0" fontId="22" fillId="0" borderId="11" xfId="8" applyFont="1" applyBorder="1" applyAlignment="1">
      <alignment horizontal="left" vertical="center"/>
    </xf>
    <xf numFmtId="0" fontId="22" fillId="0" borderId="12" xfId="8" applyFont="1" applyBorder="1" applyAlignment="1">
      <alignment horizontal="left" vertical="center"/>
    </xf>
    <xf numFmtId="165" fontId="21" fillId="0" borderId="12" xfId="8" applyNumberFormat="1" applyFont="1" applyBorder="1" applyAlignment="1">
      <alignment horizontal="left" vertical="center"/>
    </xf>
    <xf numFmtId="165" fontId="21" fillId="0" borderId="22" xfId="8" applyNumberFormat="1" applyFont="1" applyBorder="1" applyAlignment="1">
      <alignment horizontal="left" vertical="center"/>
    </xf>
    <xf numFmtId="0" fontId="23" fillId="0" borderId="0" xfId="8" applyFont="1" applyAlignment="1">
      <alignment horizontal="left" vertical="center"/>
    </xf>
    <xf numFmtId="0" fontId="21" fillId="14" borderId="8" xfId="8" applyFont="1" applyFill="1" applyBorder="1" applyAlignment="1">
      <alignment horizontal="left" vertical="center"/>
    </xf>
    <xf numFmtId="0" fontId="21" fillId="14" borderId="9" xfId="8" applyFont="1" applyFill="1" applyBorder="1" applyAlignment="1">
      <alignment horizontal="left" vertical="center"/>
    </xf>
    <xf numFmtId="0" fontId="21" fillId="14" borderId="10" xfId="8" applyFont="1" applyFill="1" applyBorder="1" applyAlignment="1">
      <alignment horizontal="left" vertical="center"/>
    </xf>
    <xf numFmtId="0" fontId="22" fillId="12" borderId="11" xfId="8" applyFont="1" applyFill="1" applyBorder="1" applyAlignment="1">
      <alignment horizontal="left" vertical="center"/>
    </xf>
    <xf numFmtId="0" fontId="22" fillId="12" borderId="0" xfId="8" applyFont="1" applyFill="1" applyAlignment="1">
      <alignment horizontal="left" vertical="center"/>
    </xf>
    <xf numFmtId="0" fontId="22" fillId="12" borderId="12" xfId="8" applyFont="1" applyFill="1" applyBorder="1" applyAlignment="1">
      <alignment horizontal="left" vertical="center"/>
    </xf>
    <xf numFmtId="0" fontId="24" fillId="0" borderId="11" xfId="2" applyFont="1" applyBorder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12" xfId="2" applyFont="1" applyBorder="1" applyAlignment="1">
      <alignment horizontal="left" vertical="center"/>
    </xf>
    <xf numFmtId="0" fontId="24" fillId="0" borderId="20" xfId="2" applyFont="1" applyBorder="1" applyAlignment="1">
      <alignment horizontal="left" vertical="center"/>
    </xf>
    <xf numFmtId="0" fontId="24" fillId="0" borderId="21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/>
    </xf>
    <xf numFmtId="0" fontId="15" fillId="0" borderId="8" xfId="2" applyFont="1" applyBorder="1" applyAlignment="1">
      <alignment horizontal="left" vertical="center"/>
    </xf>
    <xf numFmtId="0" fontId="15" fillId="0" borderId="9" xfId="2" applyFont="1" applyBorder="1" applyAlignment="1">
      <alignment horizontal="left" vertical="center"/>
    </xf>
    <xf numFmtId="0" fontId="15" fillId="0" borderId="10" xfId="2" applyFont="1" applyBorder="1" applyAlignment="1">
      <alignment horizontal="left" vertical="center"/>
    </xf>
    <xf numFmtId="0" fontId="15" fillId="0" borderId="11" xfId="2" applyFont="1" applyBorder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12" xfId="2" applyFont="1" applyBorder="1" applyAlignment="1">
      <alignment horizontal="left" vertical="center"/>
    </xf>
    <xf numFmtId="0" fontId="21" fillId="14" borderId="8" xfId="8" applyFont="1" applyFill="1" applyBorder="1" applyAlignment="1">
      <alignment vertical="center"/>
    </xf>
    <xf numFmtId="0" fontId="21" fillId="14" borderId="9" xfId="8" applyFont="1" applyFill="1" applyBorder="1" applyAlignment="1">
      <alignment vertical="center"/>
    </xf>
    <xf numFmtId="0" fontId="21" fillId="14" borderId="10" xfId="8" applyFont="1" applyFill="1" applyBorder="1" applyAlignment="1">
      <alignment vertical="center"/>
    </xf>
    <xf numFmtId="1" fontId="21" fillId="14" borderId="9" xfId="8" applyNumberFormat="1" applyFont="1" applyFill="1" applyBorder="1" applyAlignment="1">
      <alignment horizontal="left" vertical="center"/>
    </xf>
    <xf numFmtId="1" fontId="22" fillId="12" borderId="9" xfId="8" applyNumberFormat="1" applyFont="1" applyFill="1" applyBorder="1" applyAlignment="1">
      <alignment horizontal="left" vertical="center"/>
    </xf>
    <xf numFmtId="1" fontId="22" fillId="12" borderId="10" xfId="8" applyNumberFormat="1" applyFont="1" applyFill="1" applyBorder="1" applyAlignment="1">
      <alignment horizontal="left" vertical="center"/>
    </xf>
    <xf numFmtId="0" fontId="21" fillId="8" borderId="0" xfId="8" applyFont="1" applyFill="1" applyAlignment="1">
      <alignment horizontal="left" vertical="center"/>
    </xf>
    <xf numFmtId="0" fontId="21" fillId="8" borderId="21" xfId="8" applyFont="1" applyFill="1" applyBorder="1" applyAlignment="1">
      <alignment horizontal="left" vertical="center"/>
    </xf>
    <xf numFmtId="0" fontId="22" fillId="12" borderId="25" xfId="8" applyFont="1" applyFill="1" applyBorder="1" applyAlignment="1">
      <alignment horizontal="left" vertical="center"/>
    </xf>
    <xf numFmtId="0" fontId="22" fillId="14" borderId="26" xfId="8" applyFont="1" applyFill="1" applyBorder="1" applyAlignment="1">
      <alignment horizontal="left" vertical="center"/>
    </xf>
    <xf numFmtId="0" fontId="22" fillId="13" borderId="26" xfId="8" applyFont="1" applyFill="1" applyBorder="1" applyAlignment="1">
      <alignment horizontal="left" vertical="center"/>
    </xf>
    <xf numFmtId="0" fontId="22" fillId="12" borderId="25" xfId="8" applyFont="1" applyFill="1" applyBorder="1" applyAlignment="1">
      <alignment horizontal="center" vertical="center"/>
    </xf>
    <xf numFmtId="0" fontId="22" fillId="13" borderId="26" xfId="8" applyFont="1" applyFill="1" applyBorder="1" applyAlignment="1">
      <alignment horizontal="center" vertical="center"/>
    </xf>
    <xf numFmtId="0" fontId="22" fillId="13" borderId="25" xfId="8" applyFont="1" applyFill="1" applyBorder="1" applyAlignment="1">
      <alignment horizontal="left" vertical="center"/>
    </xf>
    <xf numFmtId="0" fontId="22" fillId="12" borderId="26" xfId="8" applyFont="1" applyFill="1" applyBorder="1" applyAlignment="1">
      <alignment horizontal="left" vertical="center"/>
    </xf>
    <xf numFmtId="0" fontId="22" fillId="13" borderId="8" xfId="8" applyFont="1" applyFill="1" applyBorder="1" applyAlignment="1">
      <alignment horizontal="left" vertical="center"/>
    </xf>
    <xf numFmtId="0" fontId="22" fillId="13" borderId="9" xfId="8" applyFont="1" applyFill="1" applyBorder="1" applyAlignment="1">
      <alignment horizontal="left" vertical="center"/>
    </xf>
    <xf numFmtId="0" fontId="22" fillId="13" borderId="10" xfId="8" applyFont="1" applyFill="1" applyBorder="1" applyAlignment="1">
      <alignment horizontal="left" vertical="center"/>
    </xf>
    <xf numFmtId="0" fontId="22" fillId="13" borderId="11" xfId="8" applyFont="1" applyFill="1" applyBorder="1" applyAlignment="1">
      <alignment horizontal="left" vertical="center"/>
    </xf>
    <xf numFmtId="0" fontId="22" fillId="13" borderId="0" xfId="8" applyFont="1" applyFill="1" applyAlignment="1">
      <alignment horizontal="left" vertical="center"/>
    </xf>
    <xf numFmtId="165" fontId="21" fillId="0" borderId="0" xfId="8" applyNumberFormat="1" applyFont="1" applyAlignment="1">
      <alignment horizontal="left" vertical="center"/>
    </xf>
    <xf numFmtId="165" fontId="21" fillId="0" borderId="21" xfId="8" applyNumberFormat="1" applyFont="1" applyBorder="1" applyAlignment="1">
      <alignment horizontal="left" vertical="center"/>
    </xf>
    <xf numFmtId="0" fontId="22" fillId="12" borderId="22" xfId="8" applyFont="1" applyFill="1" applyBorder="1" applyAlignment="1">
      <alignment horizontal="left" vertical="center"/>
    </xf>
    <xf numFmtId="0" fontId="21" fillId="0" borderId="0" xfId="7" applyFont="1" applyAlignment="1">
      <alignment horizontal="left" vertical="center"/>
    </xf>
    <xf numFmtId="0" fontId="22" fillId="0" borderId="0" xfId="7" applyFont="1" applyAlignment="1">
      <alignment horizontal="left" vertical="center"/>
    </xf>
    <xf numFmtId="1" fontId="25" fillId="3" borderId="23" xfId="3" applyNumberFormat="1" applyFont="1" applyFill="1" applyBorder="1" applyAlignment="1">
      <alignment horizontal="center"/>
    </xf>
    <xf numFmtId="0" fontId="26" fillId="0" borderId="0" xfId="3" applyFont="1" applyAlignment="1">
      <alignment horizontal="center" vertical="center"/>
    </xf>
    <xf numFmtId="1" fontId="25" fillId="2" borderId="23" xfId="3" applyNumberFormat="1" applyFont="1" applyFill="1" applyBorder="1" applyAlignment="1">
      <alignment horizontal="center"/>
    </xf>
    <xf numFmtId="1" fontId="26" fillId="4" borderId="24" xfId="3" applyNumberFormat="1" applyFont="1" applyFill="1" applyBorder="1" applyAlignment="1">
      <alignment horizontal="center" vertical="center"/>
    </xf>
    <xf numFmtId="1" fontId="25" fillId="25" borderId="24" xfId="3" applyNumberFormat="1" applyFont="1" applyFill="1" applyBorder="1" applyAlignment="1">
      <alignment horizontal="center"/>
    </xf>
    <xf numFmtId="1" fontId="25" fillId="5" borderId="24" xfId="3" applyNumberFormat="1" applyFont="1" applyFill="1" applyBorder="1" applyAlignment="1">
      <alignment horizontal="center"/>
    </xf>
    <xf numFmtId="0" fontId="15" fillId="0" borderId="11" xfId="2" applyFont="1" applyBorder="1"/>
    <xf numFmtId="0" fontId="21" fillId="0" borderId="12" xfId="7" applyFont="1" applyBorder="1" applyAlignment="1">
      <alignment horizontal="left" vertical="center"/>
    </xf>
    <xf numFmtId="0" fontId="21" fillId="0" borderId="22" xfId="7" applyFont="1" applyBorder="1" applyAlignment="1">
      <alignment horizontal="left" vertical="center"/>
    </xf>
    <xf numFmtId="0" fontId="15" fillId="0" borderId="11" xfId="2" applyFont="1" applyBorder="1" applyAlignment="1">
      <alignment wrapText="1"/>
    </xf>
    <xf numFmtId="0" fontId="21" fillId="0" borderId="12" xfId="8" applyFont="1" applyBorder="1" applyAlignment="1">
      <alignment vertical="center"/>
    </xf>
    <xf numFmtId="0" fontId="21" fillId="0" borderId="21" xfId="8" applyFont="1" applyBorder="1" applyAlignment="1">
      <alignment vertical="center"/>
    </xf>
    <xf numFmtId="0" fontId="21" fillId="0" borderId="22" xfId="8" applyFont="1" applyBorder="1" applyAlignment="1">
      <alignment vertical="center"/>
    </xf>
    <xf numFmtId="0" fontId="21" fillId="12" borderId="0" xfId="8" applyFont="1" applyFill="1" applyAlignment="1">
      <alignment vertical="center"/>
    </xf>
    <xf numFmtId="0" fontId="21" fillId="12" borderId="12" xfId="8" applyFont="1" applyFill="1" applyBorder="1" applyAlignment="1">
      <alignment vertical="center"/>
    </xf>
    <xf numFmtId="0" fontId="15" fillId="0" borderId="0" xfId="2" applyFont="1"/>
    <xf numFmtId="165" fontId="21" fillId="0" borderId="26" xfId="8" applyNumberFormat="1" applyFont="1" applyBorder="1" applyAlignment="1">
      <alignment horizontal="left" vertical="center"/>
    </xf>
    <xf numFmtId="3" fontId="21" fillId="0" borderId="26" xfId="8" applyNumberFormat="1" applyFont="1" applyBorder="1" applyAlignment="1">
      <alignment horizontal="left" vertical="center"/>
    </xf>
    <xf numFmtId="1" fontId="21" fillId="0" borderId="26" xfId="8" applyNumberFormat="1" applyFont="1" applyBorder="1" applyAlignment="1">
      <alignment horizontal="left" vertical="center"/>
    </xf>
    <xf numFmtId="42" fontId="27" fillId="0" borderId="26" xfId="9" applyFont="1" applyFill="1" applyBorder="1" applyAlignment="1">
      <alignment horizontal="center" vertical="center"/>
    </xf>
    <xf numFmtId="165" fontId="21" fillId="0" borderId="24" xfId="8" applyNumberFormat="1" applyFont="1" applyBorder="1" applyAlignment="1">
      <alignment horizontal="left" vertical="center"/>
    </xf>
    <xf numFmtId="3" fontId="21" fillId="0" borderId="24" xfId="8" applyNumberFormat="1" applyFont="1" applyBorder="1" applyAlignment="1">
      <alignment horizontal="left" vertical="center"/>
    </xf>
    <xf numFmtId="1" fontId="21" fillId="0" borderId="24" xfId="8" applyNumberFormat="1" applyFont="1" applyBorder="1" applyAlignment="1">
      <alignment horizontal="left" vertical="center"/>
    </xf>
    <xf numFmtId="0" fontId="21" fillId="12" borderId="25" xfId="8" applyFont="1" applyFill="1" applyBorder="1" applyAlignment="1">
      <alignment vertical="center"/>
    </xf>
    <xf numFmtId="1" fontId="22" fillId="14" borderId="26" xfId="8" applyNumberFormat="1" applyFont="1" applyFill="1" applyBorder="1" applyAlignment="1">
      <alignment horizontal="left" vertical="center"/>
    </xf>
    <xf numFmtId="0" fontId="21" fillId="14" borderId="26" xfId="8" applyFont="1" applyFill="1" applyBorder="1" applyAlignment="1">
      <alignment vertical="center"/>
    </xf>
    <xf numFmtId="0" fontId="22" fillId="12" borderId="23" xfId="7" applyFont="1" applyFill="1" applyBorder="1" applyAlignment="1">
      <alignment horizontal="left" vertical="center"/>
    </xf>
    <xf numFmtId="0" fontId="21" fillId="12" borderId="0" xfId="8" applyFont="1" applyFill="1" applyAlignment="1">
      <alignment horizontal="left" vertical="center"/>
    </xf>
    <xf numFmtId="1" fontId="21" fillId="12" borderId="0" xfId="8" applyNumberFormat="1" applyFont="1" applyFill="1" applyAlignment="1">
      <alignment horizontal="left" vertical="center"/>
    </xf>
    <xf numFmtId="0" fontId="21" fillId="12" borderId="12" xfId="8" applyFont="1" applyFill="1" applyBorder="1" applyAlignment="1">
      <alignment horizontal="left" vertical="center"/>
    </xf>
    <xf numFmtId="0" fontId="12" fillId="0" borderId="0" xfId="6" applyFont="1" applyAlignment="1">
      <alignment horizontal="center" vertical="center"/>
    </xf>
    <xf numFmtId="44" fontId="12" fillId="0" borderId="0" xfId="4" applyFont="1" applyFill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2" fillId="0" borderId="0" xfId="6" applyFont="1" applyAlignment="1">
      <alignment horizontal="center" vertical="center" wrapText="1"/>
    </xf>
    <xf numFmtId="0" fontId="12" fillId="0" borderId="0" xfId="5" applyFont="1" applyAlignment="1">
      <alignment vertical="center"/>
    </xf>
    <xf numFmtId="0" fontId="13" fillId="21" borderId="16" xfId="2" applyFont="1" applyFill="1" applyBorder="1" applyAlignment="1" applyProtection="1">
      <alignment horizontal="center" vertical="center" textRotation="90" wrapText="1"/>
      <protection locked="0"/>
    </xf>
    <xf numFmtId="1" fontId="15" fillId="12" borderId="1" xfId="3" applyNumberFormat="1" applyFont="1" applyFill="1" applyBorder="1" applyAlignment="1">
      <alignment horizontal="center" vertical="center" wrapText="1"/>
    </xf>
    <xf numFmtId="0" fontId="13" fillId="18" borderId="16" xfId="8" applyFont="1" applyFill="1" applyBorder="1" applyAlignment="1">
      <alignment horizontal="center" vertical="center" wrapText="1"/>
    </xf>
    <xf numFmtId="0" fontId="13" fillId="10" borderId="30" xfId="8" applyFont="1" applyFill="1" applyBorder="1" applyAlignment="1">
      <alignment horizontal="center" vertical="center" wrapText="1"/>
    </xf>
    <xf numFmtId="0" fontId="21" fillId="23" borderId="25" xfId="7" applyFont="1" applyFill="1" applyBorder="1" applyAlignment="1">
      <alignment horizontal="left" vertical="center"/>
    </xf>
    <xf numFmtId="0" fontId="21" fillId="23" borderId="26" xfId="7" applyFont="1" applyFill="1" applyBorder="1" applyAlignment="1">
      <alignment horizontal="left" vertical="center"/>
    </xf>
    <xf numFmtId="0" fontId="21" fillId="4" borderId="26" xfId="7" applyFont="1" applyFill="1" applyBorder="1" applyAlignment="1">
      <alignment horizontal="left" vertical="center"/>
    </xf>
    <xf numFmtId="0" fontId="21" fillId="8" borderId="24" xfId="7" applyFont="1" applyFill="1" applyBorder="1" applyAlignment="1">
      <alignment horizontal="left" vertical="center"/>
    </xf>
    <xf numFmtId="1" fontId="15" fillId="23" borderId="1" xfId="3" applyNumberFormat="1" applyFont="1" applyFill="1" applyBorder="1" applyAlignment="1">
      <alignment horizontal="center" vertical="center" wrapText="1"/>
    </xf>
    <xf numFmtId="1" fontId="15" fillId="23" borderId="1" xfId="3" applyNumberFormat="1" applyFont="1" applyFill="1" applyBorder="1" applyAlignment="1">
      <alignment horizontal="center" wrapText="1"/>
    </xf>
    <xf numFmtId="3" fontId="13" fillId="29" borderId="16" xfId="8" applyNumberFormat="1" applyFont="1" applyFill="1" applyBorder="1" applyAlignment="1">
      <alignment horizontal="center" vertical="center" wrapText="1"/>
    </xf>
    <xf numFmtId="0" fontId="13" fillId="29" borderId="16" xfId="8" applyFont="1" applyFill="1" applyBorder="1" applyAlignment="1">
      <alignment horizontal="center" vertical="center" wrapText="1"/>
    </xf>
    <xf numFmtId="0" fontId="21" fillId="2" borderId="26" xfId="7" applyFont="1" applyFill="1" applyBorder="1" applyAlignment="1">
      <alignment horizontal="left" vertical="center"/>
    </xf>
    <xf numFmtId="0" fontId="5" fillId="0" borderId="0" xfId="0" applyFont="1"/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6" xfId="2" applyFont="1" applyBorder="1" applyAlignment="1" applyProtection="1">
      <alignment horizontal="center" vertical="center" wrapText="1"/>
      <protection locked="0"/>
    </xf>
    <xf numFmtId="0" fontId="8" fillId="0" borderId="16" xfId="7" applyFont="1" applyBorder="1" applyAlignment="1" applyProtection="1">
      <alignment horizontal="center" vertical="center" wrapText="1"/>
      <protection locked="0"/>
    </xf>
    <xf numFmtId="42" fontId="8" fillId="0" borderId="16" xfId="9" applyFont="1" applyFill="1" applyBorder="1" applyAlignment="1" applyProtection="1">
      <alignment horizontal="center" vertical="center" wrapText="1"/>
      <protection locked="0"/>
    </xf>
    <xf numFmtId="2" fontId="13" fillId="18" borderId="16" xfId="9" applyNumberFormat="1" applyFont="1" applyFill="1" applyBorder="1" applyAlignment="1" applyProtection="1">
      <alignment horizontal="center" vertical="center" wrapText="1"/>
    </xf>
    <xf numFmtId="0" fontId="8" fillId="23" borderId="16" xfId="2" applyFont="1" applyFill="1" applyBorder="1" applyAlignment="1" applyProtection="1">
      <alignment horizontal="center" vertical="center" wrapText="1"/>
      <protection locked="0"/>
    </xf>
    <xf numFmtId="21" fontId="12" fillId="0" borderId="16" xfId="8" applyNumberFormat="1" applyFont="1" applyBorder="1" applyAlignment="1" applyProtection="1">
      <alignment horizontal="center" vertical="center" wrapText="1"/>
      <protection locked="0"/>
    </xf>
    <xf numFmtId="2" fontId="8" fillId="0" borderId="16" xfId="2" applyNumberFormat="1" applyFont="1" applyBorder="1" applyAlignment="1" applyProtection="1">
      <alignment horizontal="center" vertical="center" wrapText="1"/>
      <protection locked="0"/>
    </xf>
    <xf numFmtId="46" fontId="8" fillId="0" borderId="16" xfId="8" applyNumberFormat="1" applyFont="1" applyBorder="1" applyAlignment="1" applyProtection="1">
      <alignment horizontal="center" vertical="center" wrapText="1"/>
      <protection locked="0"/>
    </xf>
    <xf numFmtId="2" fontId="13" fillId="9" borderId="16" xfId="8" applyNumberFormat="1" applyFont="1" applyFill="1" applyBorder="1" applyAlignment="1">
      <alignment horizontal="center" vertical="center" wrapText="1"/>
    </xf>
    <xf numFmtId="2" fontId="13" fillId="18" borderId="16" xfId="4" applyNumberFormat="1" applyFont="1" applyFill="1" applyBorder="1" applyAlignment="1">
      <alignment horizontal="center" vertical="center" wrapText="1"/>
    </xf>
    <xf numFmtId="0" fontId="8" fillId="0" borderId="16" xfId="8" applyFont="1" applyBorder="1" applyAlignment="1" applyProtection="1">
      <alignment horizontal="center" vertical="center" wrapText="1"/>
      <protection locked="0"/>
    </xf>
    <xf numFmtId="4" fontId="8" fillId="0" borderId="16" xfId="2" applyNumberFormat="1" applyFont="1" applyBorder="1" applyAlignment="1" applyProtection="1">
      <alignment horizontal="center" vertical="center" wrapText="1"/>
      <protection locked="0"/>
    </xf>
    <xf numFmtId="2" fontId="8" fillId="0" borderId="16" xfId="8" applyNumberFormat="1" applyFont="1" applyBorder="1" applyAlignment="1" applyProtection="1">
      <alignment horizontal="center" vertical="center" wrapText="1"/>
      <protection locked="0"/>
    </xf>
    <xf numFmtId="10" fontId="8" fillId="0" borderId="16" xfId="58" applyNumberFormat="1" applyFont="1" applyBorder="1" applyAlignment="1" applyProtection="1">
      <alignment horizontal="center" vertical="center" wrapText="1"/>
      <protection locked="0"/>
    </xf>
    <xf numFmtId="4" fontId="8" fillId="0" borderId="16" xfId="8" applyNumberFormat="1" applyFont="1" applyBorder="1" applyAlignment="1" applyProtection="1">
      <alignment horizontal="center" vertical="center" wrapText="1"/>
      <protection locked="0"/>
    </xf>
    <xf numFmtId="9" fontId="12" fillId="0" borderId="16" xfId="58" applyFont="1" applyBorder="1" applyAlignment="1" applyProtection="1">
      <alignment horizontal="center" vertical="center" wrapText="1"/>
      <protection locked="0"/>
    </xf>
    <xf numFmtId="4" fontId="12" fillId="0" borderId="0" xfId="6" applyNumberFormat="1" applyFont="1" applyAlignment="1">
      <alignment horizontal="center" vertical="center"/>
    </xf>
    <xf numFmtId="0" fontId="0" fillId="0" borderId="0" xfId="0" applyAlignment="1">
      <alignment horizontal="left" indent="1"/>
    </xf>
    <xf numFmtId="0" fontId="35" fillId="0" borderId="0" xfId="0" applyFont="1"/>
    <xf numFmtId="0" fontId="34" fillId="7" borderId="1" xfId="2" applyFont="1" applyFill="1" applyBorder="1" applyAlignment="1">
      <alignment horizontal="center" vertical="center" textRotation="90" wrapText="1"/>
    </xf>
    <xf numFmtId="0" fontId="36" fillId="0" borderId="1" xfId="0" applyFont="1" applyBorder="1" applyAlignment="1">
      <alignment vertical="top" wrapText="1"/>
    </xf>
    <xf numFmtId="9" fontId="36" fillId="0" borderId="1" xfId="2" applyNumberFormat="1" applyFont="1" applyBorder="1" applyAlignment="1">
      <alignment vertical="top" wrapText="1"/>
    </xf>
    <xf numFmtId="0" fontId="35" fillId="0" borderId="0" xfId="0" applyFont="1" applyAlignment="1">
      <alignment textRotation="90"/>
    </xf>
    <xf numFmtId="0" fontId="0" fillId="0" borderId="0" xfId="0" applyNumberFormat="1"/>
    <xf numFmtId="14" fontId="0" fillId="0" borderId="0" xfId="0" applyNumberFormat="1"/>
    <xf numFmtId="19" fontId="0" fillId="0" borderId="0" xfId="0" applyNumberFormat="1"/>
    <xf numFmtId="49" fontId="0" fillId="0" borderId="0" xfId="0" applyNumberFormat="1"/>
    <xf numFmtId="49" fontId="0" fillId="0" borderId="0" xfId="0" applyNumberFormat="1" applyFill="1"/>
    <xf numFmtId="0" fontId="13" fillId="0" borderId="0" xfId="6" applyFont="1" applyAlignment="1">
      <alignment horizontal="center" vertical="center" textRotation="90"/>
    </xf>
    <xf numFmtId="0" fontId="13" fillId="11" borderId="11" xfId="6" applyFont="1" applyFill="1" applyBorder="1" applyAlignment="1" applyProtection="1">
      <alignment horizontal="center" vertical="center" textRotation="90"/>
      <protection locked="0"/>
    </xf>
    <xf numFmtId="0" fontId="13" fillId="24" borderId="16" xfId="2" applyFont="1" applyFill="1" applyBorder="1" applyAlignment="1" applyProtection="1">
      <alignment horizontal="center" vertical="center" textRotation="90" wrapText="1"/>
      <protection locked="0"/>
    </xf>
    <xf numFmtId="0" fontId="13" fillId="16" borderId="16" xfId="2" applyFont="1" applyFill="1" applyBorder="1" applyAlignment="1" applyProtection="1">
      <alignment horizontal="center" vertical="center" textRotation="90" wrapText="1"/>
      <protection locked="0"/>
    </xf>
    <xf numFmtId="0" fontId="13" fillId="15" borderId="16" xfId="2" applyFont="1" applyFill="1" applyBorder="1" applyAlignment="1" applyProtection="1">
      <alignment horizontal="center" vertical="center" textRotation="90" wrapText="1"/>
      <protection locked="0"/>
    </xf>
    <xf numFmtId="0" fontId="13" fillId="15" borderId="16" xfId="2" applyFont="1" applyFill="1" applyBorder="1" applyAlignment="1">
      <alignment horizontal="center" vertical="center" textRotation="90" wrapText="1"/>
    </xf>
    <xf numFmtId="44" fontId="13" fillId="15" borderId="16" xfId="4" applyFont="1" applyFill="1" applyBorder="1" applyAlignment="1" applyProtection="1">
      <alignment horizontal="center" vertical="center" textRotation="90" wrapText="1"/>
      <protection locked="0"/>
    </xf>
    <xf numFmtId="0" fontId="13" fillId="9" borderId="16" xfId="2" applyFont="1" applyFill="1" applyBorder="1" applyAlignment="1" applyProtection="1">
      <alignment horizontal="center" vertical="center" textRotation="90" wrapText="1"/>
      <protection locked="0"/>
    </xf>
    <xf numFmtId="0" fontId="13" fillId="9" borderId="16" xfId="2" applyFont="1" applyFill="1" applyBorder="1" applyAlignment="1">
      <alignment horizontal="center" vertical="center" textRotation="90" wrapText="1"/>
    </xf>
    <xf numFmtId="0" fontId="13" fillId="12" borderId="16" xfId="2" applyFont="1" applyFill="1" applyBorder="1" applyAlignment="1">
      <alignment horizontal="center" vertical="center" textRotation="90" wrapText="1"/>
    </xf>
    <xf numFmtId="0" fontId="12" fillId="0" borderId="0" xfId="5" applyFont="1" applyAlignment="1">
      <alignment vertical="center" wrapText="1"/>
    </xf>
    <xf numFmtId="0" fontId="12" fillId="0" borderId="0" xfId="5" applyFont="1" applyAlignment="1">
      <alignment horizontal="center" vertical="center" wrapText="1"/>
    </xf>
    <xf numFmtId="44" fontId="12" fillId="0" borderId="0" xfId="4" applyFont="1" applyFill="1" applyAlignment="1">
      <alignment horizontal="center" vertical="center" wrapText="1"/>
    </xf>
    <xf numFmtId="0" fontId="13" fillId="11" borderId="0" xfId="6" applyFont="1" applyFill="1" applyAlignment="1" applyProtection="1">
      <alignment horizontal="left" vertical="center" wrapText="1"/>
      <protection locked="0"/>
    </xf>
    <xf numFmtId="0" fontId="12" fillId="11" borderId="0" xfId="6" applyFont="1" applyFill="1" applyAlignment="1" applyProtection="1">
      <alignment horizontal="center" vertical="center" wrapText="1"/>
      <protection locked="0"/>
    </xf>
    <xf numFmtId="44" fontId="12" fillId="11" borderId="0" xfId="4" applyFont="1" applyFill="1" applyAlignment="1" applyProtection="1">
      <alignment horizontal="center" vertical="center" wrapText="1"/>
      <protection locked="0"/>
    </xf>
    <xf numFmtId="0" fontId="12" fillId="11" borderId="0" xfId="6" applyFont="1" applyFill="1" applyAlignment="1" applyProtection="1">
      <alignment horizontal="left" vertical="center" wrapText="1"/>
      <protection locked="0"/>
    </xf>
    <xf numFmtId="0" fontId="13" fillId="0" borderId="0" xfId="6" applyFont="1" applyAlignment="1">
      <alignment horizontal="center" vertical="center" wrapText="1"/>
    </xf>
    <xf numFmtId="0" fontId="13" fillId="11" borderId="11" xfId="6" applyFont="1" applyFill="1" applyBorder="1" applyAlignment="1" applyProtection="1">
      <alignment horizontal="center" vertical="center" wrapText="1"/>
      <protection locked="0"/>
    </xf>
    <xf numFmtId="0" fontId="13" fillId="11" borderId="12" xfId="6" applyFont="1" applyFill="1" applyBorder="1" applyAlignment="1" applyProtection="1">
      <alignment horizontal="center" vertical="center" wrapText="1"/>
      <protection locked="0"/>
    </xf>
    <xf numFmtId="0" fontId="13" fillId="0" borderId="0" xfId="6" applyFont="1" applyAlignment="1">
      <alignment horizontal="center" vertical="center" textRotation="90" wrapText="1"/>
    </xf>
    <xf numFmtId="0" fontId="13" fillId="11" borderId="11" xfId="6" applyFont="1" applyFill="1" applyBorder="1" applyAlignment="1" applyProtection="1">
      <alignment horizontal="center" vertical="center" textRotation="90" wrapText="1"/>
      <protection locked="0"/>
    </xf>
    <xf numFmtId="0" fontId="12" fillId="11" borderId="20" xfId="6" applyFont="1" applyFill="1" applyBorder="1" applyAlignment="1">
      <alignment horizontal="center" vertical="center" wrapText="1"/>
    </xf>
    <xf numFmtId="0" fontId="12" fillId="11" borderId="21" xfId="6" applyFont="1" applyFill="1" applyBorder="1" applyAlignment="1">
      <alignment horizontal="center" vertical="center" wrapText="1"/>
    </xf>
    <xf numFmtId="44" fontId="12" fillId="11" borderId="21" xfId="4" applyFont="1" applyFill="1" applyBorder="1" applyAlignment="1">
      <alignment horizontal="center" vertical="center" wrapText="1"/>
    </xf>
    <xf numFmtId="0" fontId="12" fillId="11" borderId="22" xfId="6" applyFont="1" applyFill="1" applyBorder="1" applyAlignment="1">
      <alignment horizontal="center" vertical="center" wrapText="1"/>
    </xf>
    <xf numFmtId="0" fontId="13" fillId="21" borderId="16" xfId="2" applyFont="1" applyFill="1" applyBorder="1" applyAlignment="1" applyProtection="1">
      <alignment horizontal="center" vertical="center" textRotation="90"/>
      <protection locked="0"/>
    </xf>
    <xf numFmtId="0" fontId="13" fillId="24" borderId="16" xfId="2" applyFont="1" applyFill="1" applyBorder="1" applyAlignment="1" applyProtection="1">
      <alignment horizontal="center" vertical="center" textRotation="90"/>
      <protection locked="0"/>
    </xf>
    <xf numFmtId="0" fontId="13" fillId="16" borderId="16" xfId="2" applyFont="1" applyFill="1" applyBorder="1" applyAlignment="1" applyProtection="1">
      <alignment horizontal="center" vertical="center" textRotation="90"/>
      <protection locked="0"/>
    </xf>
    <xf numFmtId="0" fontId="13" fillId="15" borderId="16" xfId="2" applyFont="1" applyFill="1" applyBorder="1" applyAlignment="1" applyProtection="1">
      <alignment horizontal="center" vertical="center" textRotation="90"/>
      <protection locked="0"/>
    </xf>
    <xf numFmtId="0" fontId="13" fillId="15" borderId="16" xfId="2" applyFont="1" applyFill="1" applyBorder="1" applyAlignment="1">
      <alignment horizontal="center" vertical="center" textRotation="90"/>
    </xf>
    <xf numFmtId="44" fontId="13" fillId="15" borderId="16" xfId="4" applyFont="1" applyFill="1" applyBorder="1" applyAlignment="1" applyProtection="1">
      <alignment horizontal="center" vertical="center" textRotation="90"/>
      <protection locked="0"/>
    </xf>
    <xf numFmtId="0" fontId="13" fillId="9" borderId="16" xfId="2" applyFont="1" applyFill="1" applyBorder="1" applyAlignment="1" applyProtection="1">
      <alignment horizontal="center" vertical="center" textRotation="90"/>
      <protection locked="0"/>
    </xf>
    <xf numFmtId="0" fontId="13" fillId="9" borderId="16" xfId="2" applyFont="1" applyFill="1" applyBorder="1" applyAlignment="1">
      <alignment horizontal="center" vertical="center" textRotation="90"/>
    </xf>
    <xf numFmtId="0" fontId="13" fillId="12" borderId="16" xfId="2" applyFont="1" applyFill="1" applyBorder="1" applyAlignment="1">
      <alignment horizontal="center" vertical="center" textRotation="90"/>
    </xf>
    <xf numFmtId="0" fontId="12" fillId="0" borderId="16" xfId="2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/>
      <protection locked="0"/>
    </xf>
    <xf numFmtId="0" fontId="12" fillId="0" borderId="16" xfId="7" applyFont="1" applyBorder="1" applyAlignment="1" applyProtection="1">
      <alignment horizontal="center" vertical="center"/>
      <protection locked="0"/>
    </xf>
    <xf numFmtId="46" fontId="12" fillId="0" borderId="16" xfId="8" applyNumberFormat="1" applyFont="1" applyBorder="1" applyAlignment="1" applyProtection="1">
      <alignment horizontal="center" vertical="center"/>
      <protection locked="0"/>
    </xf>
    <xf numFmtId="2" fontId="8" fillId="0" borderId="16" xfId="2" applyNumberFormat="1" applyFont="1" applyBorder="1" applyAlignment="1" applyProtection="1">
      <alignment horizontal="center" vertical="center"/>
      <protection locked="0"/>
    </xf>
    <xf numFmtId="164" fontId="13" fillId="17" borderId="16" xfId="9" applyNumberFormat="1" applyFont="1" applyFill="1" applyBorder="1" applyAlignment="1" applyProtection="1">
      <alignment horizontal="center" vertical="center"/>
    </xf>
    <xf numFmtId="2" fontId="12" fillId="0" borderId="16" xfId="2" applyNumberFormat="1" applyFont="1" applyBorder="1" applyAlignment="1" applyProtection="1">
      <alignment horizontal="center" vertical="center"/>
      <protection locked="0"/>
    </xf>
    <xf numFmtId="46" fontId="13" fillId="18" borderId="16" xfId="8" applyNumberFormat="1" applyFont="1" applyFill="1" applyBorder="1" applyAlignment="1">
      <alignment horizontal="center" vertical="center"/>
    </xf>
    <xf numFmtId="10" fontId="12" fillId="0" borderId="16" xfId="2" applyNumberFormat="1" applyFont="1" applyBorder="1" applyAlignment="1" applyProtection="1">
      <alignment horizontal="center" vertical="center"/>
      <protection locked="0"/>
    </xf>
    <xf numFmtId="2" fontId="13" fillId="18" borderId="16" xfId="9" applyNumberFormat="1" applyFont="1" applyFill="1" applyBorder="1" applyAlignment="1" applyProtection="1">
      <alignment horizontal="center" vertical="center"/>
    </xf>
    <xf numFmtId="42" fontId="13" fillId="18" borderId="16" xfId="9" applyFont="1" applyFill="1" applyBorder="1" applyAlignment="1" applyProtection="1">
      <alignment horizontal="center" vertical="center"/>
    </xf>
    <xf numFmtId="42" fontId="12" fillId="0" borderId="16" xfId="9" applyFont="1" applyFill="1" applyBorder="1" applyAlignment="1" applyProtection="1">
      <alignment horizontal="center" vertical="center"/>
      <protection locked="0"/>
    </xf>
    <xf numFmtId="42" fontId="13" fillId="17" borderId="16" xfId="9" applyFont="1" applyFill="1" applyBorder="1" applyAlignment="1" applyProtection="1">
      <alignment horizontal="center" vertical="center"/>
    </xf>
    <xf numFmtId="0" fontId="13" fillId="17" borderId="16" xfId="2" applyFont="1" applyFill="1" applyBorder="1" applyAlignment="1">
      <alignment horizontal="center" vertical="center"/>
    </xf>
    <xf numFmtId="0" fontId="12" fillId="0" borderId="16" xfId="8" applyFont="1" applyBorder="1" applyAlignment="1" applyProtection="1">
      <alignment horizontal="center" vertical="center"/>
      <protection locked="0"/>
    </xf>
    <xf numFmtId="3" fontId="13" fillId="18" borderId="16" xfId="8" applyNumberFormat="1" applyFont="1" applyFill="1" applyBorder="1" applyAlignment="1">
      <alignment horizontal="center" vertical="center"/>
    </xf>
    <xf numFmtId="3" fontId="13" fillId="9" borderId="16" xfId="8" applyNumberFormat="1" applyFont="1" applyFill="1" applyBorder="1" applyAlignment="1">
      <alignment horizontal="center" vertical="center"/>
    </xf>
    <xf numFmtId="0" fontId="12" fillId="0" borderId="16" xfId="8" applyFont="1" applyBorder="1" applyAlignment="1" applyProtection="1">
      <alignment horizontal="left" vertical="center"/>
      <protection locked="0"/>
    </xf>
    <xf numFmtId="3" fontId="13" fillId="29" borderId="16" xfId="8" applyNumberFormat="1" applyFont="1" applyFill="1" applyBorder="1" applyAlignment="1">
      <alignment horizontal="center" vertical="center"/>
    </xf>
    <xf numFmtId="0" fontId="13" fillId="29" borderId="16" xfId="8" applyFont="1" applyFill="1" applyBorder="1" applyAlignment="1">
      <alignment horizontal="center" vertical="center"/>
    </xf>
    <xf numFmtId="0" fontId="13" fillId="18" borderId="16" xfId="8" applyFont="1" applyFill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6" xfId="7" applyFont="1" applyBorder="1" applyAlignment="1" applyProtection="1">
      <alignment horizontal="center" vertical="center"/>
      <protection locked="0"/>
    </xf>
    <xf numFmtId="4" fontId="12" fillId="0" borderId="16" xfId="2" applyNumberFormat="1" applyFont="1" applyBorder="1" applyAlignment="1" applyProtection="1">
      <alignment horizontal="center" vertical="center"/>
      <protection locked="0"/>
    </xf>
    <xf numFmtId="42" fontId="8" fillId="0" borderId="16" xfId="9" applyFont="1" applyFill="1" applyBorder="1" applyAlignment="1" applyProtection="1">
      <alignment horizontal="center" vertical="center"/>
      <protection locked="0"/>
    </xf>
    <xf numFmtId="46" fontId="8" fillId="0" borderId="16" xfId="8" applyNumberFormat="1" applyFont="1" applyBorder="1" applyAlignment="1" applyProtection="1">
      <alignment horizontal="center" vertical="center"/>
      <protection locked="0"/>
    </xf>
    <xf numFmtId="3" fontId="12" fillId="9" borderId="16" xfId="8" applyNumberFormat="1" applyFont="1" applyFill="1" applyBorder="1" applyAlignment="1">
      <alignment horizontal="center" vertical="center"/>
    </xf>
    <xf numFmtId="0" fontId="8" fillId="0" borderId="16" xfId="8" applyFont="1" applyBorder="1" applyAlignment="1" applyProtection="1">
      <alignment horizontal="center" vertical="center"/>
      <protection locked="0"/>
    </xf>
    <xf numFmtId="0" fontId="0" fillId="0" borderId="0" xfId="0" applyBorder="1"/>
    <xf numFmtId="3" fontId="12" fillId="11" borderId="0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6" applyFont="1" applyBorder="1" applyAlignment="1">
      <alignment horizontal="center" vertical="center"/>
    </xf>
    <xf numFmtId="0" fontId="12" fillId="0" borderId="30" xfId="2" applyFont="1" applyBorder="1" applyAlignment="1" applyProtection="1">
      <alignment horizontal="center" vertical="center" wrapText="1"/>
      <protection locked="0"/>
    </xf>
    <xf numFmtId="4" fontId="8" fillId="0" borderId="16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22" fontId="0" fillId="0" borderId="0" xfId="0" applyNumberFormat="1"/>
    <xf numFmtId="9" fontId="0" fillId="0" borderId="0" xfId="58" applyFont="1"/>
    <xf numFmtId="0" fontId="14" fillId="6" borderId="1" xfId="2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6" fillId="7" borderId="4" xfId="2" applyFont="1" applyFill="1" applyBorder="1" applyAlignment="1">
      <alignment horizontal="center" vertical="center" wrapText="1"/>
    </xf>
    <xf numFmtId="0" fontId="16" fillId="7" borderId="5" xfId="2" applyFont="1" applyFill="1" applyBorder="1" applyAlignment="1">
      <alignment horizontal="center" vertical="center" wrapText="1"/>
    </xf>
    <xf numFmtId="0" fontId="19" fillId="8" borderId="7" xfId="2" applyFont="1" applyFill="1" applyBorder="1" applyAlignment="1">
      <alignment horizontal="center" vertical="center" wrapText="1"/>
    </xf>
    <xf numFmtId="0" fontId="19" fillId="8" borderId="6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2" fontId="16" fillId="0" borderId="4" xfId="1" applyFont="1" applyFill="1" applyBorder="1" applyAlignment="1">
      <alignment horizontal="center" vertical="center" wrapText="1"/>
    </xf>
    <xf numFmtId="42" fontId="16" fillId="0" borderId="5" xfId="1" applyFont="1" applyFill="1" applyBorder="1" applyAlignment="1">
      <alignment horizontal="center" vertical="center" wrapText="1"/>
    </xf>
    <xf numFmtId="0" fontId="19" fillId="2" borderId="6" xfId="2" applyFont="1" applyFill="1" applyBorder="1" applyAlignment="1">
      <alignment horizontal="center" vertical="center" wrapText="1"/>
    </xf>
    <xf numFmtId="0" fontId="16" fillId="4" borderId="6" xfId="2" applyFont="1" applyFill="1" applyBorder="1" applyAlignment="1">
      <alignment horizontal="center" vertical="center" wrapText="1"/>
    </xf>
    <xf numFmtId="0" fontId="16" fillId="12" borderId="6" xfId="2" applyFont="1" applyFill="1" applyBorder="1" applyAlignment="1">
      <alignment horizontal="center" vertical="center" wrapText="1"/>
    </xf>
    <xf numFmtId="0" fontId="16" fillId="19" borderId="6" xfId="2" applyFont="1" applyFill="1" applyBorder="1" applyAlignment="1">
      <alignment horizontal="center" vertical="center" wrapText="1"/>
    </xf>
    <xf numFmtId="42" fontId="2" fillId="0" borderId="4" xfId="1" applyFont="1" applyBorder="1" applyAlignment="1">
      <alignment horizontal="left" vertical="center" wrapText="1"/>
    </xf>
    <xf numFmtId="42" fontId="2" fillId="0" borderId="5" xfId="1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34" fillId="19" borderId="1" xfId="2" applyFont="1" applyFill="1" applyBorder="1" applyAlignment="1">
      <alignment horizontal="center" vertical="center" wrapText="1"/>
    </xf>
    <xf numFmtId="0" fontId="33" fillId="6" borderId="31" xfId="2" applyFont="1" applyFill="1" applyBorder="1" applyAlignment="1">
      <alignment horizontal="center" vertical="center" textRotation="90" wrapText="1"/>
    </xf>
    <xf numFmtId="0" fontId="33" fillId="6" borderId="32" xfId="2" applyFont="1" applyFill="1" applyBorder="1" applyAlignment="1">
      <alignment horizontal="center" vertical="center" textRotation="90" wrapText="1"/>
    </xf>
    <xf numFmtId="0" fontId="33" fillId="6" borderId="33" xfId="2" applyFont="1" applyFill="1" applyBorder="1" applyAlignment="1">
      <alignment horizontal="center" vertical="center" textRotation="90" wrapText="1"/>
    </xf>
    <xf numFmtId="0" fontId="33" fillId="8" borderId="1" xfId="2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12" borderId="1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3" fillId="23" borderId="16" xfId="2" applyFont="1" applyFill="1" applyBorder="1" applyAlignment="1" applyProtection="1">
      <alignment horizontal="center" vertical="center"/>
      <protection locked="0"/>
    </xf>
    <xf numFmtId="0" fontId="13" fillId="13" borderId="16" xfId="2" applyFont="1" applyFill="1" applyBorder="1" applyAlignment="1" applyProtection="1">
      <alignment horizontal="center" vertical="center"/>
      <protection locked="0"/>
    </xf>
    <xf numFmtId="0" fontId="20" fillId="20" borderId="8" xfId="5" applyFont="1" applyFill="1" applyBorder="1" applyAlignment="1" applyProtection="1">
      <alignment horizontal="center" vertical="center"/>
      <protection locked="0"/>
    </xf>
    <xf numFmtId="0" fontId="20" fillId="20" borderId="9" xfId="5" applyFont="1" applyFill="1" applyBorder="1" applyAlignment="1" applyProtection="1">
      <alignment horizontal="center" vertical="center"/>
      <protection locked="0"/>
    </xf>
    <xf numFmtId="44" fontId="20" fillId="20" borderId="9" xfId="4" applyFont="1" applyFill="1" applyBorder="1" applyAlignment="1" applyProtection="1">
      <alignment horizontal="center" vertical="center"/>
      <protection locked="0"/>
    </xf>
    <xf numFmtId="0" fontId="13" fillId="14" borderId="16" xfId="2" applyFont="1" applyFill="1" applyBorder="1" applyAlignment="1" applyProtection="1">
      <alignment horizontal="center" vertical="center"/>
      <protection locked="0"/>
    </xf>
    <xf numFmtId="0" fontId="13" fillId="12" borderId="16" xfId="2" applyFont="1" applyFill="1" applyBorder="1" applyAlignment="1" applyProtection="1">
      <alignment horizontal="center" vertical="center"/>
      <protection locked="0"/>
    </xf>
    <xf numFmtId="44" fontId="13" fillId="14" borderId="16" xfId="4" applyFont="1" applyFill="1" applyBorder="1" applyAlignment="1" applyProtection="1">
      <alignment horizontal="center" vertical="center"/>
      <protection locked="0"/>
    </xf>
    <xf numFmtId="0" fontId="13" fillId="22" borderId="13" xfId="2" applyFont="1" applyFill="1" applyBorder="1" applyAlignment="1" applyProtection="1">
      <alignment horizontal="center" vertical="center" wrapText="1"/>
      <protection locked="0"/>
    </xf>
    <xf numFmtId="0" fontId="13" fillId="22" borderId="14" xfId="2" applyFont="1" applyFill="1" applyBorder="1" applyAlignment="1" applyProtection="1">
      <alignment horizontal="center" vertical="center" wrapText="1"/>
      <protection locked="0"/>
    </xf>
    <xf numFmtId="0" fontId="13" fillId="22" borderId="15" xfId="2" applyFont="1" applyFill="1" applyBorder="1" applyAlignment="1" applyProtection="1">
      <alignment horizontal="center" vertical="center" wrapText="1"/>
      <protection locked="0"/>
    </xf>
    <xf numFmtId="0" fontId="13" fillId="22" borderId="17" xfId="2" applyFont="1" applyFill="1" applyBorder="1" applyAlignment="1" applyProtection="1">
      <alignment horizontal="center" vertical="center" wrapText="1"/>
      <protection locked="0"/>
    </xf>
    <xf numFmtId="0" fontId="13" fillId="22" borderId="18" xfId="2" applyFont="1" applyFill="1" applyBorder="1" applyAlignment="1" applyProtection="1">
      <alignment horizontal="center" vertical="center" wrapText="1"/>
      <protection locked="0"/>
    </xf>
    <xf numFmtId="0" fontId="13" fillId="22" borderId="19" xfId="2" applyFont="1" applyFill="1" applyBorder="1" applyAlignment="1" applyProtection="1">
      <alignment horizontal="center" vertical="center" wrapText="1"/>
      <protection locked="0"/>
    </xf>
    <xf numFmtId="44" fontId="13" fillId="13" borderId="16" xfId="4" applyFont="1" applyFill="1" applyBorder="1" applyAlignment="1" applyProtection="1">
      <alignment horizontal="center" vertical="center"/>
      <protection locked="0"/>
    </xf>
    <xf numFmtId="0" fontId="13" fillId="13" borderId="16" xfId="2" applyFont="1" applyFill="1" applyBorder="1" applyAlignment="1" applyProtection="1">
      <alignment horizontal="center" vertical="center" wrapText="1"/>
      <protection locked="0"/>
    </xf>
    <xf numFmtId="0" fontId="20" fillId="20" borderId="8" xfId="5" applyFont="1" applyFill="1" applyBorder="1" applyAlignment="1" applyProtection="1">
      <alignment horizontal="center" vertical="center" wrapText="1"/>
      <protection locked="0"/>
    </xf>
    <xf numFmtId="0" fontId="20" fillId="20" borderId="9" xfId="5" applyFont="1" applyFill="1" applyBorder="1" applyAlignment="1" applyProtection="1">
      <alignment horizontal="center" vertical="center" wrapText="1"/>
      <protection locked="0"/>
    </xf>
    <xf numFmtId="44" fontId="20" fillId="20" borderId="9" xfId="4" applyFont="1" applyFill="1" applyBorder="1" applyAlignment="1" applyProtection="1">
      <alignment horizontal="center" vertical="center" wrapText="1"/>
      <protection locked="0"/>
    </xf>
    <xf numFmtId="0" fontId="13" fillId="13" borderId="37" xfId="2" applyFont="1" applyFill="1" applyBorder="1" applyAlignment="1" applyProtection="1">
      <alignment horizontal="center" vertical="center" wrapText="1"/>
      <protection locked="0"/>
    </xf>
    <xf numFmtId="0" fontId="13" fillId="13" borderId="38" xfId="2" applyFont="1" applyFill="1" applyBorder="1" applyAlignment="1" applyProtection="1">
      <alignment horizontal="center" vertical="center" wrapText="1"/>
      <protection locked="0"/>
    </xf>
    <xf numFmtId="0" fontId="13" fillId="13" borderId="39" xfId="2" applyFont="1" applyFill="1" applyBorder="1" applyAlignment="1" applyProtection="1">
      <alignment horizontal="center" vertical="center" wrapText="1"/>
      <protection locked="0"/>
    </xf>
    <xf numFmtId="0" fontId="13" fillId="14" borderId="16" xfId="2" applyFont="1" applyFill="1" applyBorder="1" applyAlignment="1" applyProtection="1">
      <alignment horizontal="center" vertical="center" wrapText="1"/>
      <protection locked="0"/>
    </xf>
    <xf numFmtId="0" fontId="13" fillId="12" borderId="16" xfId="2" applyFont="1" applyFill="1" applyBorder="1" applyAlignment="1" applyProtection="1">
      <alignment horizontal="center" vertical="center" wrapText="1"/>
      <protection locked="0"/>
    </xf>
    <xf numFmtId="0" fontId="13" fillId="14" borderId="37" xfId="2" applyFont="1" applyFill="1" applyBorder="1" applyAlignment="1" applyProtection="1">
      <alignment horizontal="center" vertical="center" wrapText="1"/>
      <protection locked="0"/>
    </xf>
    <xf numFmtId="0" fontId="13" fillId="14" borderId="38" xfId="2" applyFont="1" applyFill="1" applyBorder="1" applyAlignment="1" applyProtection="1">
      <alignment horizontal="center" vertical="center" wrapText="1"/>
      <protection locked="0"/>
    </xf>
    <xf numFmtId="0" fontId="13" fillId="14" borderId="39" xfId="2" applyFont="1" applyFill="1" applyBorder="1" applyAlignment="1" applyProtection="1">
      <alignment horizontal="center" vertical="center" wrapText="1"/>
      <protection locked="0"/>
    </xf>
    <xf numFmtId="44" fontId="13" fillId="13" borderId="16" xfId="4" applyFont="1" applyFill="1" applyBorder="1" applyAlignment="1" applyProtection="1">
      <alignment horizontal="center" vertical="center" wrapText="1"/>
      <protection locked="0"/>
    </xf>
    <xf numFmtId="0" fontId="13" fillId="23" borderId="16" xfId="2" applyFont="1" applyFill="1" applyBorder="1" applyAlignment="1" applyProtection="1">
      <alignment horizontal="center" vertical="center" wrapText="1"/>
      <protection locked="0"/>
    </xf>
    <xf numFmtId="0" fontId="13" fillId="22" borderId="13" xfId="2" applyFont="1" applyFill="1" applyBorder="1" applyAlignment="1" applyProtection="1">
      <alignment horizontal="center" vertical="center"/>
      <protection locked="0"/>
    </xf>
    <xf numFmtId="0" fontId="13" fillId="22" borderId="14" xfId="2" applyFont="1" applyFill="1" applyBorder="1" applyAlignment="1" applyProtection="1">
      <alignment horizontal="center" vertical="center"/>
      <protection locked="0"/>
    </xf>
    <xf numFmtId="0" fontId="13" fillId="22" borderId="15" xfId="2" applyFont="1" applyFill="1" applyBorder="1" applyAlignment="1" applyProtection="1">
      <alignment horizontal="center" vertical="center"/>
      <protection locked="0"/>
    </xf>
    <xf numFmtId="0" fontId="13" fillId="22" borderId="17" xfId="2" applyFont="1" applyFill="1" applyBorder="1" applyAlignment="1" applyProtection="1">
      <alignment horizontal="center" vertical="center"/>
      <protection locked="0"/>
    </xf>
    <xf numFmtId="0" fontId="13" fillId="22" borderId="18" xfId="2" applyFont="1" applyFill="1" applyBorder="1" applyAlignment="1" applyProtection="1">
      <alignment horizontal="center" vertical="center"/>
      <protection locked="0"/>
    </xf>
    <xf numFmtId="0" fontId="13" fillId="22" borderId="19" xfId="2" applyFont="1" applyFill="1" applyBorder="1" applyAlignment="1" applyProtection="1">
      <alignment horizontal="center" vertical="center"/>
      <protection locked="0"/>
    </xf>
    <xf numFmtId="44" fontId="13" fillId="14" borderId="16" xfId="4" applyFont="1" applyFill="1" applyBorder="1" applyAlignment="1" applyProtection="1">
      <alignment horizontal="center" vertical="center" wrapText="1"/>
      <protection locked="0"/>
    </xf>
    <xf numFmtId="0" fontId="20" fillId="20" borderId="10" xfId="5" applyFont="1" applyFill="1" applyBorder="1" applyAlignment="1" applyProtection="1">
      <alignment horizontal="center" vertical="center"/>
      <protection locked="0"/>
    </xf>
    <xf numFmtId="0" fontId="20" fillId="20" borderId="10" xfId="5" applyFont="1" applyFill="1" applyBorder="1" applyAlignment="1" applyProtection="1">
      <alignment horizontal="center" vertical="center" wrapText="1"/>
      <protection locked="0"/>
    </xf>
  </cellXfs>
  <cellStyles count="63">
    <cellStyle name="AZUL" xfId="10" xr:uid="{6642D3F6-74A7-402F-A250-8CE1943BF9EA}"/>
    <cellStyle name="Comma [1]" xfId="11" xr:uid="{6851BE6E-D1AF-45C5-880D-7A91E7BB37C4}"/>
    <cellStyle name="DCMessage" xfId="12" xr:uid="{83A2379F-C03F-4F4C-8C4D-CC7995C8A12B}"/>
    <cellStyle name="Euro" xfId="13" xr:uid="{B2148D22-3B21-4BE8-887B-ECFCCB7056EE}"/>
    <cellStyle name="Followed Hyperlink" xfId="14" xr:uid="{A4BAE877-38E4-4EAC-B7FD-AB9D3BFCDBA8}"/>
    <cellStyle name="Hide" xfId="15" xr:uid="{80D8E981-36DF-4D7E-9B6E-5430D6CDB7AB}"/>
    <cellStyle name="Hyperlink" xfId="16" xr:uid="{9A438EC8-9EE3-4A6D-9B57-EAA45CACFA33}"/>
    <cellStyle name="Moneda" xfId="4" builtinId="4"/>
    <cellStyle name="Moneda [0]" xfId="1" builtinId="7"/>
    <cellStyle name="Moneda [0] 2" xfId="9" xr:uid="{8BD54950-E4DB-4768-BFA4-D08EE21641CA}"/>
    <cellStyle name="Moneda [0] 2 2" xfId="37" xr:uid="{B067EE2E-3373-4DBE-BD16-B0C2BB96D5FB}"/>
    <cellStyle name="Moneda [0] 2 2 2" xfId="55" xr:uid="{697AB759-AC52-4138-B6C6-5F77499D182C}"/>
    <cellStyle name="Moneda [0] 2 3" xfId="42" xr:uid="{3006CDB6-FDAF-4A43-BCF0-20A41B4B5C40}"/>
    <cellStyle name="Moneda [0] 2 4" xfId="44" xr:uid="{B1A768CC-84DA-43A8-A152-601568164EEA}"/>
    <cellStyle name="Moneda [0] 2 5" xfId="60" xr:uid="{1A9D8236-30CC-49FF-B551-949DC02C56D8}"/>
    <cellStyle name="Moneda [0] 2 6" xfId="62" xr:uid="{F3AC215E-B496-4974-8CC5-DB2BA2C1A639}"/>
    <cellStyle name="Moneda [0] 3" xfId="33" xr:uid="{A7B11F00-F74D-47C9-9CE7-D03EB28482C7}"/>
    <cellStyle name="Moneda [0] 3 2" xfId="50" xr:uid="{88B9CC62-FEB1-401B-8CE3-DE183ABBE72B}"/>
    <cellStyle name="Moneda [0] 4" xfId="41" xr:uid="{472DDA7D-569D-4A8E-A279-ACF77DF6413F}"/>
    <cellStyle name="Moneda [0] 5" xfId="43" xr:uid="{9F9C9311-9D38-44D5-A86D-AD90AB6E8DCA}"/>
    <cellStyle name="Moneda [0] 6" xfId="59" xr:uid="{C038926B-D2ED-48D4-BE53-850942C00B07}"/>
    <cellStyle name="Moneda [0] 7" xfId="61" xr:uid="{468640CB-C0F3-4627-9E49-4389EB5127E0}"/>
    <cellStyle name="Normal" xfId="0" builtinId="0"/>
    <cellStyle name="Normal 10" xfId="57" xr:uid="{256AD276-2901-4838-8A9C-0673BBA469DD}"/>
    <cellStyle name="Normal 2" xfId="3" xr:uid="{E38664D2-F02F-4A57-8444-E7231270B4AA}"/>
    <cellStyle name="Normal 2 2" xfId="2" xr:uid="{33BE2F3C-BE08-4DDC-9F52-98F3BF10E07E}"/>
    <cellStyle name="Normal 2 3" xfId="6" xr:uid="{67677B33-A71B-4AAC-A345-20D45506BC86}"/>
    <cellStyle name="Normal 2 3 2" xfId="38" xr:uid="{A1E59554-ECE9-409E-83CC-F3158EE210AE}"/>
    <cellStyle name="Normal 2 4" xfId="47" xr:uid="{B144BD22-25EF-43E0-81B4-4366FC6BED24}"/>
    <cellStyle name="Normal 3" xfId="30" xr:uid="{7F2DC4D3-F53F-40A6-BF74-4777CD6BBF16}"/>
    <cellStyle name="Normal 3 2" xfId="39" xr:uid="{74C8C3B5-1039-4D02-B45B-3B094BE28E47}"/>
    <cellStyle name="Normal 4" xfId="8" xr:uid="{2B6D005A-492A-465D-A2BD-980C5B79359D}"/>
    <cellStyle name="Normal 4 2" xfId="36" xr:uid="{C5467FB2-BFB5-4DD1-A328-6E0C1565FD1F}"/>
    <cellStyle name="Normal 4 2 2" xfId="54" xr:uid="{A5B35773-B184-47A4-82F4-79806E38B963}"/>
    <cellStyle name="Normal 4 3" xfId="48" xr:uid="{1B60ABD1-96C6-4899-AE13-3C8F0E1B7A5D}"/>
    <cellStyle name="Normal 5" xfId="31" xr:uid="{FA03DA91-9939-4A9C-BAE5-88B2D1D91394}"/>
    <cellStyle name="Normal 5 2" xfId="5" xr:uid="{A21D3C08-F531-4F4C-9BBF-68CD38B7385C}"/>
    <cellStyle name="Normal 6" xfId="32" xr:uid="{2D2820FF-F802-4CB3-ABE8-04030811A13E}"/>
    <cellStyle name="Normal 6 2" xfId="35" xr:uid="{C23726F5-D316-421A-8DA2-F6218FEC5B0F}"/>
    <cellStyle name="Normal 6 2 2" xfId="53" xr:uid="{327B1298-18FF-4DEE-9EA7-82C7F9ED71F4}"/>
    <cellStyle name="Normal 6 3" xfId="49" xr:uid="{7BD2521E-100D-4612-A912-F1F8EBA3C821}"/>
    <cellStyle name="Normal 7" xfId="7" xr:uid="{404C4432-C100-4AF0-8816-794C1D19BA98}"/>
    <cellStyle name="Normal 7 2" xfId="51" xr:uid="{DDA5A13B-AE6D-414C-AA51-A333A0DBF50F}"/>
    <cellStyle name="Normal 8" xfId="34" xr:uid="{F5F1BD16-159F-4F55-869A-F4DC084674BD}"/>
    <cellStyle name="Normal 8 2" xfId="52" xr:uid="{C15F33D5-F8D6-4D6C-8444-D2F4813A9668}"/>
    <cellStyle name="Normal 9" xfId="40" xr:uid="{0ACA6479-2091-4FAA-8C78-B540C81931E3}"/>
    <cellStyle name="Normal 9 2" xfId="56" xr:uid="{81046547-BFFF-4BD8-80F8-A1CD86B81783}"/>
    <cellStyle name="P $,(0)" xfId="17" xr:uid="{656D8F31-E3D2-40DA-8247-4E53C1F3441F}"/>
    <cellStyle name="P, (0)" xfId="18" xr:uid="{8F86C2BB-FC82-45F7-9D0E-533A3AE6C11B}"/>
    <cellStyle name="Porcentaje" xfId="58" builtinId="5"/>
    <cellStyle name="Prot $,(0)" xfId="19" xr:uid="{71CA875F-AA34-461D-9C34-AB79E028D84B}"/>
    <cellStyle name="Prot Fixed (1)" xfId="20" xr:uid="{041F0FFF-3319-469B-BC75-2688D3758CBD}"/>
    <cellStyle name="Prot, (0)" xfId="21" xr:uid="{13097265-73E6-4BAC-BA73-C774F43F8E59}"/>
    <cellStyle name="Protected" xfId="22" xr:uid="{B265E8A0-85E4-4157-B4CA-5270FCED9F82}"/>
    <cellStyle name="Protected 2" xfId="45" xr:uid="{8BCAEE15-1578-4BD2-B5C9-9847510B49AE}"/>
    <cellStyle name="Title Shade" xfId="23" xr:uid="{36A9EB5F-7A2D-48A7-866D-89AAA0FA6067}"/>
    <cellStyle name="Title Shade 2" xfId="46" xr:uid="{AAF1CA0D-52EE-45E8-A236-8B8B89022541}"/>
    <cellStyle name="Title Shade Caps" xfId="24" xr:uid="{AF0CFE5D-C6EC-4358-B4F9-0BB2B5B58E4D}"/>
    <cellStyle name="Unp Comma [0]" xfId="25" xr:uid="{654CB27F-769F-42B8-AB66-06E2EE1E77C6}"/>
    <cellStyle name="Unp comment" xfId="26" xr:uid="{72065BA7-F455-49CD-B713-090E8D217107}"/>
    <cellStyle name="Unp PosComma [0]" xfId="27" xr:uid="{C8BC21F5-294B-4513-883F-7B6F7CA7F85A}"/>
    <cellStyle name="Unp PosFixed [1]" xfId="28" xr:uid="{E3540812-FDCB-46CA-B13E-5612E840E3C5}"/>
    <cellStyle name="Unprotected" xfId="29" xr:uid="{19A26217-8094-40B4-A77B-978E533DECA1}"/>
  </cellStyles>
  <dxfs count="3490">
    <dxf>
      <numFmt numFmtId="174" formatCode="h:mm:ss\ AM/PM"/>
    </dxf>
    <dxf>
      <numFmt numFmtId="174" formatCode="h:mm:ss\ AM/PM"/>
    </dxf>
    <dxf>
      <alignment horizontal="general" vertical="bottom" textRotation="0" wrapText="1" indent="0" justifyLastLine="0" shrinkToFit="0" readingOrder="0"/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00"/>
      <color rgb="FFFFD50D"/>
      <color rgb="FFFFFAEB"/>
      <color rgb="FFE69D55"/>
      <color rgb="FFFFDB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pivotCacheDefinition" Target="pivotCache/pivotCacheDefinition1.xml"/><Relationship Id="rId40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[Apéndice C_Análisis de Criticidad SE nivel de tensión 5 y 4_resultados.xlsx]Hoja3!TablaDinámica2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"/>
        <c:spPr>
          <a:solidFill>
            <a:schemeClr val="accent6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6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6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3A-4672-9AE7-6EB1355441F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73A-4672-9AE7-6EB1355441F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73A-4672-9AE7-6EB1355441F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73A-4672-9AE7-6EB1355441FE}"/>
              </c:ext>
            </c:extLst>
          </c:dPt>
          <c:cat>
            <c:strRef>
              <c:f>Hoja3!$A$4:$A$7</c:f>
              <c:strCache>
                <c:ptCount val="4"/>
                <c:pt idx="0">
                  <c:v>Muy crítico</c:v>
                </c:pt>
                <c:pt idx="1">
                  <c:v>Crítico</c:v>
                </c:pt>
                <c:pt idx="2">
                  <c:v>Esencial</c:v>
                </c:pt>
                <c:pt idx="3">
                  <c:v>No crítico</c:v>
                </c:pt>
              </c:strCache>
            </c:strRef>
          </c:cat>
          <c:val>
            <c:numRef>
              <c:f>Hoja3!$B$4:$B$7</c:f>
              <c:numCache>
                <c:formatCode>General</c:formatCode>
                <c:ptCount val="4"/>
                <c:pt idx="0">
                  <c:v>19</c:v>
                </c:pt>
                <c:pt idx="1">
                  <c:v>243</c:v>
                </c:pt>
                <c:pt idx="2">
                  <c:v>28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A-46E3-8BC8-076F60611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[Apéndice C_Análisis de Criticidad SE nivel de tensión 5 y 4_resultados.xlsx]Hoja5!TablaDinámica2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CLASIFICACIÓN ACTIVOS S/E PAIPA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rgbClr val="FF0000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Hoja5!$B$3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E78-4141-8BB5-65AC6C26EF16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E78-4141-8BB5-65AC6C26EF1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E78-4141-8BB5-65AC6C26EF16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E78-4141-8BB5-65AC6C26EF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Hoja5!$A$4:$A$8</c:f>
              <c:strCache>
                <c:ptCount val="4"/>
                <c:pt idx="0">
                  <c:v>Crítico</c:v>
                </c:pt>
                <c:pt idx="1">
                  <c:v>Esencial</c:v>
                </c:pt>
                <c:pt idx="2">
                  <c:v>Muy crítico</c:v>
                </c:pt>
                <c:pt idx="3">
                  <c:v>No crítico</c:v>
                </c:pt>
              </c:strCache>
            </c:strRef>
          </c:cat>
          <c:val>
            <c:numRef>
              <c:f>Hoja5!$B$4:$B$8</c:f>
              <c:numCache>
                <c:formatCode>General</c:formatCode>
                <c:ptCount val="4"/>
                <c:pt idx="0">
                  <c:v>4</c:v>
                </c:pt>
                <c:pt idx="1">
                  <c:v>9</c:v>
                </c:pt>
                <c:pt idx="2">
                  <c:v>15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78-4141-8BB5-65AC6C26EF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[Apéndice C_Análisis de Criticidad SE nivel de tensión 5 y 4_resultados.xlsx]Hoja1!TablaDinámica15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Hoja1!$B$1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4-408A-AA86-CF82BA3499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24-408A-AA86-CF82BA3499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324-408A-AA86-CF82BA34995C}"/>
              </c:ext>
            </c:extLst>
          </c:dPt>
          <c:cat>
            <c:strRef>
              <c:f>Hoja1!$A$2:$A$5</c:f>
              <c:strCache>
                <c:ptCount val="3"/>
                <c:pt idx="0">
                  <c:v>Criticidad Alta</c:v>
                </c:pt>
                <c:pt idx="1">
                  <c:v>Criticidad Baja</c:v>
                </c:pt>
                <c:pt idx="2">
                  <c:v>Criticidad Media</c:v>
                </c:pt>
              </c:strCache>
            </c:strRef>
          </c:cat>
          <c:val>
            <c:numRef>
              <c:f>Hoja1!$B$2:$B$5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C-49CF-BCFD-0B7702273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2</xdr:row>
      <xdr:rowOff>4762</xdr:rowOff>
    </xdr:from>
    <xdr:to>
      <xdr:col>9</xdr:col>
      <xdr:colOff>276225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061E07-5D83-5113-D1EB-B4AC268BCF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</xdr:colOff>
      <xdr:row>1</xdr:row>
      <xdr:rowOff>178117</xdr:rowOff>
    </xdr:from>
    <xdr:to>
      <xdr:col>8</xdr:col>
      <xdr:colOff>617220</xdr:colOff>
      <xdr:row>17</xdr:row>
      <xdr:rowOff>21907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0AF98D-2698-3C12-366D-7BBBD2704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0</xdr:colOff>
      <xdr:row>15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C8EEB4-0962-4403-8E54-A652A7D81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rchivo90/groups/WINDOWS/TEMP/INDICADO/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rchivo90/groups/WINDOWS/TEMP/DAT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pinzon/c/GRCESAR/OPTIMIZA/MODELO/Enedic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S03CIB/USERS/FANNY/Carlos/Resultados/$Vt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K:/comdes99/FUENT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castro/c/TEMP/INDICADO/DAT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NTRADA"/>
      <sheetName val="RESUMEN FORMA"/>
      <sheetName val="T'A"/>
      <sheetName val="SABANA"/>
      <sheetName val="CRUDOS"/>
      <sheetName val="PIMS-SOLUCION 2000"/>
      <sheetName val="MEZCLAS"/>
      <sheetName val="TKS"/>
      <sheetName val="RESUMEN"/>
      <sheetName val="SABANA UC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  <sheetName val="BOUNDS _ ROW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TR."/>
      <sheetName val="PLANEADAS"/>
      <sheetName val="REALES"/>
      <sheetName val="DATO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rudos"/>
    </sheetNames>
    <sheetDataSet>
      <sheetData sheetId="0" refreshError="1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ica Romero" refreshedDate="44477.405473726853" createdVersion="7" refreshedVersion="7" minRefreshableVersion="3" recordCount="11" xr:uid="{59D8C0BA-445E-477E-928D-E68B6183DB2B}">
  <cacheSource type="worksheet">
    <worksheetSource ref="B4:I15" sheet="Criticidad equipos"/>
  </cacheSource>
  <cacheFields count="8">
    <cacheField name="Código equipo" numFmtId="0">
      <sharedItems containsSemiMixedTypes="0" containsString="0" containsNumber="1" containsInteger="1" minValue="14764" maxValue="81101"/>
    </cacheField>
    <cacheField name="Equipo" numFmtId="0">
      <sharedItems/>
    </cacheField>
    <cacheField name="Total Consecuencia" numFmtId="0">
      <sharedItems containsSemiMixedTypes="0" containsString="0" containsNumber="1" containsInteger="1" minValue="1" maxValue="5"/>
    </cacheField>
    <cacheField name="Probabilidad" numFmtId="0">
      <sharedItems containsSemiMixedTypes="0" containsString="0" containsNumber="1" containsInteger="1" minValue="1" maxValue="3"/>
    </cacheField>
    <cacheField name="Posición matriz Criticidad" numFmtId="0">
      <sharedItems/>
    </cacheField>
    <cacheField name="TOTAL CRITICIDAD" numFmtId="1">
      <sharedItems/>
    </cacheField>
    <cacheField name="CRITICIDAD DEL ACTIVO" numFmtId="0">
      <sharedItems count="3">
        <s v="Criticidad Alta"/>
        <s v="Criticidad Media"/>
        <s v="Criticidad Baja"/>
      </sharedItems>
    </cacheField>
    <cacheField name="ÍNDICE CRITICIDAD" numFmtId="0">
      <sharedItems containsSemiMixedTypes="0" containsString="0" containsNumber="1" containsInteger="1" minValue="2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élica Romero" refreshedDate="44823.248236226849" createdVersion="8" refreshedVersion="8" minRefreshableVersion="3" recordCount="35" xr:uid="{E30A6A16-F6BE-4052-A24F-6C8915FBC94A}">
  <cacheSource type="worksheet">
    <worksheetSource ref="C7:AU26" sheet="Análisis Criticidad Muiscas"/>
  </cacheSource>
  <cacheFields count="45">
    <cacheField name="1_x000a_INDUSTRIA Y NEGOCIO" numFmtId="0">
      <sharedItems containsBlank="1"/>
    </cacheField>
    <cacheField name="2_x000a_ZONA" numFmtId="0">
      <sharedItems containsBlank="1"/>
    </cacheField>
    <cacheField name="3_x000a_INSTALACIÓN" numFmtId="0">
      <sharedItems containsBlank="1"/>
    </cacheField>
    <cacheField name="4_x000a_DENOMINACIÓN_x000a_+ NIVEL DE TENSIÓN" numFmtId="0">
      <sharedItems containsBlank="1"/>
    </cacheField>
    <cacheField name="5_x000a_CÓDIGO" numFmtId="0">
      <sharedItems containsString="0" containsBlank="1" containsNumber="1" containsInteger="1" minValue="13525" maxValue="13558"/>
    </cacheField>
    <cacheField name="6 _x000a_SISTEMA (TAG)" numFmtId="0">
      <sharedItems containsBlank="1"/>
    </cacheField>
    <cacheField name="DENOMINACIÓN" numFmtId="0">
      <sharedItems containsBlank="1"/>
    </cacheField>
    <cacheField name="FUNCIÓN PRINCIPAL" numFmtId="0">
      <sharedItems containsBlank="1"/>
    </cacheField>
    <cacheField name="FUNCIÓN SECUNDARIA" numFmtId="0">
      <sharedItems containsBlank="1"/>
    </cacheField>
    <cacheField name="CONDICIONES OPERATIVAS DEL ACTIVO" numFmtId="0">
      <sharedItems containsBlank="1"/>
    </cacheField>
    <cacheField name="EQUIPOS PRINCIPALES ASOCIADOS AL ACTIVO" numFmtId="0">
      <sharedItems containsBlank="1" longText="1"/>
    </cacheField>
    <cacheField name="ACTIVO DE SEGURIDAD?" numFmtId="0">
      <sharedItems containsBlank="1"/>
    </cacheField>
    <cacheField name="REDUNDANCIA_x000a_UP//CAP" numFmtId="0">
      <sharedItems containsBlank="1"/>
    </cacheField>
    <cacheField name="GRADO DE REDUNDANCIA" numFmtId="0">
      <sharedItems containsBlank="1"/>
    </cacheField>
    <cacheField name="MODO FALLA CRITICO" numFmtId="0">
      <sharedItems containsBlank="1"/>
    </cacheField>
    <cacheField name="TIPO DE FALLA" numFmtId="0">
      <sharedItems containsBlank="1"/>
    </cacheField>
    <cacheField name="EFECTO" numFmtId="0">
      <sharedItems containsBlank="1"/>
    </cacheField>
    <cacheField name="TIEMPO CRITICO ([h]:mm:ss)" numFmtId="46">
      <sharedItems containsNonDate="0" containsDate="1" containsString="0" containsBlank="1" minDate="1899-12-30T00:00:00" maxDate="1900-03-31T00:00:00"/>
    </cacheField>
    <cacheField name="TIEMPO REPARACIÓN ([h]:mm:ss)" numFmtId="46">
      <sharedItems containsNonDate="0" containsDate="1" containsString="0" containsBlank="1" minDate="1899-12-30T00:00:00" maxDate="1900-06-21T08:00:00"/>
    </cacheField>
    <cacheField name="Consumo del circuito / instalación (kWh/mes)" numFmtId="0">
      <sharedItems containsString="0" containsBlank="1" containsNumber="1" containsInteger="1" minValue="0" maxValue="16740000"/>
    </cacheField>
    <cacheField name="Consumo del circuito / instalación (kWh/día)" numFmtId="164">
      <sharedItems containsString="0" containsBlank="1" containsNumber="1" minValue="0" maxValue="558000"/>
    </cacheField>
    <cacheField name="Contribución marginal ($/kWh)" numFmtId="0">
      <sharedItems containsString="0" containsBlank="1" containsNumber="1" containsInteger="1" minValue="0" maxValue="250"/>
    </cacheField>
    <cacheField name="Tiempo fuera de servicio (hrs)" numFmtId="46">
      <sharedItems containsNonDate="0" containsDate="1" containsString="0" containsBlank="1" minDate="1899-12-30T00:00:00" maxDate="1900-03-31T00:00:00"/>
    </cacheField>
    <cacheField name="% de afectación " numFmtId="10">
      <sharedItems containsString="0" containsBlank="1" containsNumber="1" containsInteger="1" minValue="0" maxValue="1"/>
    </cacheField>
    <cacheField name="Pérdida por ENS (kWh)" numFmtId="0">
      <sharedItems containsString="0" containsBlank="1" containsNumber="1" minValue="0" maxValue="11625"/>
    </cacheField>
    <cacheField name="Impacto al Negocio  ($)" numFmtId="42">
      <sharedItems containsString="0" containsBlank="1" containsNumber="1" minValue="0" maxValue="1278710.4166666665"/>
    </cacheField>
    <cacheField name="Costo de Reparación ($)" numFmtId="42">
      <sharedItems containsString="0" containsBlank="1" containsNumber="1" containsInteger="1" minValue="500000" maxValue="590000000"/>
    </cacheField>
    <cacheField name="Impacto Económico" numFmtId="42">
      <sharedItems containsString="0" containsBlank="1" containsNumber="1" minValue="500000" maxValue="590000000"/>
    </cacheField>
    <cacheField name="Impacto Económico2" numFmtId="0">
      <sharedItems containsString="0" containsBlank="1" containsNumber="1" containsInteger="1" minValue="1" maxValue="3"/>
    </cacheField>
    <cacheField name="CONSECUENCIA CLI" numFmtId="0">
      <sharedItems containsBlank="1"/>
    </cacheField>
    <cacheField name="VALOR CLI" numFmtId="3">
      <sharedItems containsBlank="1"/>
    </cacheField>
    <cacheField name="CONSECUENCIA PERSONAS" numFmtId="0">
      <sharedItems containsBlank="1"/>
    </cacheField>
    <cacheField name="VALOR CPE" numFmtId="3">
      <sharedItems containsBlank="1"/>
    </cacheField>
    <cacheField name="CONSECUENCIA AMBIENTE" numFmtId="0">
      <sharedItems containsBlank="1"/>
    </cacheField>
    <cacheField name="VALOR CAM" numFmtId="3">
      <sharedItems containsBlank="1"/>
    </cacheField>
    <cacheField name="CONSECUENCIA OPERACIÓN" numFmtId="0">
      <sharedItems containsBlank="1"/>
    </cacheField>
    <cacheField name="VALOR CCA" numFmtId="3">
      <sharedItems containsBlank="1"/>
    </cacheField>
    <cacheField name="CONSECUENCIA PUB" numFmtId="0">
      <sharedItems containsBlank="1"/>
    </cacheField>
    <cacheField name="VALOR CPU" numFmtId="3">
      <sharedItems containsBlank="1"/>
    </cacheField>
    <cacheField name="CONSECUENCIA IMA" numFmtId="0">
      <sharedItems containsBlank="1"/>
    </cacheField>
    <cacheField name="VALOR IMA" numFmtId="3">
      <sharedItems containsBlank="1"/>
    </cacheField>
    <cacheField name="TOTAL CONSECUENCIA" numFmtId="3">
      <sharedItems containsBlank="1"/>
    </cacheField>
    <cacheField name="NIVEL CONSECUENCIA" numFmtId="0">
      <sharedItems containsString="0" containsBlank="1" containsNumber="1" containsInteger="1" minValue="2" maxValue="5"/>
    </cacheField>
    <cacheField name="CLASIFICACIÓN DE CONSECUENCIA" numFmtId="0">
      <sharedItems containsBlank="1"/>
    </cacheField>
    <cacheField name="CLASIFICACIÓN DEL ACTIVO" numFmtId="0">
      <sharedItems containsBlank="1" count="5">
        <s v="Esencial"/>
        <s v="Crítico"/>
        <s v="No crítico"/>
        <s v="Muy crítico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e Isa" refreshedDate="44848.285853587964" createdVersion="8" refreshedVersion="8" minRefreshableVersion="3" recordCount="10" xr:uid="{DF7CFF20-8024-40A1-B665-7306C859B3B2}">
  <cacheSource type="worksheet">
    <worksheetSource ref="C7:AU17" sheet="Análisis Criticidad Santa Maria"/>
  </cacheSource>
  <cacheFields count="45">
    <cacheField name="1_x000a_INDUSTRIA Y NEGOCIO" numFmtId="0">
      <sharedItems count="1">
        <s v="EBTRA"/>
      </sharedItems>
    </cacheField>
    <cacheField name="2_x000a_ZONA" numFmtId="0">
      <sharedItems count="1">
        <s v="Z4"/>
      </sharedItems>
    </cacheField>
    <cacheField name="3_x000a_INSTALACIÓN" numFmtId="0">
      <sharedItems count="1">
        <s v="SUB"/>
      </sharedItems>
    </cacheField>
    <cacheField name="4_x000a_DENOMINACIÓN_x000a_+ NIVEL DE TENSIÓN" numFmtId="0">
      <sharedItems count="3">
        <s v="SMAN4"/>
        <s v="SMAN3"/>
        <s v="SMAN2"/>
      </sharedItems>
    </cacheField>
    <cacheField name="5_x000a_CÓDIGO" numFmtId="0">
      <sharedItems containsSemiMixedTypes="0" containsString="0" containsNumber="1" containsInteger="1" minValue="15127" maxValue="15127"/>
    </cacheField>
    <cacheField name="6 _x000a_SISTEMA (TAG)" numFmtId="0">
      <sharedItems/>
    </cacheField>
    <cacheField name="DENOMINACIÓN" numFmtId="0">
      <sharedItems count="10">
        <s v="BT 12-15/8-10/4-5 MVA 115/34/13,8 kV"/>
        <s v="Celda Salida Bajo Upía 34.5 Kv"/>
        <s v="Celda de entrada barraje 34.5 Kv"/>
        <s v="Celda de Salida Santa María Rural "/>
        <s v="Celda de Salida Santa María Urbano"/>
        <s v="Celda de salida Reserva"/>
        <s v="Celda de entrada barraje 13.8 Kv"/>
        <s v="TR 12-15/8-10/4-5 MVA 115/34.5/13.8 Kv"/>
        <s v="Sistema de servicios auxiliares "/>
        <s v="Sistema de Automatización"/>
      </sharedItems>
    </cacheField>
    <cacheField name="FUNCIÓN PRINCIPAL" numFmtId="0">
      <sharedItems/>
    </cacheField>
    <cacheField name="FUNCIÓN SECUNDARIA" numFmtId="0">
      <sharedItems/>
    </cacheField>
    <cacheField name="CONDICIONES OPERATIVAS DEL ACTIVO" numFmtId="0">
      <sharedItems/>
    </cacheField>
    <cacheField name="EQUIPOS PRINCIPALES ASOCIADOS AL ACTIVO" numFmtId="0">
      <sharedItems count="7">
        <s v="trasformador de corriente, trasformador de tensión, interruptor, seccionador de barra, seccionador de transformador. Pararrayos."/>
        <s v="Trasformador de corriente,  interruptor, seccionado, cuchilla de puesta a tierra, relé de protección, medidor, DPS."/>
        <s v="Trasformador de corriente,  interruptor, seccionado, cuchilla de puesta a tierra, relé de protección, medidor."/>
        <s v="Trasformador de corriente,  interruptor, ,cuchilla de puesta a tierra, relé de protección, medidor, DPS"/>
        <s v="Cuba, Tanque de expansión, Cambiador de Tomas, Devanados, Bujes, Protecciones Mecánicas, DPS"/>
        <s v="Baterías, cargadores de baterías, grupo electrógeno, transformadores, gabinete de distribución, interruptores de media y baja tensión, cableado, etc."/>
        <s v="Gateway, Swiches, IHM, PLC´s, Autómata , Transceiver, GPS"/>
      </sharedItems>
    </cacheField>
    <cacheField name="ACTIVO DE SEGURIDAD?" numFmtId="0">
      <sharedItems/>
    </cacheField>
    <cacheField name="REDUNDANCIA_x000a_UP//CAP" numFmtId="0">
      <sharedItems/>
    </cacheField>
    <cacheField name="GRADO DE REDUNDANCIA" numFmtId="0">
      <sharedItems/>
    </cacheField>
    <cacheField name="MODO FALLA CRITICO" numFmtId="0">
      <sharedItems/>
    </cacheField>
    <cacheField name="TIPO DE FALLA" numFmtId="0">
      <sharedItems/>
    </cacheField>
    <cacheField name="EFECTO" numFmtId="0">
      <sharedItems/>
    </cacheField>
    <cacheField name="TIEMPO CRITICO ([h]:mm:ss)" numFmtId="46">
      <sharedItems containsSemiMixedTypes="0" containsNonDate="0" containsDate="1" containsString="0" minDate="1899-12-30T00:00:00" maxDate="1899-12-30T02:30:00"/>
    </cacheField>
    <cacheField name="TIEMPO REPARACIÓN ([h]:mm:ss)" numFmtId="46">
      <sharedItems containsSemiMixedTypes="0" containsNonDate="0" containsDate="1" containsString="0" minDate="1899-12-30T08:00:00" maxDate="1911-10-30T00:00:00"/>
    </cacheField>
    <cacheField name="Consumo del circuito / instalación (kWh/mes)" numFmtId="4">
      <sharedItems containsSemiMixedTypes="0" containsString="0" containsNumber="1" minValue="0" maxValue="422538"/>
    </cacheField>
    <cacheField name="Consumo del circuito / instalación (kWh/día)" numFmtId="164">
      <sharedItems containsSemiMixedTypes="0" containsString="0" containsNumber="1" minValue="0" maxValue="14084.6"/>
    </cacheField>
    <cacheField name="Contribución marginal ($/kWh)" numFmtId="2">
      <sharedItems containsSemiMixedTypes="0" containsString="0" containsNumber="1" containsInteger="1" minValue="542" maxValue="542"/>
    </cacheField>
    <cacheField name="Tiempo fuera de servicio (hrs)" numFmtId="46">
      <sharedItems containsSemiMixedTypes="0" containsNonDate="0" containsDate="1" containsString="0" minDate="1899-12-30T00:00:00" maxDate="1899-12-30T02:30:00"/>
    </cacheField>
    <cacheField name="% de afectación " numFmtId="9">
      <sharedItems containsSemiMixedTypes="0" containsString="0" containsNumber="1" containsInteger="1" minValue="0" maxValue="1"/>
    </cacheField>
    <cacheField name="Pérdida por ENS (kWh)" numFmtId="2">
      <sharedItems containsSemiMixedTypes="0" containsString="0" containsNumber="1" minValue="0" maxValue="1467.1458333333335"/>
    </cacheField>
    <cacheField name="Impacto al Negocio  ($)" numFmtId="42">
      <sharedItems containsSemiMixedTypes="0" containsString="0" containsNumber="1" minValue="0" maxValue="795193.04166666674"/>
    </cacheField>
    <cacheField name="Costo de Reparación ($)" numFmtId="42">
      <sharedItems containsSemiMixedTypes="0" containsString="0" containsNumber="1" minValue="30000000" maxValue="336001855.9137007"/>
    </cacheField>
    <cacheField name="Impacto Económico" numFmtId="42">
      <sharedItems containsSemiMixedTypes="0" containsString="0" containsNumber="1" minValue="30000000" maxValue="336797048.95536739"/>
    </cacheField>
    <cacheField name="Impacto Económico2" numFmtId="0">
      <sharedItems containsSemiMixedTypes="0" containsString="0" containsNumber="1" containsInteger="1" minValue="1" maxValue="2"/>
    </cacheField>
    <cacheField name="CONSECUENCIA CLI" numFmtId="0">
      <sharedItems/>
    </cacheField>
    <cacheField name="VALOR CLI" numFmtId="3">
      <sharedItems/>
    </cacheField>
    <cacheField name="CONSECUENCIA PERSONAS" numFmtId="0">
      <sharedItems/>
    </cacheField>
    <cacheField name="VALOR CPE" numFmtId="3">
      <sharedItems/>
    </cacheField>
    <cacheField name="CONSECUENCIA AMBIENTE" numFmtId="0">
      <sharedItems/>
    </cacheField>
    <cacheField name="VALOR CAM" numFmtId="3">
      <sharedItems/>
    </cacheField>
    <cacheField name="CONSECUENCIA OPERACIÓN" numFmtId="0">
      <sharedItems/>
    </cacheField>
    <cacheField name="VALOR CCA" numFmtId="3">
      <sharedItems/>
    </cacheField>
    <cacheField name="CONSECUENCIA PUB" numFmtId="0">
      <sharedItems/>
    </cacheField>
    <cacheField name="VALOR CPU" numFmtId="3">
      <sharedItems/>
    </cacheField>
    <cacheField name="CONSECUENCIA IMA" numFmtId="0">
      <sharedItems/>
    </cacheField>
    <cacheField name="VALOR IMA" numFmtId="3">
      <sharedItems/>
    </cacheField>
    <cacheField name="TOTAL CONSECUENCIA" numFmtId="3">
      <sharedItems/>
    </cacheField>
    <cacheField name="NIVEL CONSECUENCIA" numFmtId="0">
      <sharedItems containsSemiMixedTypes="0" containsString="0" containsNumber="1" containsInteger="1" minValue="2" maxValue="4"/>
    </cacheField>
    <cacheField name="CLASIFICACIÓN DE CONSECUENCIA" numFmtId="0">
      <sharedItems count="3">
        <s v="Alta"/>
        <s v="Media"/>
        <s v="Baja"/>
      </sharedItems>
    </cacheField>
    <cacheField name="CLASIFICACIÓN DEL ACTIV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e Isa" refreshedDate="44849.441813541664" createdVersion="8" refreshedVersion="8" minRefreshableVersion="3" recordCount="311" xr:uid="{C2D3DF71-708F-45FD-823F-C776A4373B02}">
  <cacheSource type="worksheet">
    <worksheetSource ref="C7:AU318" sheet="Consolidado criticidad"/>
  </cacheSource>
  <cacheFields count="45">
    <cacheField name="1_x000a_INDUSTRIA Y NEGOCIO" numFmtId="0">
      <sharedItems count="1">
        <s v="EBTRA"/>
      </sharedItems>
    </cacheField>
    <cacheField name="2_x000a_ZONA" numFmtId="0">
      <sharedItems count="13">
        <s v="Z1"/>
        <s v="Z0"/>
        <s v="Z2"/>
        <s v="Z4"/>
        <s v="Z3"/>
        <s v="Z5"/>
        <s v="Z7"/>
        <s v="Z8"/>
        <s v="Z9"/>
        <s v="Z10"/>
        <s v="Z11"/>
        <s v="Z12"/>
        <s v="Z13"/>
      </sharedItems>
    </cacheField>
    <cacheField name="3_x000a_INSTALACIÓN" numFmtId="0">
      <sharedItems count="1">
        <s v="SUB"/>
      </sharedItems>
    </cacheField>
    <cacheField name="4_x000a_DENOMINACIÓN_x000a_+ NIVEL DE TENSIÓN" numFmtId="0">
      <sharedItems count="48">
        <s v="PAIN5"/>
        <s v="PAIN4"/>
        <s v="PAIN2"/>
        <s v="PAIN3"/>
        <s v="MUIN4"/>
        <s v="MUIN3"/>
        <s v="SUAN4"/>
        <s v="SUAN5"/>
        <s v="SUAN2"/>
        <s v="SANN4"/>
        <s v="SANN3"/>
        <s v="SANN2"/>
        <s v="SGTN4"/>
        <s v="SGTN5"/>
        <s v="DNTN4"/>
        <s v="DNTN3"/>
        <s v="DNTN2"/>
        <s v="GCHN4"/>
        <s v="ARIN4"/>
        <s v="ARIN3"/>
        <s v="HUCN4"/>
        <s v="HUCN3"/>
        <s v="HIGN4"/>
        <s v="HIGN3"/>
        <s v="HIGN2"/>
        <s v="CHQN4"/>
        <s v="CHQN3"/>
        <s v="CHQN2"/>
        <s v="PBYN4"/>
        <s v="PBYN3"/>
        <s v="PBYN2"/>
        <s v="TUJN4"/>
        <s v="RAMN4"/>
        <s v="RAMN3"/>
        <s v="RAMN2"/>
        <s v="GUAN4"/>
        <s v="GUAN3"/>
        <s v="GUAN2"/>
        <s v="TOQN4"/>
        <s v="TOQN3"/>
        <s v="TOQN2"/>
        <s v="NJEN4"/>
        <s v="BOAN4"/>
        <s v="BOAN3"/>
        <s v="BOAN2"/>
        <s v="SMAN4"/>
        <s v="SMAN3"/>
        <s v="SMAN2"/>
      </sharedItems>
    </cacheField>
    <cacheField name="5_x000a_CÓDIGO" numFmtId="0">
      <sharedItems containsSemiMixedTypes="0" containsString="0" containsNumber="1" containsInteger="1" minValue="13500" maxValue="15632" count="19">
        <n v="14792"/>
        <n v="13525"/>
        <n v="13500"/>
        <n v="14799"/>
        <n v="15256"/>
        <n v="15500"/>
        <n v="15488"/>
        <n v="15632"/>
        <n v="15627"/>
        <n v="14800"/>
        <n v="14910"/>
        <n v="15301"/>
        <n v="15482"/>
        <n v="14832"/>
        <n v="15105"/>
        <n v="14210"/>
        <n v="13531"/>
        <n v="15206"/>
        <n v="15127"/>
      </sharedItems>
    </cacheField>
    <cacheField name="6 _x000a_SISTEMA (TAG)" numFmtId="0">
      <sharedItems count="311">
        <s v="K100010001000"/>
        <s v="K100010002000"/>
        <s v="K100010003000"/>
        <s v="K100010000000"/>
        <s v="K10001000C000"/>
        <s v="K10001000B000"/>
        <s v="K10001000E000"/>
        <s v="K10001000D000"/>
        <s v="K10001000F000"/>
        <s v="K10001000G000"/>
        <s v="K10001000I000"/>
        <s v="k10001000H000"/>
        <s v="K10001000L000"/>
        <s v="K100010012000"/>
        <s v="K100010011000"/>
        <s v="K100010013000"/>
        <s v="K100010004000"/>
        <s v="K10001000J000"/>
        <s v="K10001000W000"/>
        <s v="K10001X003000"/>
        <s v="K10001000V000"/>
        <s v="K10001000X000"/>
        <s v="K10001000U000"/>
        <s v="K10001000T000"/>
        <s v="K10001000S000"/>
        <s v="K10001000Y000"/>
        <s v="K10001000Z000"/>
        <s v="K100010010000"/>
        <s v="K10001000K000"/>
        <s v="K100010014000"/>
        <s v="K100010005000"/>
        <s v="K100010006000"/>
        <s v="K10001000O000"/>
        <s v="K10001000P000"/>
        <s v="K101210011000"/>
        <s v="K101210022000"/>
        <s v="K10121001B000"/>
        <s v="K101210019000"/>
        <s v="K10121001A000"/>
        <s v="K101210018000"/>
        <s v="K101210003000"/>
        <s v="K10121001D000"/>
        <s v="K101210014000"/>
        <s v="K101210015000"/>
        <s v="K101210016000"/>
        <s v="K101210017000"/>
        <s v="K10121001F000"/>
        <s v="K10121001E000"/>
        <s v="K10121001H000"/>
        <s v="K10121001G000"/>
        <s v="K10121001Q000"/>
        <s v="K101210013000"/>
        <s v="K101210005000"/>
        <s v="K10120001H000"/>
        <s v="K10120001I000"/>
        <s v="K10120001D000"/>
        <s v="K10120001E000"/>
        <s v="K10120001F000"/>
        <s v="K10120001G000"/>
        <s v="K101200017000"/>
        <s v="K10120001J000"/>
        <s v="K10120001K000"/>
        <s v="K10120001A000"/>
        <s v="K10120001B000"/>
        <s v="K101200001000"/>
        <s v="K101200002000"/>
        <s v="K10003000Q000"/>
        <s v="K10003000E000"/>
        <s v="K10003000C000"/>
        <s v="K10003000D000"/>
        <s v="K10003000A000"/>
        <s v="K10003000B000"/>
        <s v="K100030009000"/>
        <s v="K100030002000"/>
        <s v="K100030005000"/>
        <s v="K100030006000"/>
        <s v="K100030007000"/>
        <s v="K100030008000"/>
        <s v="K10003002W000"/>
        <s v="K100030001000"/>
        <s v="K10003000G000"/>
        <s v="K10003000H000"/>
        <s v="K10003000K000"/>
        <s v="K10003000L000"/>
        <s v="K10003000M000"/>
        <s v="K10003000N000"/>
        <s v="K10003000O000"/>
        <s v="K10003000P000"/>
        <s v="K10003002L000"/>
        <s v="K10003X001000"/>
        <s v="K10003X002000"/>
        <s v="K10003X003000"/>
        <s v="K100030018000"/>
        <s v="K10000000E000"/>
        <s v="K10000000A000"/>
        <s v="K10000000B000"/>
        <s v="K10000000C000"/>
        <s v="K10000000D000"/>
        <s v="K100000004000"/>
        <s v="K100000000000"/>
        <s v="K100000001000"/>
        <s v="K100000002000"/>
        <s v="K100000003000"/>
        <s v="K100000007000"/>
        <s v="K100000008000"/>
        <s v="K10006000V000"/>
        <s v="K10006000W000"/>
        <s v="K10006000U000"/>
        <s v="K10006000R000"/>
        <s v="K10006000S000"/>
        <s v="K10006000T000"/>
        <s v="K10006000K000"/>
        <s v="K10006000L000"/>
        <s v="K10006000J000"/>
        <s v="K10006000N000"/>
        <s v="K10006000O000"/>
        <s v="K10006000M000"/>
        <s v="K10006000P000"/>
        <s v="K10006000B000"/>
        <s v="K10006000C000"/>
        <s v="K10006000F000"/>
        <s v="K10006000D000"/>
        <s v="K100060009000"/>
        <s v="K10006000A000"/>
        <s v="K10006002R000"/>
        <s v="K10006000I000"/>
        <s v="K10006000E000"/>
        <s v="K10006000H000"/>
        <s v="K10006000G000"/>
        <s v="K100060003000"/>
        <s v="K100060004000"/>
        <s v="K100060001000"/>
        <s v="K100060002000"/>
        <s v="K100060000000"/>
        <s v="K10006000Z000"/>
        <s v="K10006002A000"/>
        <s v="K100020006000"/>
        <s v="K100020005000"/>
        <s v="K100020004000"/>
        <s v="K100020008000"/>
        <s v="K100020009000"/>
        <s v="K10098001G000"/>
        <s v="K10098001E000"/>
        <s v="K10098001W000"/>
        <s v="K10098001F000"/>
        <s v="K10098001V000"/>
        <s v="K10098001A000"/>
        <s v="K100980019000"/>
        <s v="K100980018000"/>
        <s v="K100980017000"/>
        <s v="K10098001C000"/>
        <s v="K10098001K000"/>
        <s v="K10098001I000"/>
        <s v="K10098000C000"/>
        <s v="K10097001F000"/>
        <s v="K10097001D000"/>
        <s v="K10097001R000"/>
        <s v="K10097001E000"/>
        <s v="K10097001Q000"/>
        <s v="K100970016000"/>
        <s v="K100970019000"/>
        <s v="K100970018000"/>
        <s v="K10097001B000"/>
        <s v="K10097001A000"/>
        <s v="K10097001J000"/>
        <s v="K10097001H000"/>
        <s v="K10097000I000"/>
        <s v="K10005000I000"/>
        <s v="K10005000G000"/>
        <s v="K10005000H000"/>
        <s v="K10005000D000"/>
        <s v="K10005000B000"/>
        <s v="K10005000C000"/>
        <s v="K10005000F000"/>
        <s v="K10005000E000"/>
        <s v="K100050005000"/>
        <s v="K100050006000"/>
        <s v="K100050007000"/>
        <s v="K100050008000"/>
        <s v="K100050009000"/>
        <s v="K10005000A000"/>
        <s v="K100050002000"/>
        <s v="K100050000000"/>
        <s v="K100050001000"/>
        <s v="K10005000K000"/>
        <s v="K10005000L000"/>
        <s v="K10007000F000"/>
        <s v="K10007000D000"/>
        <s v="K10007000E000"/>
        <s v="K10007001X000"/>
        <s v="K100070008000"/>
        <s v="K100070009000"/>
        <s v="K10007000A000"/>
        <s v="K10007000B000"/>
        <s v="K10007000C000"/>
        <s v="K100070004000"/>
        <s v="K100070005000"/>
        <s v="K100070006000"/>
        <s v="K100070007000"/>
        <s v="K100070001000"/>
        <s v="K100070000000"/>
        <s v="K100070013000"/>
        <s v="K10007000H000"/>
        <s v="K10007000I000"/>
        <s v="K10008000E000"/>
        <s v="K10008000C000"/>
        <s v="K10008000D000"/>
        <s v="K10008000A000"/>
        <s v="K100080008000"/>
        <s v="K100080009000"/>
        <s v="K10008000F000"/>
        <s v="K100080004000"/>
        <s v="K100080006000"/>
        <s v="K100080005000"/>
        <s v="K100080007000"/>
        <s v="K100080001000"/>
        <s v="K100080000000"/>
        <s v="K10008000G000"/>
        <s v="K10008000H000"/>
        <s v="K100120007000"/>
        <s v="K100120008000"/>
        <s v="K100120006000"/>
        <s v="K100120009000"/>
        <s v="K100120001000"/>
        <s v="K100120003000"/>
        <s v="K100120004000"/>
        <s v="K10004000I000"/>
        <s v="K10004000G000"/>
        <s v="K10004000H000"/>
        <s v="K10004000B000"/>
        <s v="K10004000D000"/>
        <s v="K10004000C000"/>
        <s v="K10004000E000"/>
        <s v="K10004000F000"/>
        <s v="K100040005000"/>
        <s v="K100040006000"/>
        <s v="K100040007000"/>
        <s v="K100040008000"/>
        <s v="K100040009000"/>
        <s v="K10004000A000"/>
        <s v="K100040002000"/>
        <s v="K100040001000"/>
        <s v="K100040000000"/>
        <s v="K10004000K000"/>
        <s v="K10004000L000"/>
        <s v="K10010000F000"/>
        <s v="K10010000D000"/>
        <s v="K10010000E000"/>
        <s v="K10010001V000"/>
        <s v="K100100009000"/>
        <s v="K10010000B000"/>
        <s v="K10010000A000"/>
        <s v="K10010000C000"/>
        <s v="K100100004000"/>
        <s v="K100100005000"/>
        <s v="K100100006000"/>
        <s v="K100100007000"/>
        <s v="K100100008000"/>
        <s v="K100100001000"/>
        <s v="K100100000000"/>
        <s v="K10010000W000"/>
        <s v="K100100021000"/>
        <s v="K10010000I000"/>
        <s v="K10126001M000"/>
        <s v="K101260005000"/>
        <s v="K10126000B000"/>
        <s v="K10126001T000"/>
        <s v="K101260010000"/>
        <s v="K101260012000"/>
        <s v="K101260013000"/>
        <s v="K10126001D000"/>
        <s v="K101260015000"/>
        <s v="K10126001U000"/>
        <s v="K10126001O000"/>
        <s v="K101220000000"/>
        <s v="K101220001000"/>
        <s v="K101220002000"/>
        <s v="K101220003000"/>
        <s v="K101220004000"/>
        <s v="K101220005000"/>
        <s v="K101220006000"/>
        <s v="K101220007000"/>
        <s v="K101220008000"/>
        <s v="K10122000Z000"/>
        <s v="K101220011000"/>
        <s v="K10009000D000"/>
        <s v="K10009001N000"/>
        <s v="K10009X001000"/>
        <s v="K100090008000"/>
        <s v="K100090009000"/>
        <s v="K10009000A000"/>
        <s v="K10009000B000"/>
        <s v="K10009000C000"/>
        <s v="K100090004000"/>
        <s v="K100090005000"/>
        <s v="K100090006000"/>
        <s v="K100090007000"/>
        <s v="K100090001000"/>
        <s v="K100090000000"/>
        <s v="K10009000F000"/>
        <s v="K10009000G000"/>
        <s v="K100110008000"/>
        <s v="K100110006000"/>
        <s v="K100110007000"/>
        <s v="K100110004000"/>
        <s v="K100110005000"/>
        <s v="K100110002000"/>
        <s v="K100110001000"/>
        <s v="K100110000000"/>
        <s v="K10011000A000"/>
        <s v="K10011000B000"/>
      </sharedItems>
    </cacheField>
    <cacheField name="DENOMINACIÓN" numFmtId="0">
      <sharedItems count="253">
        <s v="Autotransformador 1 81300_x000a_180/90/30 MVAA  220/115/13,8 kV"/>
        <s v="Autotransformador 2 81400_x000a_90/90/30 MVAA  220/115/13,8 kV"/>
        <s v="Autotransformador 3 81500_x000a_90/90 MVAA  220/115 kV"/>
        <s v="Transformador 1 81101"/>
        <s v="Celda 13.8 kV Maguncia Industrial_14795"/>
        <s v="Celda 13.8 kV Maguncia Rural 14794"/>
        <s v="Celda 13.8 kV Paipa Zona Industria 14797"/>
        <s v="Celda 13.8 kV Palermo_14796"/>
        <s v="Celda 13.8 kV Zona Hotelera_14798"/>
        <s v="Celda 34.5 kV Ciudadela-Higueras 14764"/>
        <s v="Celda 34.5 kV Toca Proyecto 14765"/>
        <s v="Celda 34.5 kV Rio de Piedras - Tunja 14766"/>
        <s v="Bahía Acople Barras 115 kV 1320"/>
        <s v="Bahía 115 kV Autotransformador 1 180/90 /30 MVA"/>
        <s v="Bahía 115 kV Autotransformador 2 90/90 /30 MVA"/>
        <s v="Bahía 115 kV Autotransformador 3 90/90 MVA"/>
        <s v="Celda General 13,8 kV 14793"/>
        <s v="Celda General 34.5 kV 14781"/>
        <s v="Bahía Línea Barbosa 14780"/>
        <s v="Bahía Línea Diaco 14778"/>
        <s v="Bahía Línea Donato 14779"/>
        <s v="Bahía Línea Muiscas 15494"/>
        <s v="Bahía Línea Suamox Industrial - 14777"/>
        <s v="Bahía Línea Sochagota I  14776"/>
        <s v="Bahía Línea Sochagota II 14774"/>
        <s v="Bahía Línea Suplencia Suamox 1720"/>
        <s v="Bahía Línea Suplencia Diaco 1520"/>
        <s v="Bahía Línea Suplencia Donato 1620"/>
        <s v="Bahía Transferencia 352"/>
        <s v="Bahía 115 kV Transformador 30/30/30 MVA 14792"/>
        <s v="Celda de llegada 13,8kV del Autotransformador 1"/>
        <s v="Celda de llegada 13,8kV del Autotransformador 2"/>
        <s v="Módulo común tipo 4 (más 9 bahías) – convencional/encapsulada"/>
        <s v="Sistema de Automatización "/>
        <s v="BT 40 MVA 115kV"/>
        <s v="Transformador 81098"/>
        <s v="BL Muiscas - Donato 1"/>
        <s v="BL Muiscas - Paipa"/>
        <s v="BL Muiscas - Donato 2"/>
        <s v="BL Muiscas - Alto Ricaurte 1"/>
        <s v="BL Muiscas - Alto Ricaurte 2"/>
        <s v="BL Muiscas - Jenesano"/>
        <s v="Corte central configuración interruptor y medio Alto Ricaurte I"/>
        <s v="Corte central configuración interruptor y medio Donato II-Jenesano"/>
        <s v="Corte central configuración interruptor y medio Paipa - Alto Ricaurte II"/>
        <s v="Corte central configuración interruptor y medio Paipa Donato I - Transformador 81098"/>
        <s v="Celda Donato 34.5 KV"/>
        <s v="Celda Patriotas 34.5 KV"/>
        <s v="Celda Arcabuco 34.5 KV"/>
        <s v="Celda Samacá 34.5 KV"/>
        <s v="Celda de entrada barraje 34.5 Kv"/>
        <s v="Módulo común tipo 2 (4 a 6 bahías) – convencional/encapsulada"/>
        <s v="Sistema de Automatización"/>
        <s v="BT1 150 MVA 115 kV"/>
        <s v="BT2 150 MVA 115 kV"/>
        <s v="BL1 Suamox - San Antonio 115 kV."/>
        <s v="BL2 Suamox - San Antonio II 115 kV."/>
        <s v="BL3 Suamox - Holcim 115 kV."/>
        <s v="BL4 Suamox - Higueras 115 kV."/>
        <s v="Bahía de Transferencia 115 kV."/>
        <s v="Transformador 1 Trifásico 150 MVA 220/115 kV."/>
        <s v="Transformador 2 Trifásico 150 MVA 220/115 kV."/>
        <s v="Sistemas de servicios auxiliares"/>
        <s v="TR 1 Zig-Zag 13.8 kV"/>
        <s v="TR 2 Zig-Zag 13.8 kV"/>
        <s v="Bahía de trasformador 115kv 14799"/>
        <s v="Bahía de transferencia 115kv "/>
        <s v="Celda entrada general 34,5kv 14814"/>
        <s v="Celda de salida del trasformador 34,5kv 14815"/>
        <s v="Celda del circuito 34,5kv 14812 salida tasco "/>
        <s v="Celda del circuito 34,5kv 14816 salida Tópaga"/>
        <s v="Celda del circuito 34,5kv 14703 salida parque industrial"/>
        <s v="Celda  entrada 13,8kv general circuito 14813"/>
        <s v="Celda 13,8kv circuito 14807 parque industrial"/>
        <s v="Celda 13,8kv circuito 14808 vereda vado castro"/>
        <s v="Celda 13,8kv circuito 14809 indumil"/>
        <s v="Celda 13,8kv circuito 14811 Nazaret"/>
        <s v="Transformador 115kv 81115"/>
        <s v="Transformador 34,5kv 81116"/>
        <s v="Módulo de servicio de auxiliares"/>
        <s v="Bahía Sal Belencito 14787"/>
        <s v="Bahía Lleg Sub Suamox 14789"/>
        <s v="Bahía Sal Huche I 14826"/>
        <s v="Bahía Sal Sidenal La Ramada 14827"/>
        <s v="Bahía Llegada Sochagota 14870"/>
        <s v="Bahía Sal La Ramada 14871"/>
        <s v="Bahía Sal Huche II"/>
        <s v="Bahía Sal-Yopal 1"/>
        <s v="Bahía Sal-Yopal 2"/>
        <s v="Bahía Sal Argos"/>
        <s v="TRANSFORMADOR DE PUESTA A TIERRA"/>
        <s v="BT 180 MVA 115 kV"/>
        <s v="BL1 Sochagota - San Antonio 115 kV."/>
        <s v="BL2 Sochagota - Paipa 115 kV."/>
        <s v="BL1 Sochagota -Higueras 115 kV."/>
        <s v="BL1 Sochagota - Paipa 115 kV."/>
        <s v="Autotransformador  monofásico  60 MVA 220/115 kV."/>
        <s v="BTR1 12-15 MVA 115/13,8 kV"/>
        <s v="BTR2 10-12.5/10-12.5 MVA 115/13,8 kV"/>
        <s v="BTR4 30-40/30-40/5-4.6 MVA 115/34.5/13,8 kV"/>
        <s v="BL1 Donato-Muiscas II 115 Kv"/>
        <s v="BL2 Donato-Muiscas I 115 Kv"/>
        <s v="BL3 Donato-Paipa I 115 Kv"/>
        <s v="Celda Muiscas 34.5 Kv"/>
        <s v="Celda Hunza Occidental 34.5 Kv"/>
        <s v="Celda Samacá Industrial 34.5 Kv"/>
        <s v="Celda Villa de Leyva 34.5 Kv"/>
        <s v="Celda Marquez Lengupa 34.5 Kv"/>
        <s v="Celda Hunza Oriental 34.5 Kv"/>
        <s v="TR1 Celda Maldonado"/>
        <s v="TR1 Celda La Fuente"/>
        <s v="TR1 Celda Motavita"/>
        <s v="TR1 Celda Santander"/>
        <s v="TR1 Celda Chivata U/R"/>
        <s v="TR2 Celda Reserva I"/>
        <s v="TR2 Celda Reserva II"/>
        <s v="TR2 Celda Edificio Zona"/>
        <s v="TR2 Celda Asís"/>
        <s v="TR2 Celda Muiscas"/>
        <s v="TR2 Celda El  Dorado"/>
        <s v="TR1 Celda General de 13.8 Kv"/>
        <s v="TR2 Celda General de 13.8 Kv"/>
        <s v="TR2 10-12.5 MVA 115/13.8 Kv"/>
        <s v="TR4 30-40/30-40/5-4.6 MVA 115/34.5/13.8 Kv"/>
        <s v="TR1 12-15 MVA 115/13.8 Kv"/>
        <s v="Sistema de servicios auxiliares "/>
        <s v="BT Lado 115kV "/>
        <s v="BL Tunjita 115kV"/>
        <s v="BL Aguaclara  115kV"/>
        <s v="BT40 MVA 115/34.5 kV"/>
        <s v="BL1  Alto Ricaurte - Chiquinquirá"/>
        <s v="BL2  Alto Ricaurte - Chiquinquirá"/>
        <s v="BL1  Alto Ricaurte -Muiscas"/>
        <s v="BL2  Alto Ricaurte - Muiscas"/>
        <s v="Celda de entrada barraje 34.5 kV "/>
        <s v="Sáchica"/>
        <s v="Villa de Leyva"/>
        <s v="Ocensa"/>
        <s v="Loma Redonda"/>
        <s v="TR 40 MVA "/>
        <s v="BL1  El Huche - Boavita"/>
        <s v="BL2  El Huche-Boavita "/>
        <s v="BL1  El Huche - San Antonio"/>
        <s v="BL2  El Huche - San Antonio"/>
        <s v="Socha"/>
        <s v="Tasco"/>
        <s v="Industrial (NA)"/>
        <s v="Paz del rio (NA)"/>
        <s v="BT 30-40/30-40/3.5-4.6 MVA 115/34/13,8 Kv"/>
        <s v="BL1 Higueras-Suamox 115 Kv"/>
        <s v="BL1 Higueras-Sochagota 115 Kv"/>
        <s v="Celda de Salida Ciudadela 34.5 Kv"/>
        <s v="Celda de Salida Maranta 34.5 Kv"/>
        <s v="Celda de Salida Iraka-Rio Chiquito 34.5 Kv"/>
        <s v="Celda de salida transformador 34.5 Kv"/>
        <s v="Celda de salida La Rusia"/>
        <s v="Celda de salida Vargas"/>
        <s v="Celda de salida Hospital"/>
        <s v="Celda de salida Batallón"/>
        <s v="Celda de salida Autopista"/>
        <s v="Celda de salida Ciudadela Industrial "/>
        <s v="Celda de entrada barraje 13.8 Kv"/>
        <s v="TR 30-40/30-40/3.5-4.6MVA 115/34.5/13.8 Kv"/>
        <s v="TR 20 MVA 34.5/13.8 Kv"/>
        <s v="BT 25 MVA 115/34/13,8 kV"/>
        <s v="BL1 Chiquinquirá - Barbosa 115 Kv"/>
        <s v="BL1 Chiquinquirá - Alto Ricaurte115 Kv"/>
        <s v="BL2 Chiquinquirá - Alto Ricaurte115 Kv"/>
        <s v="Celda Saboya - Garavito 34.5 Kv"/>
        <s v="Celda de Salida Muzo 34.5 Kv"/>
        <s v="Celda de Salida Otanche 34.5 Kv"/>
        <s v="Celda de salida Sutamarchan 34.5 Kv"/>
        <s v="Celda de salida Basílica"/>
        <s v="Celda de salida La Reina"/>
        <s v="Celda de salida Casa Blanca"/>
        <s v="Celda de salida La Balsa"/>
        <s v="TR 25 MVA 115/34.5/13.8 Kv"/>
        <s v="TR Zig-Zag 34,5 Kv"/>
        <s v="BT 20 MVA 110/34.5/13,8 kV"/>
        <s v="BL1 Cocorná - Puerto Boyacá 110 Kv"/>
        <s v="BL2 Puerto Boyacá-Vasconia 110 Kv"/>
        <s v="Celda Puerto Serviez Rural 34.5 Kv"/>
        <s v="Celda de Salida La Perla 34.5 Kv"/>
        <s v="Celda de Salida Velásquez 34.5 Kv"/>
        <s v="Celda de salida Pueblo Nuevo"/>
        <s v="Celda de salida La Paz"/>
        <s v="Celda de salida Centro"/>
        <s v="Celda de salida Dos y Medio"/>
        <s v="TR 20 MVA 110/34.5/13.8 Kv"/>
        <s v="BL1 Tunjita -Guateque 115 kV."/>
        <s v="BL1 Tunjita - Chivor 115 kV."/>
        <s v="BL1 Tunjita - Santa María 115 kV."/>
        <s v="BL PC PCH TUNJITA 115 kV."/>
        <s v="BT 40/40/4.6 MVA 115/34/13,8 kV"/>
        <s v="BL1 La Ramada - Tsidenal - San Antonio 115 Kv"/>
        <s v="BL1 La Ramada - San Antonio 115 Kv"/>
        <s v="Celda de Salida Parque Industrial 34.5 Kv"/>
        <s v="Celda de Salida Variante Rio Chiquito 34.5 Kv"/>
        <s v="Celda de Salida a Subestación Sirata 34.5 Kv"/>
        <s v="Celda de general 34.5 Kv"/>
        <s v="Celda de salida Oriente"/>
        <s v="Celda de salida Nobsa-Morca"/>
        <s v="Celda de salida La Catorce"/>
        <s v="Celda de salida El Terminal"/>
        <s v="Celda de salida El Libertador"/>
        <s v="TR 40/40/4.6MVA 115/34.5/13.8 Kv"/>
        <s v="BT 20-25/12-15/8-10 MVA 115/34.5/13,8 kV"/>
        <s v="BL1 Guateque-Sesquilé 115 Kv"/>
        <s v="BL2 Guateque-Tunjita 115 Kv"/>
        <s v="BL2 Guateque-Jenesano 115 Kv"/>
        <s v="Celda Antiguo Garagoa 34.5 Kv"/>
        <s v="Celda de Salida Pórtico Subestación 34.5 Kv"/>
        <s v="Celda de Salida Tibirita 34.5 Kv"/>
        <s v="Celda de salida Terminal el Loro"/>
        <s v="Celda de salida Somondoco"/>
        <s v="Celda de salida La Colina"/>
        <s v="Celda de salida Guayata Urbano Rural"/>
        <s v="Celda de salida Sutatenza Rural"/>
        <s v="TR 20-25/12-15/8-10 MVA 115/34.5/13.8 Kv"/>
        <s v="BT 15/14/1 MVA 115/34.5/13,8 kV"/>
        <s v="BL1 San Antonio-Toquilla 115 Kv"/>
        <s v="BL2 Toquilla-Yopal 115 Kv"/>
        <s v="Celda de Salida Soriano"/>
        <s v="Celda de Salida Honganoa"/>
        <s v="Celda de Salida Salto Candelas"/>
        <s v="Celda de entrada barraje 13,8 Kv"/>
        <s v="TR 15/14/1 MVA 115/34.5/13,8 kV"/>
        <s v="TR 25 MVA 115/34.5"/>
        <s v="BT 25 MVA 115/34.5 kV"/>
        <s v="BL2 Jenesano-Guateque 115 Kv"/>
        <s v="BL1 Jenesano-Muiscas 115 Kv"/>
        <s v="Celda de Salida Puente Camacho 34.5 Kv"/>
        <s v="Celda de Salida Tibiná - Umbita 34.5 Kv"/>
        <s v="Celda Reserva 1 34.5 Kv"/>
        <s v="Celda Reserva 2 34.5 Kv"/>
        <s v="BT 15 MVA 115/34/13,8 kV"/>
        <s v="BL1 Boavita- El Huche I 115 Kv"/>
        <s v="BL2 Boavita- El Huche II 115 Kv"/>
        <s v="Celda Salida Soata-Tipacoque 34.5 Kv"/>
        <s v="Celda de Salida Guacamayas 34.5 Kv"/>
        <s v="Celda de Salida Cusagui-Chita 34.5 Kv"/>
        <s v="Celda de salida Socotá Minero 34.5 Kv"/>
        <s v="Celda de salida Boavita Urbano-Rural"/>
        <s v="Celda de salida Boavita Urbano"/>
        <s v="Celda de salida San Mateo U/R"/>
        <s v="Celda de salida Boavita Rural"/>
        <s v="TR 15 MVA 115/34.5/13.8 Kv"/>
        <s v="BT 12-15/8-10/4-5 MVA 115/34/13,8 kV"/>
        <s v="Celda Salida Bajo Upía 34.5 Kv"/>
        <s v="Celda de Salida Santa María Rural "/>
        <s v="Celda de Salida Santa María Urbano"/>
        <s v="Celda de salida Reserva"/>
        <s v="TR 12-15/8-10/4-5 MVA 115/34.5/13.8 Kv"/>
      </sharedItems>
    </cacheField>
    <cacheField name="FUNCIÓN PRINCIPAL" numFmtId="0">
      <sharedItems longText="1"/>
    </cacheField>
    <cacheField name="FUNCIÓN SECUNDARIA" numFmtId="0">
      <sharedItems/>
    </cacheField>
    <cacheField name="CONDICIONES OPERATIVAS DEL ACTIVO" numFmtId="0">
      <sharedItems/>
    </cacheField>
    <cacheField name="EQUIPOS PRINCIPALES ASOCIADOS AL ACTIVO" numFmtId="0">
      <sharedItems longText="1"/>
    </cacheField>
    <cacheField name="ACTIVO DE SEGURIDAD?" numFmtId="0">
      <sharedItems/>
    </cacheField>
    <cacheField name="REDUNDANCIA_x000a_UP//CAP" numFmtId="0">
      <sharedItems/>
    </cacheField>
    <cacheField name="GRADO DE REDUNDANCIA" numFmtId="0">
      <sharedItems count="3">
        <s v="B"/>
        <s v="A"/>
        <s v="C"/>
      </sharedItems>
    </cacheField>
    <cacheField name="MODO FALLA CRITICO" numFmtId="0">
      <sharedItems/>
    </cacheField>
    <cacheField name="TIPO DE FALLA" numFmtId="0">
      <sharedItems/>
    </cacheField>
    <cacheField name="EFECTO" numFmtId="0">
      <sharedItems/>
    </cacheField>
    <cacheField name="TIEMPO CRITICO ([h]:mm:ss)" numFmtId="46">
      <sharedItems containsSemiMixedTypes="0" containsNonDate="0" containsDate="1" containsString="0" minDate="1899-12-30T00:00:00" maxDate="1899-12-31T00:00:00"/>
    </cacheField>
    <cacheField name="TIEMPO REPARACIÓN ([h]:mm:ss)" numFmtId="46">
      <sharedItems containsDate="1" containsMixedTypes="1" minDate="1899-12-30T04:00:00" maxDate="1911-10-30T00:00:00" count="11">
        <d v="1900-06-28T00:00:00"/>
        <d v="1900-03-30T00:00:00"/>
        <d v="1900-01-02T00:00:00"/>
        <d v="1899-12-30T04:00:00"/>
        <d v="1900-01-04T00:00:00"/>
        <d v="1900-01-01T00:00:00"/>
        <d v="1899-12-30T08:00:00"/>
        <s v="2160:00:000"/>
        <s v="120:000"/>
        <d v="1899-12-30T05:00:00"/>
        <d v="1911-10-29T00:00:00"/>
      </sharedItems>
    </cacheField>
    <cacheField name="Consumo del circuito / instalación (kWh/mes)" numFmtId="4">
      <sharedItems containsSemiMixedTypes="0" containsString="0" containsNumber="1" minValue="0" maxValue="22763550"/>
    </cacheField>
    <cacheField name="Consumo del circuito / instalación (kWh/día)" numFmtId="164">
      <sharedItems containsSemiMixedTypes="0" containsString="0" containsNumber="1" minValue="0" maxValue="758785"/>
    </cacheField>
    <cacheField name="Contribución marginal ($/kWh)" numFmtId="44">
      <sharedItems containsSemiMixedTypes="0" containsString="0" containsNumber="1" containsInteger="1" minValue="542" maxValue="542"/>
    </cacheField>
    <cacheField name="Tiempo fuera de servicio (hrs)" numFmtId="46">
      <sharedItems containsSemiMixedTypes="0" containsNonDate="0" containsDate="1" containsString="0" minDate="1899-12-30T00:00:00" maxDate="1899-12-31T00:00:00" count="10">
        <d v="1899-12-30T00:00:00"/>
        <d v="1899-12-30T03:00:00"/>
        <d v="1899-12-30T00:30:00"/>
        <d v="1899-12-30T01:00:00"/>
        <d v="1899-12-30T02:00:00"/>
        <d v="1899-12-30T04:00:00"/>
        <d v="1899-12-30T00:15:00"/>
        <d v="1899-12-30T05:00:00"/>
        <d v="1899-12-30T12:00:00"/>
        <d v="1899-12-30T02:30:00"/>
      </sharedItems>
    </cacheField>
    <cacheField name="% de afectación " numFmtId="10">
      <sharedItems containsSemiMixedTypes="0" containsString="0" containsNumber="1" containsInteger="1" minValue="0" maxValue="1"/>
    </cacheField>
    <cacheField name="Pérdida por ENS (kWh)" numFmtId="2">
      <sharedItems containsSemiMixedTypes="0" containsString="0" containsNumber="1" minValue="0" maxValue="79497.3"/>
    </cacheField>
    <cacheField name="Impacto al Negocio  ($)" numFmtId="42">
      <sharedItems containsSemiMixedTypes="0" containsString="0" containsNumber="1" minValue="0" maxValue="43087536.600000001"/>
    </cacheField>
    <cacheField name="Costo de Reparación ($)" numFmtId="42">
      <sharedItems containsSemiMixedTypes="0" containsString="0" containsNumber="1" minValue="30000000" maxValue="2123659212.9376278"/>
    </cacheField>
    <cacheField name="Impacto Económico" numFmtId="42">
      <sharedItems containsSemiMixedTypes="0" containsString="0" containsNumber="1" minValue="30000000" maxValue="2123659212.9376278"/>
    </cacheField>
    <cacheField name="Impacto Económico2" numFmtId="0">
      <sharedItems containsSemiMixedTypes="0" containsString="0" containsNumber="1" containsInteger="1" minValue="1" maxValue="5"/>
    </cacheField>
    <cacheField name="CONSECUENCIA CLI" numFmtId="0">
      <sharedItems/>
    </cacheField>
    <cacheField name="VALOR CLI" numFmtId="3">
      <sharedItems containsMixedTypes="1" containsNumber="1" containsInteger="1" minValue="0" maxValue="0"/>
    </cacheField>
    <cacheField name="CONSECUENCIA PERSONAS" numFmtId="0">
      <sharedItems/>
    </cacheField>
    <cacheField name="VALOR CPE" numFmtId="3">
      <sharedItems/>
    </cacheField>
    <cacheField name="CONSECUENCIA AMBIENTE" numFmtId="0">
      <sharedItems/>
    </cacheField>
    <cacheField name="VALOR CAM" numFmtId="3">
      <sharedItems/>
    </cacheField>
    <cacheField name="CONSECUENCIA OPERACIÓN" numFmtId="0">
      <sharedItems/>
    </cacheField>
    <cacheField name="VALOR CCA" numFmtId="3">
      <sharedItems/>
    </cacheField>
    <cacheField name="CONSECUENCIA PUB" numFmtId="0">
      <sharedItems/>
    </cacheField>
    <cacheField name="VALOR CPU" numFmtId="3">
      <sharedItems/>
    </cacheField>
    <cacheField name="CONSECUENCIA IMA" numFmtId="0">
      <sharedItems/>
    </cacheField>
    <cacheField name="VALOR IMA" numFmtId="3">
      <sharedItems/>
    </cacheField>
    <cacheField name="TOTAL CONSECUENCIA" numFmtId="3">
      <sharedItems/>
    </cacheField>
    <cacheField name="NIVEL CONSECUENCIA" numFmtId="0">
      <sharedItems containsSemiMixedTypes="0" containsString="0" containsNumber="1" containsInteger="1" minValue="2" maxValue="5"/>
    </cacheField>
    <cacheField name="CLASIFICACIÓN DE CONSECUENCIA" numFmtId="0">
      <sharedItems count="4">
        <s v="Muy Alta"/>
        <s v="Alta"/>
        <s v="Media"/>
        <s v="Baja"/>
      </sharedItems>
    </cacheField>
    <cacheField name="CLASIFICACIÓN DEL ACTIVO" numFmtId="0">
      <sharedItems count="4">
        <s v="Muy crítico"/>
        <s v="Crítico"/>
        <s v="Esencial"/>
        <s v="No crític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14792"/>
    <s v="Bahía 115 kV Transformador 30/30/30 MVA 14792"/>
    <n v="5"/>
    <n v="1"/>
    <s v="5,1"/>
    <s v="A"/>
    <x v="0"/>
    <n v="4"/>
  </r>
  <r>
    <n v="81101"/>
    <s v="Transformador 1 81101"/>
    <n v="1"/>
    <n v="1"/>
    <s v="1,1"/>
    <s v="M"/>
    <x v="1"/>
    <n v="3"/>
  </r>
  <r>
    <n v="14781"/>
    <s v="Celda General 34.5 kV 14781"/>
    <n v="2"/>
    <n v="2"/>
    <s v="2,2"/>
    <s v="B"/>
    <x v="2"/>
    <n v="2"/>
  </r>
  <r>
    <n v="14764"/>
    <s v="Celda 34.5 kV Higueras 14764"/>
    <n v="1"/>
    <n v="2"/>
    <s v="1,2"/>
    <s v="B"/>
    <x v="2"/>
    <n v="2"/>
  </r>
  <r>
    <n v="14766"/>
    <s v="Celda 34.5 kV Rio de Piedras - Tunja 14766"/>
    <n v="1"/>
    <n v="2"/>
    <s v="1,2"/>
    <s v="M"/>
    <x v="1"/>
    <n v="3"/>
  </r>
  <r>
    <n v="14793"/>
    <s v="Celda General 13,8 kV 14793"/>
    <n v="2"/>
    <n v="2"/>
    <s v="2,2"/>
    <s v="M"/>
    <x v="1"/>
    <n v="3"/>
  </r>
  <r>
    <n v="14795"/>
    <s v="Celda 13.8 kV Maguncia Industrial_14795"/>
    <n v="2"/>
    <n v="2"/>
    <s v="2,2"/>
    <s v="B"/>
    <x v="2"/>
    <n v="2"/>
  </r>
  <r>
    <n v="14794"/>
    <s v="Celda 13.8 kV Maguncia Rural 14794"/>
    <n v="2"/>
    <n v="3"/>
    <s v="2,3"/>
    <s v="M"/>
    <x v="1"/>
    <n v="3"/>
  </r>
  <r>
    <n v="14797"/>
    <s v="Celda 13.8 kV Paipa Zona Industria 14797"/>
    <n v="2"/>
    <n v="1"/>
    <s v="2,1"/>
    <s v="M"/>
    <x v="1"/>
    <n v="3"/>
  </r>
  <r>
    <n v="14796"/>
    <s v="Celda 13.8 kV Palermo_14796"/>
    <n v="2"/>
    <n v="3"/>
    <s v="2,3"/>
    <s v="M"/>
    <x v="1"/>
    <n v="3"/>
  </r>
  <r>
    <n v="14798"/>
    <s v="Celda 13.8 kV Zona Hotelera_14798"/>
    <n v="2"/>
    <n v="2"/>
    <s v="2,2"/>
    <s v="B"/>
    <x v="2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s v="EBTRA"/>
    <s v="Z0"/>
    <s v="SUB"/>
    <s v="MUIN4"/>
    <n v="13525"/>
    <s v="K100010001000"/>
    <s v="BT 40 MVA 115kV"/>
    <s v="Transformar voltaje de 230kV a 115 kV y 13,8 kV"/>
    <s v="Respaldo del sistema al fallar 1 de 3 transformadores"/>
    <s v="Operación continua"/>
    <s v="Autotransformador 1"/>
    <s v="NO"/>
    <s v="3 // 50%"/>
    <s v="B"/>
    <s v="Falla en el aislamiento de los Devanados"/>
    <s v="Evidente"/>
    <s v="Equipo no disponible / Se mantiene la prestación del servicio"/>
    <d v="1899-12-30T00:00:00"/>
    <d v="1900-03-30T00:00:00"/>
    <n v="0"/>
    <n v="0"/>
    <n v="0"/>
    <d v="1899-12-30T00:00:00"/>
    <n v="0"/>
    <n v="0"/>
    <n v="0"/>
    <n v="590000000"/>
    <n v="590000000"/>
    <n v="3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311111"/>
    <n v="3"/>
    <s v="Media"/>
    <x v="0"/>
  </r>
  <r>
    <s v="EBTRA"/>
    <s v="Z1"/>
    <s v="SUB"/>
    <s v="MUIN5"/>
    <n v="13526"/>
    <s v="K100010002000"/>
    <s v="BL Muiscas - Donato 1"/>
    <s v="Transformar voltaje de 230kV a 115 kV y 13,8 kV"/>
    <s v="Respaldo del sistema al fallar 1 de 3 transformadores"/>
    <s v="Operación continua"/>
    <s v="Autotransformador 2"/>
    <s v="NO"/>
    <s v="3 // 50%"/>
    <s v="B"/>
    <s v="Falla en el aislamiento de los Devanados"/>
    <s v="Evidente"/>
    <s v="Equipo no disponible / Se mantiene la prestación del servicio"/>
    <d v="1899-12-30T00:00:00"/>
    <d v="1900-03-30T00:00:00"/>
    <n v="0"/>
    <n v="0"/>
    <n v="0"/>
    <d v="1899-12-30T00:00:00"/>
    <n v="0"/>
    <n v="0"/>
    <n v="0"/>
    <n v="430000000"/>
    <n v="430000000"/>
    <n v="3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311111"/>
    <n v="3"/>
    <s v="Media"/>
    <x v="0"/>
  </r>
  <r>
    <s v="EBTRA"/>
    <s v="Z2"/>
    <s v="SUB"/>
    <s v="MUIN6"/>
    <n v="13527"/>
    <s v="K100010003000"/>
    <s v="BL Muiscas - Paipa"/>
    <s v="Transformar voltaje de 230kV a 115 kV"/>
    <s v="Respaldo del sistema al fallar 1 de 3 transformadores"/>
    <s v="Operación continua"/>
    <s v="Autotransformador 3"/>
    <s v="NO"/>
    <s v="3 // 50%"/>
    <s v="B"/>
    <s v="Falla en el aislamiento de los Devanados"/>
    <s v="Evidente"/>
    <s v="Equipo no disponible / Se mantiene la prestación del servicio"/>
    <d v="1899-12-30T00:00:00"/>
    <d v="1900-03-30T00:00:00"/>
    <n v="0"/>
    <n v="0"/>
    <n v="0"/>
    <d v="1899-12-30T00:00:00"/>
    <n v="0"/>
    <n v="0"/>
    <n v="0"/>
    <n v="430000000"/>
    <n v="430000000"/>
    <n v="3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311111"/>
    <n v="3"/>
    <s v="Media"/>
    <x v="0"/>
  </r>
  <r>
    <s v="EBTRA"/>
    <s v="Z3"/>
    <s v="SUB"/>
    <s v="MUIN7"/>
    <n v="13528"/>
    <s v="K100010000000"/>
    <s v="BL Muiscas - Donato 2"/>
    <s v="Transformar voltaje de 115kV a 34,5 kV y de 115kV a 13,8 kV"/>
    <s v="N/A"/>
    <s v="Operación continua"/>
    <s v="Transformador 1"/>
    <s v="NO"/>
    <s v="1 // 100%"/>
    <s v="A"/>
    <s v="Falla en el aislamiento de los Devanados"/>
    <s v="Evidente"/>
    <s v="Equipo no disponible / Se pierde la prestación del servicio"/>
    <d v="1899-12-30T01:00:00"/>
    <d v="1900-06-21T08:00:00"/>
    <n v="1755668"/>
    <n v="58522.26666666667"/>
    <n v="250"/>
    <d v="1899-12-30T01:00:00"/>
    <n v="1"/>
    <n v="2438.4277777777779"/>
    <n v="609606.9444444445"/>
    <n v="160000000"/>
    <n v="160609606.94444445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remota: Daño permanente en 1 o dos servidores de ADMS. Afectación a clientes inferior a 360 horas y que no  genere evento de alto impacto o que corresponda a una ciudad principal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131"/>
    <n v="4"/>
    <s v="Alta"/>
    <x v="1"/>
  </r>
  <r>
    <s v="EBTRA"/>
    <s v="Z4"/>
    <s v="SUB"/>
    <s v="MUIN8"/>
    <n v="13529"/>
    <s v="K10001000C000"/>
    <s v="BL Muiscas - Alto Ricaurte 1"/>
    <s v="Conectar y Transmitir la energía promedio mes de 16000 kWh/mes en 13,8 kV al circuito Maguncia Industrial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30:00"/>
    <d v="1900-01-02T00:00:00"/>
    <n v="15872"/>
    <n v="529.06666666666672"/>
    <n v="250"/>
    <d v="1899-12-30T00:30:00"/>
    <n v="1"/>
    <n v="11.022222222222222"/>
    <n v="2755.5555555555557"/>
    <n v="105116000"/>
    <n v="105118755.55555555"/>
    <n v="1"/>
    <s v="03. Clientes con demanda entre 1 MWh/mes- 1 GWh/mes"/>
    <s v="3"/>
    <s v="02. Lesiones graves/largas a un individuo, o menor lesión a varios individuos."/>
    <s v="2"/>
    <s v="01. Consecuencias mínimas en el ecosistema no incluidas en el PMA, con impactos recuperables de forma inmediata"/>
    <s v="1"/>
    <s v="02. Operación remota: Daño permanente en los servidores (3) de ADMS. Afectación a clientes en municipios intermedios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32121"/>
    <n v="3"/>
    <s v="Media"/>
    <x v="0"/>
  </r>
  <r>
    <s v="EBTRA"/>
    <s v="Z5"/>
    <s v="SUB"/>
    <s v="MUIN9"/>
    <n v="13530"/>
    <s v="K10001000B000"/>
    <s v="BL Muiscas - Alto Ricaurte 2"/>
    <s v="Conectar y Transmitir la energía promedio mes de 76385 kWh/mes en 13,8 kV al circuito Maguncia Rural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30:00"/>
    <d v="1900-01-02T00:00:00"/>
    <n v="76385"/>
    <n v="2546.1666666666665"/>
    <n v="250"/>
    <d v="1899-12-30T00:30:00"/>
    <n v="1"/>
    <n v="53.045138888888886"/>
    <n v="13261.284722222221"/>
    <n v="105116000"/>
    <n v="105129261.28472222"/>
    <n v="1"/>
    <s v="03. Clientes con demanda entre 1 MWh/mes- 1 GWh/mes"/>
    <s v="3"/>
    <s v="02. Lesiones graves/largas a un individuo, o menor lesión a varios individuos."/>
    <s v="2"/>
    <s v="01. Consecuencias mínimas en el ecosistema no incluidas en el PMA, con impactos recuperables de forma inmediata"/>
    <s v="1"/>
    <s v="02. Operación remota: Daño permanente en los servidores (3) de ADMS. Afectación a clientes en municipios intermedios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32121"/>
    <n v="3"/>
    <s v="Media"/>
    <x v="0"/>
  </r>
  <r>
    <s v="EBTRA"/>
    <s v="Z6"/>
    <s v="SUB"/>
    <s v="MUIN10"/>
    <n v="13531"/>
    <s v="K10001000E000"/>
    <s v="BL Muiscas - Jenesano"/>
    <s v="Conectar y Transmitir la energía promedio mes de 1068965 kWh/mes en 13,8 kV al circuito Paipa Zona Industria 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30:00"/>
    <d v="1900-01-02T00:00:00"/>
    <n v="1068965"/>
    <n v="35632.166666666664"/>
    <n v="250"/>
    <d v="1899-12-30T00:30:00"/>
    <n v="1"/>
    <n v="742.33680555555543"/>
    <n v="185584.20138888885"/>
    <n v="105116000"/>
    <n v="105301584.2013889"/>
    <n v="1"/>
    <s v="04. Clientes con demanda entre 1- 5 GWh/mes"/>
    <s v="4"/>
    <s v="02. Lesiones graves/largas a un individuo, o menor lesión a varios individuos."/>
    <s v="2"/>
    <s v="01. Consecuencias mínimas en el ecosistema no incluidas en el PMA, con impactos recuperables de forma inmediata"/>
    <s v="1"/>
    <s v="02. Operación remota: Daño permanente en los servidores (3) de ADMS. Afectación a clientes en municipios intermedios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42121"/>
    <n v="4"/>
    <s v="Alta"/>
    <x v="1"/>
  </r>
  <r>
    <s v="EBTRA"/>
    <s v="Z7"/>
    <s v="SUB"/>
    <s v="MUIN11"/>
    <n v="13532"/>
    <s v="K10001000D000"/>
    <s v="Donato 34.5 KV"/>
    <s v="Conectar y Transmitir la energía promedio mes de 322782 kWh/mes en 13,8 kV al circuito Palermo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30:00"/>
    <d v="1900-01-02T00:00:00"/>
    <n v="322782"/>
    <n v="10759.4"/>
    <n v="250"/>
    <d v="1899-12-30T00:30:00"/>
    <n v="1"/>
    <n v="224.15416666666664"/>
    <n v="56038.541666666657"/>
    <n v="105116000"/>
    <n v="105172038.54166667"/>
    <n v="1"/>
    <s v="03. Clientes con demanda entre 1 MWh/mes- 1 GWh/mes"/>
    <s v="3"/>
    <s v="02. Lesiones graves/largas a un individuo, o menor lesión a varios individuos."/>
    <s v="2"/>
    <s v="01. Consecuencias mínimas en el ecosistema no incluidas en el PMA, con impactos recuperables de forma inmediata"/>
    <s v="1"/>
    <s v="02. Operación remota: Daño permanente en los servidores (3) de ADMS. Afectación a clientes en municipios intermedios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32121"/>
    <n v="3"/>
    <s v="Media"/>
    <x v="0"/>
  </r>
  <r>
    <s v="EBTRA"/>
    <s v="Z8"/>
    <s v="SUB"/>
    <s v="MUIN12"/>
    <n v="13533"/>
    <s v="K10001000F000"/>
    <s v="Patriotas 34.5 KV"/>
    <s v="Conectar y Transmitir la energía promedio mes de 271664 kWh/mes en 13,8 kV al circuito Zona Hotelera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30:00"/>
    <d v="1900-01-02T00:00:00"/>
    <n v="271664"/>
    <n v="9055.4666666666672"/>
    <n v="250"/>
    <d v="1899-12-30T00:30:00"/>
    <n v="1"/>
    <n v="188.65555555555557"/>
    <n v="47163.888888888891"/>
    <n v="105116000"/>
    <n v="105163163.8888889"/>
    <n v="1"/>
    <s v="03. Clientes con demanda entre 1 MWh/mes- 1 GWh/mes"/>
    <s v="3"/>
    <s v="02. Lesiones graves/largas a un individuo, o menor lesión a varios individuos."/>
    <s v="2"/>
    <s v="01. Consecuencias mínimas en el ecosistema no incluidas en el PMA, con impactos recuperables de forma inmediata"/>
    <s v="1"/>
    <s v="02. Operación remota: Daño permanente en los servidores (3) de ADMS. Afectación a clientes en municipios intermedios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32121"/>
    <n v="3"/>
    <s v="Media"/>
    <x v="0"/>
  </r>
  <r>
    <s v="EBTRA"/>
    <s v="Z9"/>
    <s v="SUB"/>
    <s v="MUIN13"/>
    <n v="13534"/>
    <s v="K10001000G000"/>
    <s v="Arcabuco 34.5 KV"/>
    <s v="Conectar y transmitir ,en caso de falla de la SE Higueras, para suplir la demanda de energía del circuito ciudadela con un consumo promedio de 778251 kWh/mes a los usuarios industriales en 34,5 kV por Paipa"/>
    <s v="En caso de falla desconectar y proteger aguas arriba de acuerdo al ajuste de la protección "/>
    <s v="Normalmente abierta"/>
    <s v="Interruptor_x000a_Protección Celda (Relé)_x000a_Control Celda"/>
    <s v="NO"/>
    <s v="1 // 100%"/>
    <s v="A"/>
    <s v="Bloqueo del interruptor en posición abierta "/>
    <s v="Oculta"/>
    <s v="Equipo no disponible para transferir de la SE Higueras a Paipa la carga de los usuarios de la SE Higueras en estado de suplencia"/>
    <d v="1899-12-30T00:30:00"/>
    <d v="1899-12-30T01:00:00"/>
    <n v="778251"/>
    <n v="25941.7"/>
    <n v="250"/>
    <d v="1899-12-30T00:30:00"/>
    <n v="1"/>
    <n v="540.45208333333335"/>
    <n v="135113.02083333334"/>
    <n v="235694000"/>
    <n v="235829113.02083334"/>
    <n v="2"/>
    <s v="03. Clientes con demanda entre 1 MWh/mes- 1 GWh/mes"/>
    <s v="3"/>
    <s v="01. Incidentes resultantes en lesiones de tiempo perdido a un individuo en particular.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Noticia adversa emitida a nivel local donde su impacto a la reputación a la empresa es mínimo."/>
    <s v="2"/>
    <s v="231111"/>
    <n v="3"/>
    <s v="Media"/>
    <x v="0"/>
  </r>
  <r>
    <s v="EBTRA"/>
    <s v="Z10"/>
    <s v="SUB"/>
    <s v="MUIN14"/>
    <n v="13535"/>
    <s v="K10001000I000"/>
    <s v="Samacá 34.5 KV"/>
    <s v="Equipo en estado de Reserva"/>
    <s v="Equipo en estado de Reserva"/>
    <s v="Normalmente abierta"/>
    <s v="Interruptor_x000a_Protección Celda (Relé)_x000a_Control Celda"/>
    <s v="NO"/>
    <s v="1 // 100%"/>
    <s v="A"/>
    <s v="Bloqueo del interruptor en posición abierta "/>
    <s v="Oculta"/>
    <s v="Equipo no disponible en estado de Reserva"/>
    <d v="1899-12-30T00:00:00"/>
    <d v="1899-12-30T00:00:00"/>
    <n v="0"/>
    <n v="0"/>
    <n v="0"/>
    <d v="1899-12-30T00:00:00"/>
    <n v="0"/>
    <n v="0"/>
    <n v="0"/>
    <n v="235694000"/>
    <n v="235694000"/>
    <n v="2"/>
    <s v="01.  Clientes con demanda &lt; 100 KWh/mes"/>
    <s v="1"/>
    <s v="01. Incidentes resultantes en lesiones de tiempo perdido a un individuo en particular.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111"/>
    <n v="2"/>
    <s v="Baja"/>
    <x v="2"/>
  </r>
  <r>
    <s v="EBTRA"/>
    <s v="Z11"/>
    <s v="SUB"/>
    <s v="MUIN15"/>
    <n v="13536"/>
    <s v="k10001000H000"/>
    <s v="Celda de entrada barraje 34.5 Kv"/>
    <s v="Conectar y transmitir ,en caso de falla de la SE Rio de Piedras, para suplir la demanda de energía del circuito con un consumo promedio de 1063092 kWh/mes a los usuarios por 34,5 kV por la celda 34,5 kV Rio de Piedras de Paipa"/>
    <s v="En caso de falla desconectar y proteger aguas arriba de acuerdo al ajuste de la protección "/>
    <s v="Normalmente abierta"/>
    <s v="Interruptor_x000a_Protección Celda (Relé)_x000a_Control Celda"/>
    <s v="NO"/>
    <s v="2 // 100%"/>
    <s v="B"/>
    <s v="Bloqueo del interruptor en posición abierta "/>
    <s v="Oculta"/>
    <s v="Equipo no disponible para transferir de la SE Rio de Piedras a Paipa la carga de los usuarios de la SE Rio de Piedras en estado de suplencia"/>
    <d v="1899-12-30T02:00:00"/>
    <d v="1899-12-30T01:00:00"/>
    <n v="1063092"/>
    <n v="35436.400000000001"/>
    <n v="250"/>
    <d v="1899-12-30T02:00:00"/>
    <n v="1"/>
    <n v="2953.0333333333333"/>
    <n v="738258.33333333337"/>
    <n v="235694000"/>
    <n v="236432258.33333334"/>
    <n v="2"/>
    <s v="04. Clientes con demanda entre 1- 5 GWh/mes"/>
    <s v="4"/>
    <s v="01. Incidentes resultantes en lesiones de tiempo perdido a un individuo en particular."/>
    <s v="1"/>
    <s v="01. Consecuencias mínimas en el ecosistema no incluidas en el PMA, con impactos recuperables de forma inmediata"/>
    <s v="1"/>
    <s v="02. Operación remota: Daño permanente en los servidores (3) de ADMS. Afectación a clientes en municipios intermedios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121"/>
    <n v="4"/>
    <s v="Alta"/>
    <x v="1"/>
  </r>
  <r>
    <s v="EBTRA"/>
    <s v="Z12"/>
    <s v="SUB"/>
    <s v="MUIN16"/>
    <n v="13537"/>
    <s v="K10001000L000"/>
    <s v="Barraje de 34.5 Kv"/>
    <s v="Transmitir la energía eléctrica en 115 kV a través de acople de barras y seccionar la barra principal en caso de falla o mantenimiento"/>
    <s v="Aislar la falla en la sección de barra donde se presente la falla"/>
    <s v="Operación continua"/>
    <s v="Interruptor de  bahía"/>
    <s v="NO"/>
    <s v="1 // 100%"/>
    <s v="A"/>
    <s v="Bloqueo del interruptor  / Falla del motor / perdida del medio de extinción de arco"/>
    <s v="Oculta /_x000a_Oculta /_x000a_Evidente"/>
    <s v="Equipo no disponible / Se pierde la prestación del servicio"/>
    <d v="1899-12-30T00:00:00"/>
    <d v="1900-01-01T00:00:00"/>
    <n v="0"/>
    <n v="0"/>
    <n v="0"/>
    <d v="1899-12-30T00:00:00"/>
    <n v="0"/>
    <n v="0"/>
    <n v="0"/>
    <n v="188512000"/>
    <n v="188512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13"/>
    <s v="SUB"/>
    <s v="MUIN17"/>
    <n v="13538"/>
    <s v="K100010012000"/>
    <s v="Sistema de servicios auxliares "/>
    <s v="Transmitir la energía eléctrica que viene del Autotransformador 1 a la barra de 115 kV"/>
    <s v="En caso de falla desconectar y proteger aguas arriba de acuerdo al ajuste de la protección "/>
    <s v="Operación continua"/>
    <s v="Interruptor de  bahía"/>
    <s v="NO"/>
    <s v="3 // 50%"/>
    <s v="B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5462000"/>
    <n v="165462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14"/>
    <s v="SUB"/>
    <s v="MUIN18"/>
    <n v="13539"/>
    <s v="K100010011000"/>
    <s v="Sistema de Automatización"/>
    <s v="Transmitir la energía eléctrica que viene del Autotransformador 2 a la barra de 115 kV"/>
    <s v="En caso de falla desconectar y proteger aguas arriba de acuerdo al ajuste de la protección "/>
    <s v="Operación continua"/>
    <s v="Interruptor de  bahía"/>
    <s v="NO"/>
    <s v="3 // 50%"/>
    <s v="B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5462000"/>
    <n v="165462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15"/>
    <s v="SUB"/>
    <s v="MUIN19"/>
    <n v="13540"/>
    <s v="K100010013000"/>
    <s v="Sistema de Telematica"/>
    <s v="Transmitir la energía eléctrica que viene del Autotransformador 3 a la barra de 115 kV"/>
    <s v="En caso de falla desconectar y proteger aguas arriba de acuerdo al ajuste de la protección "/>
    <s v="Operación continua"/>
    <s v="Interruptor de  bahía"/>
    <s v="NO"/>
    <s v="3 // 50%"/>
    <s v="B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5462000"/>
    <n v="165462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16"/>
    <s v="SUB"/>
    <s v="MUIN20"/>
    <n v="13541"/>
    <s v="K100010004000"/>
    <m/>
    <s v="Conectar y Transmitir la energía en 13,8 kV del transformador tridevanado al barraje del circuito 13,8 kV"/>
    <s v="En caso de falla desconectar y proteger aguas arriba de acuerdo al ajuste de la protección "/>
    <s v="Operación continua"/>
    <s v="Interruptor_x000a_Protección Celda (Relé)_x000a_Control Celda"/>
    <s v="NO"/>
    <s v="1 // 100%"/>
    <s v="A"/>
    <s v="Perdida del medio de extinción de arco"/>
    <s v="Evidente"/>
    <s v="Equipo no disponible / Se pierde la prestación del servicio"/>
    <d v="1899-12-30T01:00:00"/>
    <d v="1900-01-02T00:00:00"/>
    <n v="1755668"/>
    <n v="58522.26666666667"/>
    <n v="250"/>
    <d v="1899-12-30T01:00:00"/>
    <n v="1"/>
    <n v="2438.4277777777779"/>
    <n v="609606.9444444445"/>
    <n v="109152000"/>
    <n v="109761606.94444445"/>
    <n v="1"/>
    <s v="04. Clientes con demanda entre 1- 5 GWh/mes"/>
    <s v="4"/>
    <s v="02. Lesiones graves/largas a un individuo, o menor lesión a varios individuos."/>
    <s v="2"/>
    <s v="01. Consecuencias mínimas en el ecosistema no incluidas en el PMA, con impactos recuperables de forma inmediata"/>
    <s v="1"/>
    <s v="03. Operación remota: Daño permanente en 1 o dos servidores de ADMS. Afectación a clientes inferior a 360 horas y que no  genere evento de alto impacto o que corresponda a una ciudad principal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142131"/>
    <n v="4"/>
    <s v="Alta"/>
    <x v="1"/>
  </r>
  <r>
    <s v="EBTRA"/>
    <s v="Z17"/>
    <s v="SUB"/>
    <s v="MUIN21"/>
    <n v="13542"/>
    <s v="K10001000J000"/>
    <m/>
    <s v="Conectar y Transmitir la energía en 34,5 kV del transformador tridevanado a los circuitos como suplencia"/>
    <s v="En caso de falla desconectar y proteger aguas arriba de acuerdo al ajuste de la protección "/>
    <s v="Operación continua"/>
    <s v="Interruptor_x000a_Protección Celda (Relé)_x000a_Control Celda"/>
    <s v="NO"/>
    <s v="1 // 100%"/>
    <s v="A"/>
    <s v="Perdida del medio de extinción de arco"/>
    <s v="Evidente"/>
    <s v="Equipo no disponible / Se pierde la prestación del servicio"/>
    <d v="1899-12-30T02:00:00"/>
    <d v="1900-01-02T00:00:00"/>
    <n v="1841343"/>
    <n v="61378.1"/>
    <n v="250"/>
    <d v="1899-12-30T02:00:00"/>
    <n v="1"/>
    <n v="5114.8416666666662"/>
    <n v="1278710.4166666665"/>
    <n v="162889000"/>
    <n v="164167710.41666666"/>
    <n v="2"/>
    <s v="03. Clientes con demanda entre 1 MWh/mes- 1 GWh/mes"/>
    <s v="3"/>
    <s v="02. Lesiones graves/largas a un individuo, o menor lesión a varios individuos."/>
    <s v="2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Noticia adversa emitida a nivel local donde su impacto a la reputación a la empresa es mínimo."/>
    <s v="2"/>
    <s v="232111"/>
    <n v="3"/>
    <s v="Media"/>
    <x v="0"/>
  </r>
  <r>
    <s v="EBTRA"/>
    <s v="Z18"/>
    <s v="SUB"/>
    <s v="MUIN22"/>
    <n v="13543"/>
    <s v="K10001000W000"/>
    <m/>
    <s v="Transmitir energía eléctrica de la barra 115 kV a la línea Barbosa"/>
    <s v="En caso de falla desconectar y proteger aguas arriba de acuerdo al ajuste de la protección "/>
    <s v="Operación continua"/>
    <s v="Interruptor de  bahía"/>
    <s v="NO"/>
    <s v="2 // 100%"/>
    <s v="B"/>
    <s v="Perdida del medio de extinción de arco"/>
    <s v="Evidente"/>
    <s v="Equipo no disponible / Se mantiene la prestación del servicio "/>
    <d v="1899-12-30T00:00:00"/>
    <d v="1900-01-01T00:00:00"/>
    <n v="7725600"/>
    <n v="257520"/>
    <m/>
    <d v="1899-12-30T00:00:00"/>
    <n v="0"/>
    <n v="0"/>
    <n v="0"/>
    <n v="167314000"/>
    <n v="167314000"/>
    <n v="2"/>
    <s v="01. Pocos, o ningún cliente afectado. (&lt; 100 usuarios) por menos de 1 hora.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19"/>
    <s v="SUB"/>
    <s v="MUIN23"/>
    <n v="13544"/>
    <s v="K10001X003000"/>
    <m/>
    <s v="Transmitir energía eléctrica de la barra 115 kV a la línea Diaco"/>
    <s v="En caso de falla desconectar y proteger aguas arriba de acuerdo al ajuste de la protección "/>
    <s v="Operación continua"/>
    <s v="Interruptor de  bahía"/>
    <s v="NO"/>
    <s v="3 // 100%"/>
    <s v="C"/>
    <s v="Perdida del medio de extinción de arco"/>
    <s v="Evidente"/>
    <s v="Equipo no disponible "/>
    <d v="1899-12-30T00:30:00"/>
    <d v="1900-01-01T00:00:00"/>
    <n v="16740000"/>
    <n v="558000"/>
    <n v="0"/>
    <d v="1899-12-30T00:30:00"/>
    <n v="1"/>
    <n v="11625"/>
    <n v="0"/>
    <n v="167314000"/>
    <n v="167314000"/>
    <n v="2"/>
    <s v="05. Clientes con demanda &gt; 5 GWh/mes"/>
    <s v="5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5112"/>
    <n v="5"/>
    <s v="Muy Alta"/>
    <x v="3"/>
  </r>
  <r>
    <s v="EBTRA"/>
    <s v="Z20"/>
    <s v="SUB"/>
    <s v="MUIN24"/>
    <n v="13545"/>
    <s v="K10001000V000"/>
    <m/>
    <s v="Transmitir energía eléctrica de la barra 115 kV a la línea Donato"/>
    <s v="En caso de falla desconectar y proteger aguas arriba de acuerdo al ajuste de la protección "/>
    <s v="Operación continua"/>
    <s v="Interruptor de  bahía"/>
    <s v="NO"/>
    <s v="3 // 100%"/>
    <s v="C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21"/>
    <s v="SUB"/>
    <s v="MUIN25"/>
    <n v="13546"/>
    <s v="K10001000X000"/>
    <m/>
    <s v="Transmitir energía eléctrica de la barra 115 kV a la línea Muiscas"/>
    <s v="En caso de falla desconectar y proteger aguas arriba de acuerdo al ajuste de la protección "/>
    <s v="Operación continua"/>
    <s v="Interruptor de  bahía"/>
    <s v="NO"/>
    <s v="2 // 100%"/>
    <s v="B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22"/>
    <s v="SUB"/>
    <s v="MUIN26"/>
    <n v="13547"/>
    <s v="K10001000U000"/>
    <m/>
    <s v="Transmitir energía eléctrica de la barra 115 kV a la línea Suamox Industrial"/>
    <s v="En caso de falla desconectar y proteger aguas arriba de acuerdo al ajuste de la protección "/>
    <s v="Operación continua"/>
    <s v="Interruptor de  bahía"/>
    <s v="NO"/>
    <s v="3 // 100%"/>
    <s v="C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23"/>
    <s v="SUB"/>
    <s v="MUIN27"/>
    <n v="13548"/>
    <s v="K10001000T000"/>
    <m/>
    <s v="Transmitir energía eléctrica de la barra 115 kV a la línea Sochagota I"/>
    <s v="En caso de falla desconectar y proteger aguas arriba de acuerdo al ajuste de la protección "/>
    <s v="Operación continua"/>
    <s v="Interruptor de  bahía"/>
    <s v="NO"/>
    <s v="2 // 100%"/>
    <s v="B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24"/>
    <s v="SUB"/>
    <s v="MUIN28"/>
    <n v="13549"/>
    <s v="K10001000S000"/>
    <m/>
    <s v="Transmitir energía eléctrica de la barra 115 kV a la línea Sochagota II"/>
    <s v="En caso de falla desconectar y proteger aguas arriba de acuerdo al ajuste de la protección "/>
    <s v="Operación continua"/>
    <s v="Interruptor de  bahía"/>
    <s v="NO"/>
    <s v="2 // 100%"/>
    <s v="B"/>
    <s v="Bloqueo del interruptor  / Falla del motor / perdida del medio de extinción de arco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5. Muerte de uno o más funcionarios de la empresa y/o proveedores de servicios"/>
    <s v="5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5112"/>
    <n v="5"/>
    <s v="Muy Alta"/>
    <x v="3"/>
  </r>
  <r>
    <s v="EBTRA"/>
    <s v="Z25"/>
    <s v="SUB"/>
    <s v="MUIN29"/>
    <n v="13550"/>
    <s v="K10001000Y000"/>
    <m/>
    <s v="En caso de falla de la bahía principal de Suamox, transmitir energía a la línea Suamox"/>
    <s v="En caso de falla desconectar y proteger aguas arriba de acuerdo al ajuste de la protección "/>
    <s v="Operación continua"/>
    <s v="Interruptor de  bahía"/>
    <s v="NO"/>
    <s v="2 // 100%"/>
    <s v="B"/>
    <s v="Bloqueo del Interruptor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1112"/>
    <n v="2"/>
    <s v="Baja"/>
    <x v="2"/>
  </r>
  <r>
    <s v="EBTRA"/>
    <s v="Z26"/>
    <s v="SUB"/>
    <s v="MUIN30"/>
    <n v="13551"/>
    <s v="K10001000Z000"/>
    <m/>
    <s v="En caso de falla de la bahía principal Diaco, transmitir energía a la línea Diaco"/>
    <s v="En caso de falla desconectar y proteger aguas arriba de acuerdo al ajuste de la protección "/>
    <s v="Normalmente abierta"/>
    <s v="Interruptor de  bahía"/>
    <s v="NO"/>
    <s v="2 // 100%"/>
    <s v="B"/>
    <s v="Bloqueo del Interruptor"/>
    <s v="Oculta"/>
    <s v="Equipo no disponible / Se mantiene la prestación del servicio"/>
    <d v="1899-12-30T00:30:00"/>
    <d v="1900-01-01T00:00:00"/>
    <n v="16740000"/>
    <n v="558000"/>
    <n v="0"/>
    <d v="1899-12-30T00:30:00"/>
    <n v="1"/>
    <n v="11625"/>
    <n v="0"/>
    <n v="167314000"/>
    <n v="167314000"/>
    <n v="2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51111"/>
    <n v="5"/>
    <s v="Muy Alta"/>
    <x v="3"/>
  </r>
  <r>
    <s v="EBTRA"/>
    <s v="Z27"/>
    <s v="SUB"/>
    <s v="MUIN31"/>
    <n v="13552"/>
    <s v="K100010010000"/>
    <m/>
    <s v="En caso de falla de la bahía principal Donato, transmitir energía a la línea Donato"/>
    <s v="En caso de falla desconectar y proteger aguas arriba de acuerdo al ajuste de la protección "/>
    <s v="Operación continua"/>
    <s v="Interruptor de  bahía"/>
    <s v="NO"/>
    <s v="2 // 100%"/>
    <s v="B"/>
    <s v="Bloqueo del Interruptor"/>
    <s v="Oculta /_x000a_Oculta /_x000a_Evidente"/>
    <s v="Equipo no disponible / Se mantiene la prestación del servicio"/>
    <d v="1899-12-30T00:00:00"/>
    <d v="1900-01-01T00:00:00"/>
    <n v="0"/>
    <n v="0"/>
    <n v="0"/>
    <d v="1899-12-30T00:00:00"/>
    <n v="0"/>
    <n v="0"/>
    <n v="0"/>
    <n v="167314000"/>
    <n v="167314000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1112"/>
    <n v="2"/>
    <s v="Baja"/>
    <x v="2"/>
  </r>
  <r>
    <s v="EBTRA"/>
    <s v="Z28"/>
    <s v="SUB"/>
    <s v="MUIN32"/>
    <n v="13553"/>
    <s v="K10001000K000"/>
    <m/>
    <s v="Alimentar la barra de 115kV desde la unidad generadora de TermoPaipa "/>
    <s v="Transmitir la energía eléctrica alimentando 1 solo circuito en caso de falla"/>
    <s v="Normalmente abierta"/>
    <s v="Interruptor de  bahía"/>
    <s v="NO"/>
    <s v="1 // 100%"/>
    <s v="A"/>
    <s v="Bloqueo del interruptor en posición abierta "/>
    <s v="Oculta"/>
    <s v="Equipo no disponible / No se mantiene la prestación del servicio"/>
    <d v="1899-12-30T02:00:00"/>
    <d v="1900-01-01T00:00:00"/>
    <n v="0"/>
    <n v="0"/>
    <n v="0"/>
    <d v="1899-12-30T02:00:00"/>
    <n v="0"/>
    <n v="0"/>
    <n v="0"/>
    <n v="167314000"/>
    <n v="167314000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111"/>
    <n v="2"/>
    <s v="Baja"/>
    <x v="2"/>
  </r>
  <r>
    <s v="EBTRA"/>
    <s v="Z29"/>
    <s v="SUB"/>
    <s v="MUIN33"/>
    <n v="13554"/>
    <s v="K100010014000"/>
    <m/>
    <s v="Transmitir la energía eléctrica que viene de la barra de 115 kV al Transformador Tridevenado 81101"/>
    <s v="En caso de falla desconectar y proteger aguas arriba de acuerdo al ajuste de la protección "/>
    <s v="Operación continua"/>
    <s v="Interruptor de  bahía"/>
    <s v="NO"/>
    <s v="1 // 100%"/>
    <s v="A"/>
    <s v="Perdida del medio de extinción de arco"/>
    <s v="Evidente"/>
    <s v="Equipo no disponible / Se pierde la prestación del servicio"/>
    <d v="1899-12-30T02:00:00"/>
    <d v="1900-01-01T00:00:00"/>
    <n v="1755668"/>
    <n v="58522.26666666667"/>
    <n v="250"/>
    <d v="1899-12-30T02:00:00"/>
    <n v="1"/>
    <n v="4876.8555555555558"/>
    <n v="1219213.888888889"/>
    <n v="165452000"/>
    <n v="166671213.8888889"/>
    <n v="2"/>
    <s v="04. Clientes con demanda entre 1- 5 GWh/mes"/>
    <s v="4"/>
    <s v="05. Muerte de uno o más funcionarios de la empresa y/o proveedores de servicios"/>
    <s v="5"/>
    <s v="01. Consecuencias mínimas en el ecosistema no incluidas en el PMA, con impactos recuperables de forma inmediata"/>
    <s v="1"/>
    <s v="03. Operación remota: Daño permanente en 1 o dos servidores de ADMS. Afectación a clientes inferior a 360 horas y que no  genere evento de alto impacto o que corresponda a una ciudad principal"/>
    <s v="3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45132"/>
    <n v="5"/>
    <s v="Muy Alta"/>
    <x v="3"/>
  </r>
  <r>
    <s v="EBTRA"/>
    <s v="Z30"/>
    <s v="SUB"/>
    <s v="MUIN34"/>
    <n v="13555"/>
    <s v="K100010005000"/>
    <m/>
    <s v="Conectar a la salida 13,8kV de los autotransformadores al barraje de los servicios auxiliares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00:00"/>
    <d v="1900-01-02T00:00:00"/>
    <n v="0"/>
    <n v="0"/>
    <n v="0"/>
    <d v="1899-12-30T00:00:00"/>
    <n v="0"/>
    <n v="0"/>
    <n v="0"/>
    <n v="109152000"/>
    <n v="109152000"/>
    <n v="1"/>
    <s v="01.  Clientes con demanda &lt; 100 KWh/mes"/>
    <s v="1"/>
    <s v="02. Lesiones graves/largas a un individuo, o menor lesión a varios individuos."/>
    <s v="2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2111"/>
    <n v="2"/>
    <s v="Baja"/>
    <x v="2"/>
  </r>
  <r>
    <s v="EBTRA"/>
    <s v="Z31"/>
    <s v="SUB"/>
    <s v="MUIN35"/>
    <n v="13556"/>
    <s v="K100010006000"/>
    <m/>
    <s v="Conectar a la salida 13,8kV de los autotransformadores al barraje de los servicios auxiliares"/>
    <s v="En caso de falla desconectar y proteger aguas arriba de acuerdo al ajuste de la protección "/>
    <s v="Operación continua"/>
    <s v="Interruptor_x000a_Protección Celda (Relé)_x000a_Control Celda"/>
    <s v="NO"/>
    <s v="2 // 100%"/>
    <s v="B"/>
    <s v="Perdida del medio de extinción de arco"/>
    <s v="Evidente"/>
    <s v="Equipo no disponible / Se pierde la prestación del servicio"/>
    <d v="1899-12-30T00:00:00"/>
    <d v="1900-01-02T00:00:00"/>
    <n v="0"/>
    <n v="0"/>
    <n v="0"/>
    <d v="1899-12-30T00:00:00"/>
    <n v="0"/>
    <n v="0"/>
    <n v="0"/>
    <n v="109152000"/>
    <n v="109152000"/>
    <n v="1"/>
    <s v="01.  Clientes con demanda &lt; 100 KWh/mes"/>
    <s v="1"/>
    <s v="02. Lesiones graves/largas a un individuo, o menor lesión a varios individuos."/>
    <s v="2"/>
    <s v="01. Consecuencias mínimas en el ecosistema no incluidas en el PMA, con impactos recuperables de forma inmediata"/>
    <s v="1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2111"/>
    <n v="2"/>
    <s v="Baja"/>
    <x v="2"/>
  </r>
  <r>
    <s v="EBTRA"/>
    <s v="Z32"/>
    <s v="SUB"/>
    <s v="MUIN36"/>
    <n v="13557"/>
    <s v="K10001000O000"/>
    <m/>
    <s v="Suministrar la energía de alimentación AC y DC para el sistema de control y protecciones de la subestación "/>
    <s v="Suministrar energía AC y DC en caso de perdida del transformador de servicios auxiliares por un tiempo de respaldo aproximado 8 horas"/>
    <s v="Operación continua"/>
    <s v="Transformador_x000a_ Planta Diesel de Emergencia_x000a_Banco Baterías_x000a_Celda de Inversores_x000a_Acometidas de respaldo_x000a_Alumbrado Exterior_x000a_UPS"/>
    <s v="NO"/>
    <s v="1 // 100%"/>
    <s v="A"/>
    <s v="Cortocircuito en el tablero de distribución DC"/>
    <s v="Evidente"/>
    <s v="Equipo no disponible / Se pierde el control y protección de toda la SE"/>
    <d v="1899-12-30T05:00:00"/>
    <d v="1899-12-30T05:00:00"/>
    <n v="0"/>
    <n v="0"/>
    <n v="0"/>
    <d v="1899-12-30T05:00:00"/>
    <n v="0"/>
    <n v="0"/>
    <n v="0"/>
    <n v="500000"/>
    <n v="500000"/>
    <n v="1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5. Operación local: Errores en al Operación local con daños en personas y/o equipos. _x000a_"/>
    <s v="5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51"/>
    <n v="5"/>
    <s v="Muy Alta"/>
    <x v="3"/>
  </r>
  <r>
    <s v="EBTRA"/>
    <s v="Z33"/>
    <s v="SUB"/>
    <s v="MUIN37"/>
    <n v="13558"/>
    <s v="K10001000P000"/>
    <m/>
    <s v="Supervisión y control de los equipos eléctricos del sistema de potencia de la subestación de forma local (IHM) o de forma remota (Centro de control)"/>
    <s v="Garantizar de forma segura la operación y supervisión del control de la SE"/>
    <s v="Operación continua"/>
    <s v="AUTÓMATA - Gateway de comunicaciones_x000a_PLC (8)_x000a_GPS_x000a_Router_x000a_Switches capa 2_x000a_Fuentes de alimentación_x000a_Conversores RS232/RS485_x000a_Conversores de fibra óptica a cobre_x000a_Interface de usuario (IHM) _x000a_Unidad terminal remota - RTU (9)_x000a_Armario concentrador (Marshall in kiosk) (3)_x000a__x000a_Enlace de fibra óptica"/>
    <s v="NO"/>
    <s v="1 // 100%"/>
    <s v="A"/>
    <s v="Falla de Hardware (Cortocircuito /Sobretensión / Descarga) o falla de Software del Gateway de comunicaciones"/>
    <s v="Evidente"/>
    <s v="Equipo no disponible / Se pierde la supervisión del IHM (local) y SCADA (Centro de Control)"/>
    <d v="1900-03-30T00:00:00"/>
    <d v="1900-03-30T00:00:00"/>
    <n v="0"/>
    <n v="0"/>
    <n v="0"/>
    <d v="1900-03-30T00:00:00"/>
    <n v="0"/>
    <n v="0"/>
    <n v="0"/>
    <n v="25000000"/>
    <n v="25000000"/>
    <n v="1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5. Operación remota: Daño permanente en los servidores (4) de ADMS.  Afectación a clientes superior a 360 horas o que genere evento de alto impacto."/>
    <s v="5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51"/>
    <n v="5"/>
    <s v="Muy Alta"/>
    <x v="3"/>
  </r>
  <r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n v="15127"/>
    <s v="K100110008000"/>
    <x v="0"/>
    <s v="Su función es conectar o desconectar del sistema de transmisión regional el transformador de potencia de la subestación Santa María 115 kV."/>
    <s v="Su función secundaria  es transformar las magnitudes eléctricas de tensión y corriente para los equipos de medida y protección."/>
    <s v="Normalmente cerrada"/>
    <x v="0"/>
    <s v="No"/>
    <s v="1 // 100%"/>
    <s v="A"/>
    <s v="Bloqueo de interruptor de la bahía por bajo nivel de SF6"/>
    <s v="Evidente"/>
    <s v="Explosión del interruptor  "/>
    <d v="1899-12-30T02:30:00"/>
    <d v="1900-01-04T00:00:00"/>
    <n v="422538"/>
    <n v="14084.6"/>
    <n v="542"/>
    <d v="1899-12-30T02:30:00"/>
    <n v="1"/>
    <n v="1467.1458333333335"/>
    <n v="795193.04166666674"/>
    <n v="161870988.06522933"/>
    <n v="162666181.10689598"/>
    <n v="2"/>
    <s v="03. Clientes con demanda entre 1 MWh/mes- 1 GWh/mes"/>
    <s v="3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0"/>
    <s v="Crítico"/>
  </r>
  <r>
    <x v="0"/>
    <x v="0"/>
    <x v="0"/>
    <x v="1"/>
    <n v="15127"/>
    <s v="K100110006000"/>
    <x v="1"/>
    <s v="Su función es conectar o desconectar la línea de distribución Santa María - Bajo Upia al barraje de 34,5 Kv de la subestación Santa María"/>
    <s v="Su función secundaria  es transformar las magnitudes eléctricas corriente para los equipos de medida y protección."/>
    <s v="Normalmente cerrada"/>
    <x v="1"/>
    <s v="No"/>
    <s v="2 // 100%"/>
    <s v="B"/>
    <s v="Pérdida del aislamiento"/>
    <s v="Evidente"/>
    <s v="Arco eléctrico interno"/>
    <d v="1899-12-30T00:30:00"/>
    <d v="1900-01-02T00:00:00"/>
    <n v="197807"/>
    <n v="6593.5666666666666"/>
    <n v="542"/>
    <d v="1899-12-30T00:30:00"/>
    <n v="1"/>
    <n v="137.36597222222221"/>
    <n v="74452.356944444444"/>
    <n v="200405322.02091306"/>
    <n v="200479774.37785751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0"/>
    <s v="Crítico"/>
  </r>
  <r>
    <x v="0"/>
    <x v="0"/>
    <x v="0"/>
    <x v="1"/>
    <n v="15127"/>
    <s v="K100110007000"/>
    <x v="2"/>
    <s v="Su función es conectar o desconectar el barraje de 34.5 kV al devanado secundario del transformador de 12-15 MVA de la subestación Santa María "/>
    <s v="Su función secundaria  es transformar las magnitudes eléctricas corriente para los equipos de medida y protección."/>
    <s v="Normalmente cerrada"/>
    <x v="2"/>
    <s v="No"/>
    <s v="1 // 100%"/>
    <s v="A"/>
    <s v="Pérdida del aislamiento"/>
    <s v="Evidente"/>
    <s v="Arco eléctrico interno"/>
    <d v="1899-12-30T02:00:00"/>
    <d v="1900-01-02T00:00:00"/>
    <n v="197807"/>
    <n v="6593.5666666666666"/>
    <n v="542"/>
    <d v="1899-12-30T02:00:00"/>
    <n v="1"/>
    <n v="549.46388888888885"/>
    <n v="297809.42777777778"/>
    <n v="200405322.02091306"/>
    <n v="200703131.4486908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0"/>
    <s v="Crítico"/>
  </r>
  <r>
    <x v="0"/>
    <x v="0"/>
    <x v="0"/>
    <x v="2"/>
    <n v="15127"/>
    <s v="K100110004000"/>
    <x v="3"/>
    <s v="Su función es conectar o desconectar el circuito Santa María Rural al barraje de 13,8 Kv de la subestación Santa María"/>
    <s v="Su función secundaria  es transformar las magnitudes eléctricas corriente para los equipos de medida y protección."/>
    <s v="Normalmente cerrada"/>
    <x v="3"/>
    <s v="No"/>
    <s v="2 // 100%"/>
    <s v="B"/>
    <s v="Pérdida del aislamiento"/>
    <s v="Evidente"/>
    <s v="Arco eléctrico interno"/>
    <d v="1899-12-30T00:15:00"/>
    <d v="1900-01-02T00:00:00"/>
    <n v="59557"/>
    <n v="1985.2333333333333"/>
    <n v="542"/>
    <d v="1899-12-30T00:15:00"/>
    <n v="1"/>
    <n v="20.679513888888888"/>
    <n v="11208.296527777777"/>
    <n v="183157285.22590774"/>
    <n v="183168493.52243552"/>
    <n v="2"/>
    <s v="02. Clientes con demanda entre 100 KWh/mes- 1 MWh/mes"/>
    <s v="2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1. Afectación del servicio de energía hasta de 15 minutos en un municipio o ciudad "/>
    <s v="1"/>
    <s v="2224221"/>
    <n v="4"/>
    <x v="0"/>
    <s v="Crítico"/>
  </r>
  <r>
    <x v="0"/>
    <x v="0"/>
    <x v="0"/>
    <x v="1"/>
    <n v="15127"/>
    <s v="K100110005000"/>
    <x v="4"/>
    <s v="Su función es conectar o desconectar el circuito Santa María Urbano al barraje de 13,8 Kv de la subestación Santa María"/>
    <s v="Su función secundaria  es transformar las magnitudes eléctricas corriente para los equipos de medida y protección."/>
    <s v="Normalmente cerrada"/>
    <x v="3"/>
    <s v="No"/>
    <s v="2 // 100%"/>
    <s v="B"/>
    <s v="Pérdida del aislamiento"/>
    <s v="Evidente"/>
    <s v="Arco eléctrico interno"/>
    <d v="1899-12-30T00:30:00"/>
    <d v="1900-01-02T00:00:00"/>
    <n v="165175"/>
    <n v="5505.833333333333"/>
    <n v="542"/>
    <d v="1899-12-30T00:30:00"/>
    <n v="1"/>
    <n v="114.7048611111111"/>
    <n v="62170.034722222219"/>
    <n v="200405322.02091306"/>
    <n v="200467492.05563527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0"/>
    <s v="Crítico"/>
  </r>
  <r>
    <x v="0"/>
    <x v="0"/>
    <x v="0"/>
    <x v="2"/>
    <n v="15127"/>
    <s v="K100110002000"/>
    <x v="5"/>
    <s v="Su función es conectar o desconectar el circuito Reserva al barraje de 13,8 Kv de la subestación Santa María"/>
    <s v="Su función secundaria  es transformar las magnitudes eléctricas corriente para los equipos de medida y protección."/>
    <s v="Normalmente abierta"/>
    <x v="3"/>
    <s v="No"/>
    <s v="2 // 100%"/>
    <s v="B"/>
    <s v="Bloqueo del interruptor en posición abierta "/>
    <s v="Oculta"/>
    <s v="Equipo no disponible en estado de Reserva"/>
    <d v="1899-12-30T00:15:00"/>
    <d v="1911-10-29T00:00:00"/>
    <n v="0.1"/>
    <n v="3.3333333333333335E-3"/>
    <n v="542"/>
    <d v="1899-12-30T00:15:00"/>
    <n v="1"/>
    <n v="3.4722222222222222E-5"/>
    <n v="1.8819444444444444E-2"/>
    <n v="186151641.27501401"/>
    <n v="186151641.29383346"/>
    <n v="2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4111"/>
    <n v="4"/>
    <x v="0"/>
    <s v="Crítico"/>
  </r>
  <r>
    <x v="0"/>
    <x v="0"/>
    <x v="0"/>
    <x v="2"/>
    <n v="15127"/>
    <s v="K100110001000"/>
    <x v="6"/>
    <s v="Su función es conectar o desconectar el barraje de 13.8 kV al devanado terciario del transformador de 4-5  MVA de la subestación Santa María"/>
    <s v="Su función secundaria  es transformar las magnitudes eléctricas corriente para los equipos de medida y protección."/>
    <s v="Normalmente cerrada"/>
    <x v="3"/>
    <s v="No"/>
    <s v="2 // 100%"/>
    <s v="B"/>
    <s v="Pérdida del aislamiento"/>
    <s v="Evidente"/>
    <s v="Arco eléctrico interno"/>
    <d v="1899-12-30T00:30:00"/>
    <d v="1900-01-02T00:00:00"/>
    <n v="224732"/>
    <n v="7491.0666666666666"/>
    <n v="542"/>
    <d v="1899-12-30T00:30:00"/>
    <n v="1"/>
    <n v="156.06388888888887"/>
    <n v="84586.627777777772"/>
    <n v="183157285.22590774"/>
    <n v="183241871.85368553"/>
    <n v="2"/>
    <s v="02. Clientes con demanda entre 100 KWh/mes- 1 MWh/mes"/>
    <s v="2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1. Afectación del servicio de energía hasta de 15 minutos en un municipio o ciudad "/>
    <s v="1"/>
    <s v="2224221"/>
    <n v="4"/>
    <x v="0"/>
    <s v="Crítico"/>
  </r>
  <r>
    <x v="0"/>
    <x v="0"/>
    <x v="0"/>
    <x v="0"/>
    <n v="15127"/>
    <s v="K100110000000"/>
    <x v="7"/>
    <s v="_x000a_Transformar energía eléctrica del nivel de tensión 115 kV a 34.5/13.8 kV"/>
    <s v="Variar la relación de transformación"/>
    <s v="Operación continua"/>
    <x v="4"/>
    <s v="No"/>
    <s v="2 // 100%"/>
    <s v="B"/>
    <s v="Devanado Quemado"/>
    <s v="Evidente"/>
    <s v="Disparo y bloqueo de las bahías asociadas al transformador por operación de las protecciones ante falla interna."/>
    <d v="1899-12-30T02:30:00"/>
    <d v="1900-03-30T00:00:00"/>
    <n v="422538"/>
    <n v="14084.6"/>
    <n v="542"/>
    <d v="1899-12-30T02:30:00"/>
    <n v="1"/>
    <n v="1467.1458333333335"/>
    <n v="795193.04166666674"/>
    <n v="336001855.9137007"/>
    <n v="336797048.95536739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11212"/>
    <n v="3"/>
    <x v="1"/>
    <s v="Esencial"/>
  </r>
  <r>
    <x v="0"/>
    <x v="0"/>
    <x v="0"/>
    <x v="0"/>
    <n v="15127"/>
    <s v="K10011000A000"/>
    <x v="8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x v="5"/>
    <s v="No"/>
    <s v="1 // 100%"/>
    <s v="A"/>
    <s v="Ausencia de tensión CC"/>
    <s v="Evidente"/>
    <s v="Subestación sin protección, control y supervisión."/>
    <d v="1899-12-30T00:30:00"/>
    <d v="1899-12-30T08:00:00"/>
    <n v="0"/>
    <n v="0"/>
    <n v="542"/>
    <d v="1899-12-30T00:30:00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1"/>
    <s v="Esencial"/>
  </r>
  <r>
    <x v="0"/>
    <x v="0"/>
    <x v="0"/>
    <x v="0"/>
    <n v="15127"/>
    <s v="K10011000B000"/>
    <x v="9"/>
    <s v="Supervisar y controlar desde nivel 3 Y 4 los distintos equipos de potencia de la subestación Santa María"/>
    <s v="Garantizar de forma segura la operación y supervisión del control de la SE"/>
    <s v="Operación continua"/>
    <x v="6"/>
    <s v="No"/>
    <s v="2 // 100%"/>
    <s v="B"/>
    <s v="Daño en tarjetas electrónicas"/>
    <s v="Evidente"/>
    <s v="Pérdida de supervisión y control desde Integra."/>
    <d v="1899-12-30T00:00:00"/>
    <d v="1900-01-01T00:00:00"/>
    <n v="0"/>
    <n v="0"/>
    <n v="542"/>
    <d v="1899-12-30T00:00:0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2"/>
    <s v="No crític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">
  <r>
    <x v="0"/>
    <x v="0"/>
    <x v="0"/>
    <x v="0"/>
    <x v="0"/>
    <x v="0"/>
    <x v="0"/>
    <s v="Transformar voltaje de 230kV a 115 kV y 13,8 kV"/>
    <s v="Respaldo del sistema al fallar 1 de 3 transformadores"/>
    <s v="Operación continua"/>
    <s v="Autotransformador 1"/>
    <s v="No"/>
    <s v="3 // 50%"/>
    <x v="0"/>
    <s v="Falla en el aislamiento de los Devanados"/>
    <s v="Evidente"/>
    <s v="Equipo no disponible / Se mantiene la prestación del servicio"/>
    <d v="1899-12-30T00:00:00"/>
    <x v="0"/>
    <n v="0"/>
    <n v="0"/>
    <n v="542"/>
    <x v="0"/>
    <n v="0"/>
    <n v="0"/>
    <n v="0"/>
    <n v="2123659212.9376278"/>
    <n v="2123659212.9376278"/>
    <n v="5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5111211"/>
    <n v="5"/>
    <x v="0"/>
    <x v="0"/>
  </r>
  <r>
    <x v="0"/>
    <x v="0"/>
    <x v="0"/>
    <x v="0"/>
    <x v="0"/>
    <x v="1"/>
    <x v="1"/>
    <s v="Transformar voltaje de 230kV a 115 kV y 13,8 kV"/>
    <s v="Respaldo del sistema al fallar 1 de 3 transformadores"/>
    <s v="Operación continua"/>
    <s v="Autotransformador 2"/>
    <s v="No"/>
    <s v="3 // 50%"/>
    <x v="0"/>
    <s v="Falla en el aislamiento de los Devanados"/>
    <s v="Evidente"/>
    <s v="Equipo no disponible / Se mantiene la prestación del servicio"/>
    <d v="1899-12-30T00:00:00"/>
    <x v="0"/>
    <n v="0"/>
    <n v="0"/>
    <n v="542"/>
    <x v="0"/>
    <n v="0"/>
    <n v="0"/>
    <n v="0"/>
    <n v="1243129384.5939794"/>
    <n v="1243129384.5939794"/>
    <n v="4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4111211"/>
    <n v="4"/>
    <x v="1"/>
    <x v="1"/>
  </r>
  <r>
    <x v="0"/>
    <x v="0"/>
    <x v="0"/>
    <x v="0"/>
    <x v="0"/>
    <x v="2"/>
    <x v="2"/>
    <s v="Transformar voltaje de 230kV a 115 kV"/>
    <s v="Respaldo del sistema al fallar 1 de 3 transformadores"/>
    <s v="Operación continua"/>
    <s v="Autotransformador 3"/>
    <s v="No"/>
    <s v="3 // 50%"/>
    <x v="0"/>
    <s v="Falla en el aislamiento de los Devanados"/>
    <s v="Evidente"/>
    <s v="Equipo no disponible / Se mantiene la prestación del servicio"/>
    <d v="1899-12-30T00:00:00"/>
    <x v="0"/>
    <n v="0"/>
    <n v="0"/>
    <n v="542"/>
    <x v="0"/>
    <n v="0"/>
    <n v="0"/>
    <n v="0"/>
    <n v="1243129384.5939794"/>
    <n v="1243129384.5939794"/>
    <n v="4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4111211"/>
    <n v="4"/>
    <x v="1"/>
    <x v="1"/>
  </r>
  <r>
    <x v="0"/>
    <x v="0"/>
    <x v="0"/>
    <x v="1"/>
    <x v="0"/>
    <x v="3"/>
    <x v="3"/>
    <s v="Transformar voltaje de 115kV a 34,5 kV y de 115kV a 13,8 kV"/>
    <s v="Contener aceite dieléctrico"/>
    <s v="Operación continua"/>
    <s v="Transformador 1"/>
    <s v="No"/>
    <s v="1 // 100%"/>
    <x v="1"/>
    <s v="Falla en el aislamiento de los Devanados"/>
    <s v="Evidente"/>
    <s v="Equipo no disponible / Se pierde la prestación del servicio"/>
    <d v="1899-12-30T03:00:00"/>
    <x v="1"/>
    <n v="1755668"/>
    <n v="58522.26666666667"/>
    <n v="542"/>
    <x v="1"/>
    <n v="1"/>
    <n v="7315.2833333333338"/>
    <n v="3964883.5666666669"/>
    <n v="461669102.74307054"/>
    <n v="465633986.30973721"/>
    <n v="3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411212"/>
    <n v="4"/>
    <x v="1"/>
    <x v="1"/>
  </r>
  <r>
    <x v="0"/>
    <x v="0"/>
    <x v="0"/>
    <x v="2"/>
    <x v="0"/>
    <x v="4"/>
    <x v="4"/>
    <s v="Conectar y Transmitir la energía promedio mes de 16000 kWh/mes en 13,8 kV al circuito Maguncia Industrial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0:30:00"/>
    <x v="2"/>
    <n v="15872"/>
    <n v="529.06666666666672"/>
    <n v="542"/>
    <x v="2"/>
    <n v="1"/>
    <n v="11.022222222222222"/>
    <n v="5974.0444444444447"/>
    <n v="183157285.22590774"/>
    <n v="183163259.27035218"/>
    <n v="2"/>
    <s v="03. Clientes con demanda entre 1 MWh/mes- 1 GWh/mes"/>
    <s v="3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"/>
    <x v="0"/>
    <x v="5"/>
    <x v="5"/>
    <s v="Conectar y Transmitir la energía promedio mes de 76385 kWh/mes en 13,8 kV al circuito Maguncia Rural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0:30:00"/>
    <x v="2"/>
    <n v="76385"/>
    <n v="2546.1666666666665"/>
    <n v="542"/>
    <x v="2"/>
    <n v="1"/>
    <n v="53.045138888888886"/>
    <n v="28750.465277777777"/>
    <n v="183157285.22590774"/>
    <n v="183186035.69118553"/>
    <n v="2"/>
    <s v="03. Clientes con demanda entre 1 MWh/mes- 1 GWh/mes"/>
    <s v="3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"/>
    <x v="0"/>
    <x v="6"/>
    <x v="6"/>
    <s v="Conectar y Transmitir la energía promedio mes de 1068965 kWh/mes en 13,8 kV al circuito Paipa Zona Industria 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0:30:00"/>
    <x v="2"/>
    <n v="1068965"/>
    <n v="35632.166666666664"/>
    <n v="542"/>
    <x v="2"/>
    <n v="1"/>
    <n v="742.33680555555543"/>
    <n v="402346.54861111107"/>
    <n v="183157285.22590774"/>
    <n v="183559631.77451885"/>
    <n v="2"/>
    <s v="04. Clientes con demanda entre 1- 5 GWh/mes"/>
    <s v="4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0"/>
    <x v="0"/>
    <x v="2"/>
    <x v="0"/>
    <x v="7"/>
    <x v="7"/>
    <s v=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0:30:00"/>
    <x v="2"/>
    <n v="322782"/>
    <n v="10759.4"/>
    <n v="542"/>
    <x v="2"/>
    <n v="1"/>
    <n v="224.15416666666664"/>
    <n v="121491.55833333332"/>
    <n v="183157285.22590774"/>
    <n v="183278776.78424108"/>
    <n v="2"/>
    <s v="03. Clientes con demanda entre 1 MWh/mes- 1 GWh/mes"/>
    <s v="3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"/>
    <x v="0"/>
    <x v="8"/>
    <x v="8"/>
    <s v="Conectar y Transmitir la energía promedio mes de 271664 kWh/mes en 13,8 kV al circuito Zona Hotelera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0:30:00"/>
    <x v="2"/>
    <n v="271664"/>
    <n v="9055.4666666666672"/>
    <n v="542"/>
    <x v="2"/>
    <n v="1"/>
    <n v="188.65555555555557"/>
    <n v="102251.31111111112"/>
    <n v="183157285.22590774"/>
    <n v="183259536.53701887"/>
    <n v="2"/>
    <s v="03. Clientes con demanda entre 1 MWh/mes- 1 GWh/mes"/>
    <s v="3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3"/>
    <x v="0"/>
    <x v="9"/>
    <x v="9"/>
    <s v="Conectar y transmitir ,en caso de falla de la SE Higueras, para suplir la demanda de energía del circuito ciudadela con un consumo promedio de 778251 kWh/mes a los usuarios industriales en 34,5 kV por Paipa"/>
    <s v="En caso de falla desconectar y proteger aguas arriba de acuerdo al ajuste de la protección "/>
    <s v="Normalmente abierta"/>
    <s v="Interruptor_x000a_Protección Celda (Relé)_x000a_Control Celda"/>
    <s v="No"/>
    <s v="2 // 100%"/>
    <x v="0"/>
    <s v="Bloqueo del interruptor en posición abierta "/>
    <s v="Oculta"/>
    <s v="Equipo no disponible para transferir de la SE Higueras a Paipa la carga de los usuarios de la SE Higueras en estado de suplencia"/>
    <d v="1899-12-30T01:00:00"/>
    <x v="3"/>
    <n v="778251"/>
    <n v="25941.7"/>
    <n v="542"/>
    <x v="3"/>
    <n v="1"/>
    <n v="1080.9041666666667"/>
    <n v="585850.05833333335"/>
    <n v="200405322.02091306"/>
    <n v="200991172.0792464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14212"/>
    <n v="4"/>
    <x v="1"/>
    <x v="1"/>
  </r>
  <r>
    <x v="0"/>
    <x v="0"/>
    <x v="0"/>
    <x v="3"/>
    <x v="0"/>
    <x v="10"/>
    <x v="10"/>
    <s v="Equipo en estado de Reserva"/>
    <s v="Equipo en estado de Reserva"/>
    <s v="Normalmente abierta"/>
    <s v="Interruptor_x000a_Protección Celda (Relé)_x000a_Control Celda"/>
    <s v="No"/>
    <s v="1 // 100%"/>
    <x v="1"/>
    <s v="Bloqueo del interruptor en posición abierta "/>
    <s v="Oculta"/>
    <s v="Equipo no disponible en estado de Reserva"/>
    <d v="1899-12-30T00:00:00"/>
    <x v="2"/>
    <n v="0"/>
    <n v="0"/>
    <n v="542"/>
    <x v="0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local: Errores en al Operación local sin daños en personas y/o equipos. 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111"/>
    <n v="4"/>
    <x v="1"/>
    <x v="1"/>
  </r>
  <r>
    <x v="0"/>
    <x v="0"/>
    <x v="0"/>
    <x v="3"/>
    <x v="0"/>
    <x v="11"/>
    <x v="11"/>
    <s v="Conectar y transmitir ,en caso de falla de la SE Rio de Piedras, para suplir la demanda de energía del circuito con un consumo promedio de 1063092 kWh/mes a los usuarios por 34,5 kV por la Celda 34,5 kV Rio de Piedras de Paipa"/>
    <s v="En caso de falla desconectar y proteger aguas arriba de acuerdo al ajuste de la protección "/>
    <s v="Normalmente abierta"/>
    <s v="Interruptor_x000a_Protección Celda (Relé)_x000a_Control Celda"/>
    <s v="No"/>
    <s v="2 // 100%"/>
    <x v="0"/>
    <s v="Bloqueo del interruptor en posición abierta "/>
    <s v="Oculta"/>
    <s v="Equipo no disponible para transferir de la SE Rio de Piedras a Paipa la carga de los usuarios de la SE Rio de Piedras en estado de suplencia"/>
    <d v="1899-12-30T01:00:00"/>
    <x v="3"/>
    <n v="1063092"/>
    <n v="35436.400000000001"/>
    <n v="542"/>
    <x v="3"/>
    <n v="1"/>
    <n v="1476.5166666666667"/>
    <n v="800272.03333333333"/>
    <n v="200405322.02091306"/>
    <n v="201205594.0542464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4212"/>
    <n v="4"/>
    <x v="1"/>
    <x v="1"/>
  </r>
  <r>
    <x v="0"/>
    <x v="0"/>
    <x v="0"/>
    <x v="1"/>
    <x v="0"/>
    <x v="12"/>
    <x v="12"/>
    <s v="Transmitir la energía eléctrica en 115 kV a través de acople de barras y seccionar la barra principal en caso de falla o mantenimiento"/>
    <s v="Aislar la falla en la sección de barra donde se presente la falla"/>
    <s v="Normalmente cerrada"/>
    <s v="Interruptor de  bahía"/>
    <s v="No"/>
    <s v="1 // 100%"/>
    <x v="1"/>
    <s v="Bloqueo del interruptor  / Falla del motor / perdida del medio de extinción de arco"/>
    <s v="Oculta /_x000a_Oculta /_x000a_Evidente"/>
    <s v="Equipo no disponible /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13"/>
    <x v="13"/>
    <s v="Transmitir la energía eléctrica que viene del Autotransformador 1 a la barra de 115 kV"/>
    <s v="En caso de falla desconectar y proteger aguas arriba de acuerdo al ajuste de la protección "/>
    <s v="Normalmente cerrada"/>
    <s v="Interruptor de  bahía"/>
    <s v="No"/>
    <s v="3 // 5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14"/>
    <x v="14"/>
    <s v="Transmitir la energía eléctrica que viene del Autotransformador 2 a la barra de 115 kV"/>
    <s v="En caso de falla desconectar y proteger aguas arriba de acuerdo al ajuste de la protección "/>
    <s v="Normalmente cerrada"/>
    <s v="Interruptor de  bahía"/>
    <s v="No"/>
    <s v="3 // 5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15"/>
    <x v="15"/>
    <s v="Transmitir la energía eléctrica que viene del Autotransformador 3 a la barra de 115 kV"/>
    <s v="En caso de falla desconectar y proteger aguas arriba de acuerdo al ajuste de la protección "/>
    <s v="Normalmente cerrada"/>
    <s v="Interruptor de  bahía"/>
    <s v="No"/>
    <s v="3 // 5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"/>
    <x v="0"/>
    <x v="16"/>
    <x v="16"/>
    <s v="Conectar y Transmitir la energía en 13,8 kV del transformador tridevanado al barraje de los circuitos de 13,8 kV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2:00:00"/>
    <x v="2"/>
    <n v="1755668"/>
    <n v="58522.26666666667"/>
    <n v="542"/>
    <x v="4"/>
    <n v="1"/>
    <n v="4876.8555555555558"/>
    <n v="2643255.7111111111"/>
    <n v="183157285.22590774"/>
    <n v="185800540.93701884"/>
    <n v="2"/>
    <s v="04. Clientes con demanda entre 1- 5 GWh/mes"/>
    <s v="4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3"/>
    <x v="0"/>
    <x v="17"/>
    <x v="17"/>
    <s v="Conectar y Transmitir la energía en 34,5 kV del transformador tridevanado al barraje de los circuitos de 34,5 kV para alimentarlos como suplencia en caso de falla de la fuente principal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/ Se pierde la prestación del servicio"/>
    <d v="1899-12-30T01:00:00"/>
    <x v="2"/>
    <n v="1841343"/>
    <n v="61378.1"/>
    <n v="542"/>
    <x v="3"/>
    <n v="1"/>
    <n v="2557.4208333333331"/>
    <n v="1386122.0916666666"/>
    <n v="200405322.02091306"/>
    <n v="201791444.11257973"/>
    <n v="2"/>
    <s v="04. Clientes con demanda entre 1- 5 GWh/mes"/>
    <s v="4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1"/>
    <x v="0"/>
    <x v="18"/>
    <x v="18"/>
    <s v="Transmitir energía eléctrica de la barra 115 kV a la línea Barbosa"/>
    <s v="En caso de falla desconectar y proteger aguas arriba de acuerdo al ajuste de la protección "/>
    <s v="Normalmente cerrada"/>
    <s v="Interruptor de  bahía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19"/>
    <x v="19"/>
    <s v="Transmitir energía eléctrica de la barra 115 kV a la línea Diaco"/>
    <s v="En caso de falla desconectar y proteger aguas arriba de acuerdo al ajuste de la protección "/>
    <s v="Normalmente cerrada"/>
    <s v="Interruptor de  bahía"/>
    <s v="No"/>
    <s v="3 // 100%"/>
    <x v="2"/>
    <s v="Bloqueo del interruptor  / Falla del motor / perdida del medio de extinción de arco"/>
    <s v="Evidente"/>
    <s v="Equipo no disponible / Se pierde la  prestación del servicio"/>
    <d v="1899-12-30T00:30:00"/>
    <x v="4"/>
    <n v="16740000"/>
    <n v="558000"/>
    <n v="542"/>
    <x v="2"/>
    <n v="1"/>
    <n v="11625"/>
    <n v="6300750"/>
    <n v="161870988.06522933"/>
    <n v="168171738.06522933"/>
    <n v="2"/>
    <s v="05. Clientes con demanda &gt; 5 GWh/mes"/>
    <s v="5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0"/>
    <x v="0"/>
    <x v="1"/>
    <x v="0"/>
    <x v="20"/>
    <x v="20"/>
    <s v="Transmitir energía eléctrica de la barra 115 kV a la línea Donato"/>
    <s v="En caso de falla desconectar y proteger aguas arriba de acuerdo al ajuste de la protección "/>
    <s v="Normalmente cerrada"/>
    <s v="Interruptor de  bahía"/>
    <s v="No"/>
    <s v="3 // 100%"/>
    <x v="2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21"/>
    <x v="21"/>
    <s v="Transmitir energía eléctrica de la barra 115 kV a la línea Muiscas"/>
    <s v="En caso de falla desconectar y proteger aguas arriba de acuerdo al ajuste de la protección "/>
    <s v="Normalmente cerrada"/>
    <s v="Interruptor de  bahía"/>
    <s v="No"/>
    <s v="2 // 10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22"/>
    <x v="22"/>
    <s v="Transmitir energía eléctrica de la barra 115 kV a la línea Suamox Industrial"/>
    <s v="En caso de falla desconectar y proteger aguas arriba de acuerdo al ajuste de la protección "/>
    <s v="Normalmente cerrada"/>
    <s v="Interruptor de  bahía"/>
    <s v="No"/>
    <s v="3 // 100%"/>
    <x v="2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23"/>
    <x v="23"/>
    <s v="Transmitir energía eléctrica de la barra 115 kV a la línea Sochagota I"/>
    <s v="En caso de falla desconectar y proteger aguas arriba de acuerdo al ajuste de la protección "/>
    <s v="Normalmente cerrada"/>
    <s v="Interruptor de  bahía"/>
    <s v="No"/>
    <s v="2 // 10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24"/>
    <x v="24"/>
    <s v="Transmitir energía eléctrica de la barra 115 kV a la línea Sochagota II"/>
    <s v="En caso de falla desconectar y proteger aguas arriba de acuerdo al ajuste de la protección "/>
    <s v="Normalmente cerrada"/>
    <s v="Interruptor de  bahía"/>
    <s v="No"/>
    <s v="2 // 10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"/>
    <x v="0"/>
    <x v="25"/>
    <x v="25"/>
    <s v="En caso de falla de la bahía principal de Suamox, transmitir energía a la línea Suamox"/>
    <s v="En caso de falla desconectar y proteger aguas arriba de acuerdo al ajuste de la protección "/>
    <s v="Normalmente abierta"/>
    <s v="Interruptor de  bahía"/>
    <s v="No"/>
    <s v="2 // 10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5"/>
    <n v="0"/>
    <n v="0"/>
    <n v="542"/>
    <x v="0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211"/>
    <n v="4"/>
    <x v="1"/>
    <x v="1"/>
  </r>
  <r>
    <x v="0"/>
    <x v="0"/>
    <x v="0"/>
    <x v="1"/>
    <x v="0"/>
    <x v="26"/>
    <x v="26"/>
    <s v="En caso de falla de la bahía principal Diaco, transmitir energía a la línea Diaco"/>
    <s v="En caso de falla desconectar y proteger aguas arriba de acuerdo al ajuste de la protección "/>
    <s v="Normalmente abierta"/>
    <s v="Interruptor de  bahía"/>
    <s v="No"/>
    <s v="2 // 100%"/>
    <x v="0"/>
    <s v="Bloqueo del interruptor  / Falla del motor / perdida del medio de extinción de arco"/>
    <s v="Oculta"/>
    <s v="Equipo no disponible / Se pierde la  prestación del servicio"/>
    <d v="1899-12-30T01:00:00"/>
    <x v="5"/>
    <n v="16740000"/>
    <n v="558000"/>
    <n v="542"/>
    <x v="3"/>
    <n v="1"/>
    <n v="23250"/>
    <n v="12601500"/>
    <n v="161870988.06522933"/>
    <n v="174472488.06522933"/>
    <n v="2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514211"/>
    <n v="5"/>
    <x v="0"/>
    <x v="0"/>
  </r>
  <r>
    <x v="0"/>
    <x v="0"/>
    <x v="0"/>
    <x v="1"/>
    <x v="0"/>
    <x v="27"/>
    <x v="27"/>
    <s v="En caso de falla de la bahía principal Donato, transmitir energía a la línea Donato"/>
    <s v="En caso de falla desconectar y proteger aguas arriba de acuerdo al ajuste de la protección "/>
    <s v="Normalmente abierta"/>
    <s v="Interruptor de  bahía"/>
    <s v="No"/>
    <s v="2 // 100%"/>
    <x v="0"/>
    <s v="Bloqueo del interruptor  / Falla del motor / perdida del medio de extinción de arco"/>
    <s v="Oculta /_x000a_Oculta /_x000a_Evidente"/>
    <s v="Equipo no disponible / Se mantiene la prestación del servicio"/>
    <d v="1899-12-30T00:00:00"/>
    <x v="5"/>
    <n v="0"/>
    <n v="0"/>
    <n v="542"/>
    <x v="0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211"/>
    <n v="4"/>
    <x v="1"/>
    <x v="1"/>
  </r>
  <r>
    <x v="0"/>
    <x v="0"/>
    <x v="0"/>
    <x v="1"/>
    <x v="0"/>
    <x v="28"/>
    <x v="28"/>
    <s v="Alimentar la barra de 115kV desde la unidad generadora de TermoPaipa "/>
    <s v="Transmitir la energía eléctrica alimentando 1 solo circuito en caso de falla"/>
    <s v="Normalmente abierta"/>
    <s v="Interruptor de  bahía"/>
    <s v="No"/>
    <s v="1 // 100%"/>
    <x v="1"/>
    <s v="Bloqueo del interruptor en posición abierta "/>
    <s v="Oculta"/>
    <s v="Inoperabilidad de bahía de transferencia"/>
    <d v="1899-12-30T02:00:00"/>
    <x v="5"/>
    <n v="0"/>
    <n v="0"/>
    <n v="542"/>
    <x v="4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211"/>
    <n v="4"/>
    <x v="1"/>
    <x v="1"/>
  </r>
  <r>
    <x v="0"/>
    <x v="0"/>
    <x v="0"/>
    <x v="1"/>
    <x v="0"/>
    <x v="29"/>
    <x v="29"/>
    <s v="Transmitir la energía eléctrica que viene de la barra de 115 kV al Transformador Tridevenado 81101"/>
    <s v="En caso de falla desconectar y proteger aguas arriba de acuerdo al ajuste de la protección "/>
    <s v="Normalmente cerrada"/>
    <s v="Interruptor de  bahía"/>
    <s v="No"/>
    <s v="2 // 100%"/>
    <x v="0"/>
    <s v="Perdida del medio de extinción de arco"/>
    <s v="Evidente"/>
    <s v="Equipo no disponible / Se pierde la prestación del servicio"/>
    <d v="1899-12-30T03:00:00"/>
    <x v="4"/>
    <n v="1755668"/>
    <n v="58522.26666666667"/>
    <n v="542"/>
    <x v="1"/>
    <n v="1"/>
    <n v="7315.2833333333338"/>
    <n v="3964883.5666666669"/>
    <n v="161870988.06522933"/>
    <n v="165835871.63189599"/>
    <n v="2"/>
    <s v="04. Clientes con demanda entre 1- 5 GWh/mes"/>
    <s v="4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0"/>
    <x v="0"/>
    <x v="2"/>
    <x v="0"/>
    <x v="30"/>
    <x v="30"/>
    <s v="Conectar a la salida 13,8kV de los autotransformadores al barraje de los servicios auxiliares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"/>
    <d v="1899-12-30T00:00:00"/>
    <x v="2"/>
    <n v="0"/>
    <n v="0"/>
    <n v="542"/>
    <x v="0"/>
    <n v="0"/>
    <n v="0"/>
    <n v="0"/>
    <n v="183157285.22590774"/>
    <n v="183157285.22590774"/>
    <n v="2"/>
    <s v="01.  Clientes con demanda &lt; 100 KWh/mes"/>
    <s v="1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24211"/>
    <n v="4"/>
    <x v="1"/>
    <x v="1"/>
  </r>
  <r>
    <x v="0"/>
    <x v="0"/>
    <x v="0"/>
    <x v="2"/>
    <x v="0"/>
    <x v="31"/>
    <x v="31"/>
    <s v="Conectar a la salida 13,8kV de los autotransformadores al barraje de los servicios auxiliares"/>
    <s v="En caso de falla desconectar y proteger aguas arriba de acuerdo al ajuste de la protección "/>
    <s v="Normalmente cerrada"/>
    <s v="Interruptor_x000a_Protección Celda (Relé)_x000a_Control Celda"/>
    <s v="No"/>
    <s v="2 // 100%"/>
    <x v="0"/>
    <s v="Bloqueo del interruptor  / Falla del motor / perdida de aislamiento"/>
    <s v="Evidente"/>
    <s v="Equipo no disponible "/>
    <d v="1899-12-30T00:00:00"/>
    <x v="2"/>
    <n v="0"/>
    <n v="0"/>
    <n v="542"/>
    <x v="0"/>
    <n v="0"/>
    <n v="0"/>
    <n v="0"/>
    <n v="183157285.22590774"/>
    <n v="183157285.22590774"/>
    <n v="2"/>
    <s v="01.  Clientes con demanda &lt; 100 KWh/mes"/>
    <s v="1"/>
    <s v="02. Lesiones graves/largas a un individuo, o menor lesión a varios individuos.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24211"/>
    <n v="4"/>
    <x v="1"/>
    <x v="1"/>
  </r>
  <r>
    <x v="0"/>
    <x v="0"/>
    <x v="0"/>
    <x v="1"/>
    <x v="0"/>
    <x v="32"/>
    <x v="32"/>
    <s v="Suministrar la energía de alimentación AC y DC para el sistema de control y protecciones de la subestación "/>
    <s v="Suministrar energía AC y DC en caso de perdida del transformador de servicios auxiliares por un tiempo de respaldo aproximado 8 horas"/>
    <s v="Operación continua"/>
    <s v="Transformador_x000a_ Planta Diesel de Emergencia_x000a_Banco Baterías_x000a_Celda de Inversores_x000a_Acometidas de respaldo_x000a_Alumbrado Exterior_x000a_UPS"/>
    <s v="No"/>
    <s v="1 // 100%"/>
    <x v="1"/>
    <s v="Cortocircuito en el tablero de distribución DC"/>
    <s v="Evidente"/>
    <s v="Equipo no disponible / Se pierde el control y protección de toda la SE"/>
    <d v="1899-12-30T00:30:00"/>
    <x v="6"/>
    <n v="0"/>
    <n v="0"/>
    <n v="542"/>
    <x v="2"/>
    <n v="0"/>
    <n v="0"/>
    <n v="0"/>
    <n v="140512528.09999999"/>
    <n v="140512528.09999999"/>
    <n v="2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1311"/>
    <n v="3"/>
    <x v="2"/>
    <x v="2"/>
  </r>
  <r>
    <x v="0"/>
    <x v="0"/>
    <x v="0"/>
    <x v="1"/>
    <x v="0"/>
    <x v="33"/>
    <x v="33"/>
    <s v="Supervisión y control de los equipos eléctricos del sistema de potencia de la subestación de forma local (IHM) o de forma remota (Centro de control)"/>
    <s v="Garantizar de forma segura la operación y supervisión del control de la SE"/>
    <s v="Operación continua"/>
    <s v="AUTÓMATA - Gateway de comunicaciones_x000a_PLC (8)_x000a_GPS_x000a_Router_x000a_Switches capa 2_x000a_Fuentes de alimentación_x000a_Conversores RS232/RS485_x000a_Conversores de fibra óptica a cobre_x000a_Interface de usuario (IHM) _x000a_Unidad terminal remota - RTU (9)_x000a_Armario concentrador (Marshall in kiosk) (3)_x000a__x000a_Enlace de fibra óptica"/>
    <s v="No"/>
    <s v="2 // 100%"/>
    <x v="0"/>
    <s v="Falla de Hardware (Cortocircuito /Sobretensión / Descarga) o falla de Software del Gateway de comunicaciones"/>
    <s v="Evidente"/>
    <s v="Equipo no disponible / Se pierde la supervisión del IHM (local) y SCADA (Centro de Control)"/>
    <d v="1899-12-30T00:00:00"/>
    <x v="5"/>
    <n v="0"/>
    <n v="0"/>
    <n v="542"/>
    <x v="0"/>
    <n v="0"/>
    <n v="0"/>
    <n v="0"/>
    <n v="30000000"/>
    <n v="30000000"/>
    <n v="1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211"/>
    <n v="2"/>
    <x v="3"/>
    <x v="3"/>
  </r>
  <r>
    <x v="0"/>
    <x v="1"/>
    <x v="0"/>
    <x v="4"/>
    <x v="1"/>
    <x v="34"/>
    <x v="34"/>
    <s v="Su función es conectar o desconectar del sistema de transmisión regional el transformador de potencia de la subestación Muiscas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l interruptor  / Falla del motor / perdida del medio de extinción de arco"/>
    <s v="Evidente"/>
    <s v="Equipo no disponible / Se pierde la prestación del servicio"/>
    <d v="1899-12-30T01:00:00"/>
    <x v="4"/>
    <n v="976785"/>
    <n v="32559.5"/>
    <n v="542"/>
    <x v="3"/>
    <n v="1"/>
    <n v="1356.6458333333333"/>
    <n v="735302.04166666663"/>
    <n v="161870988.06522933"/>
    <n v="162606290.10689598"/>
    <n v="2"/>
    <s v="03. Clientes con demanda entre 1 MWh/mes- 1 GWh/mes"/>
    <s v="3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1"/>
    <x v="0"/>
    <x v="4"/>
    <x v="1"/>
    <x v="35"/>
    <x v="35"/>
    <s v="Transformar voltaje de 115kV a 34,5 kV"/>
    <s v="Contener aceite dieléctrico"/>
    <s v="Operación continua"/>
    <s v="Transformador"/>
    <s v="No"/>
    <s v="2 // 100%"/>
    <x v="0"/>
    <s v="Falla en el aislamiento de los Devanados"/>
    <s v="Evidente"/>
    <s v="Equipo no disponible / Se pierde la prestación del servicio"/>
    <d v="1899-12-30T01:00:00"/>
    <x v="7"/>
    <n v="976785"/>
    <n v="32559.5"/>
    <n v="542"/>
    <x v="3"/>
    <n v="1"/>
    <n v="1356.6458333333333"/>
    <n v="735302.04166666663"/>
    <n v="527675586.80340129"/>
    <n v="528410888.84506798"/>
    <n v="3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311212"/>
    <n v="3"/>
    <x v="2"/>
    <x v="2"/>
  </r>
  <r>
    <x v="0"/>
    <x v="1"/>
    <x v="0"/>
    <x v="4"/>
    <x v="1"/>
    <x v="36"/>
    <x v="36"/>
    <s v="Su función es conectar o desconectar la línea de transmisión Donato-Muiscas I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37"/>
    <x v="37"/>
    <s v="Su función es conectar o desconectar la línea de transmisión Paipa-Muiscas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38"/>
    <x v="38"/>
    <s v="Su función es conectar o desconectar la línea de transmisión Donato-Muiscas 2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39"/>
    <x v="39"/>
    <s v="Su función es conectar o desconectar la línea de transmisión AR-Muiscas I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40"/>
    <x v="40"/>
    <s v="Su función es conectar o desconectar la línea de transmisión AR-Muiscas 2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41"/>
    <x v="41"/>
    <s v="Su función es conectar o desconectar la línea de transmisión Jenesano-Muiscas 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2 // 100%"/>
    <x v="0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42"/>
    <x v="42"/>
    <s v="Su función es mantener la prestación del servicio de las dos líneas asociadas al diámetro en caso de falla de uno de los interruptores de barra 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1 // 100%"/>
    <x v="1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86151637.27501401"/>
    <n v="186151637.27501401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43"/>
    <x v="43"/>
    <s v="Su función es mantener la prestación del servicio de las dos líneas asociadas al diámetro en caso de falla de uno de los interruptores de barra 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1 // 100%"/>
    <x v="1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86151638.27501401"/>
    <n v="186151638.27501401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44"/>
    <x v="44"/>
    <s v="Su función es mantener la prestación del servicio de las dos líneas asociadas al diámetro en caso de falla de uno de los interruptores de barra 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1 // 100%"/>
    <x v="1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86151639.27501401"/>
    <n v="186151639.27501401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"/>
    <x v="1"/>
    <x v="45"/>
    <x v="45"/>
    <s v="Su función es mantener la prestación del servicio de las dos líneas asociadas al diámetro en caso de falla de uno de los interruptores de barra 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1 // 100%"/>
    <x v="1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86151640.27501401"/>
    <n v="186151640.27501401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5"/>
    <x v="1"/>
    <x v="46"/>
    <x v="46"/>
    <s v="Reserva"/>
    <s v="Su función secundaria  es transformar las magnitudes eléctricas corriente  y tensión para los equipos de medida y protección."/>
    <s v="Normalmente abierta"/>
    <s v="Trasformador de corriente,  interruptor, seccionado, cuchilla de puesta a tierra, relé de protección, medidor, DPS."/>
    <s v="No"/>
    <s v="1 // 100%"/>
    <x v="1"/>
    <s v="Bloqueo del interruptor en posición abierta "/>
    <s v="Oculta"/>
    <s v="Equipo no disponible en estado de Reserva"/>
    <d v="1899-12-30T00:00:00"/>
    <x v="2"/>
    <n v="0"/>
    <n v="0"/>
    <n v="542"/>
    <x v="0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111"/>
    <n v="4"/>
    <x v="1"/>
    <x v="1"/>
  </r>
  <r>
    <x v="0"/>
    <x v="1"/>
    <x v="0"/>
    <x v="5"/>
    <x v="1"/>
    <x v="47"/>
    <x v="47"/>
    <s v="Reserva"/>
    <s v="Su función secundaria  es transformar las magnitudes eléctricas corriente  y tensión para los equipos de medida y protección."/>
    <s v="Normalmente abierta"/>
    <s v="Trasformador de corriente,  interruptor, seccionado, cuchilla de puesta a tierra, relé de protección, medidor, DPS."/>
    <s v="No"/>
    <s v="1 // 100%"/>
    <x v="1"/>
    <s v="Bloqueo del interruptor en posición abierta "/>
    <s v="Oculta"/>
    <s v="Equipo no disponible en estado de Reserva"/>
    <d v="1899-12-30T00:00:00"/>
    <x v="2"/>
    <n v="0"/>
    <n v="0"/>
    <n v="542"/>
    <x v="0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111"/>
    <n v="4"/>
    <x v="1"/>
    <x v="1"/>
  </r>
  <r>
    <x v="0"/>
    <x v="1"/>
    <x v="0"/>
    <x v="5"/>
    <x v="1"/>
    <x v="48"/>
    <x v="48"/>
    <s v="Su función es conectar o desconectar la línea de distribución al barraje de 34,5 Kv de la subestación Muiscas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1:00:00"/>
    <x v="3"/>
    <n v="976785"/>
    <n v="32559.5"/>
    <n v="542"/>
    <x v="3"/>
    <n v="1"/>
    <n v="1356.6458333333333"/>
    <n v="735302.04166666663"/>
    <n v="200405322.02091306"/>
    <n v="201140624.0625797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1"/>
    <x v="0"/>
    <x v="5"/>
    <x v="1"/>
    <x v="49"/>
    <x v="49"/>
    <s v="Reserva"/>
    <s v="Su función secundaria  es transformar las magnitudes eléctricas corriente  y tensión para los equipos de medida y protección."/>
    <s v="Normalmente abierta"/>
    <s v="Trasformador de corriente,  interruptor, seccionado, cuchilla de puesta a tierra, relé de protección, medidor, DPS"/>
    <s v="No"/>
    <s v="1 // 100%"/>
    <x v="1"/>
    <s v="Bloqueo del interruptor en posición abierta "/>
    <s v="Oculta"/>
    <s v="Equipo no disponible en estado de Reserva"/>
    <d v="1899-12-30T00:00:00"/>
    <x v="2"/>
    <n v="0"/>
    <n v="0"/>
    <n v="542"/>
    <x v="0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111"/>
    <n v="4"/>
    <x v="1"/>
    <x v="1"/>
  </r>
  <r>
    <x v="0"/>
    <x v="1"/>
    <x v="0"/>
    <x v="5"/>
    <x v="1"/>
    <x v="50"/>
    <x v="50"/>
    <s v="Su función es conectar o desconectar el barraje de 34.5 kV al devanado secundario del transformador de 30-40 MVA  del la subestación Muiscas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2 // 100%"/>
    <x v="0"/>
    <s v="Pérdida del aislamiento"/>
    <s v="Evidente"/>
    <s v="Arco eléctrico interno"/>
    <d v="1899-12-30T01:00:00"/>
    <x v="3"/>
    <n v="976785"/>
    <n v="32559.5"/>
    <n v="542"/>
    <x v="3"/>
    <n v="1"/>
    <n v="1356.6458333333333"/>
    <n v="735302.04166666663"/>
    <n v="200405322.02091306"/>
    <n v="201140624.0625797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1"/>
    <x v="0"/>
    <x v="4"/>
    <x v="1"/>
    <x v="51"/>
    <x v="51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)."/>
    <s v="1"/>
    <s v="01. Ningún interés ni cobertura en medios de comunicación, sin afectación a la reputación"/>
    <s v="1"/>
    <s v="1111311"/>
    <n v="3"/>
    <x v="2"/>
    <x v="2"/>
  </r>
  <r>
    <x v="0"/>
    <x v="1"/>
    <x v="0"/>
    <x v="4"/>
    <x v="1"/>
    <x v="52"/>
    <x v="52"/>
    <s v="Supervisar y controlar desde nivel 3 Y 4 los distintos equipos de potencia de la subestación Muiscas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)."/>
    <s v="1"/>
    <s v="01. Ningún interés ni cobertura en medios de comunicación, sin afectación a la reputación"/>
    <s v="1"/>
    <s v="1111211"/>
    <n v="2"/>
    <x v="3"/>
    <x v="3"/>
  </r>
  <r>
    <x v="0"/>
    <x v="2"/>
    <x v="0"/>
    <x v="6"/>
    <x v="2"/>
    <x v="53"/>
    <x v="53"/>
    <s v="Su función es conectar o desconectar del sistema de transmisión regional el transformador de potencia 1 de la subestación Suamox el devanado d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, Pararrayos, seccionador de transferencia."/>
    <s v="No"/>
    <s v="2 // 100%"/>
    <x v="0"/>
    <s v="Bloqueo del interruptor  / Falla del motor / perdida del medio de extinción de arco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6"/>
    <x v="2"/>
    <x v="54"/>
    <x v="54"/>
    <s v="Su función es conectar o desconectar del sistema de transmisión regional el transformador de potencia 1 de la subestación Suamox el devanado d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, Pararrayos, seccionador de transferencia."/>
    <s v="No"/>
    <s v="2 // 100%"/>
    <x v="0"/>
    <s v="Bloqueo del interruptor  / Falla del motor / perdida del medio de extinción de arco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6"/>
    <x v="2"/>
    <x v="55"/>
    <x v="55"/>
    <s v="Su función es conectar o desconectar la línea de transmisión Suamox - San Antonio al barraje 115 kV de la subestación Suamox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l interruptor  / Falla del motor / perdida del medio de extinción de arco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6"/>
    <x v="2"/>
    <x v="56"/>
    <x v="56"/>
    <s v="Su función es conectar o desconectar la línea de transmisión Suamox - San Antonio 2 al barraje 115 kV de la subestación Suamox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l interruptor  / Falla del motor / perdida del medio de extinción de arco"/>
    <s v="Evidente"/>
    <s v="Equipo no disponible / Se pierde la prestación del servicio"/>
    <d v="1899-12-30T01:00:00"/>
    <x v="4"/>
    <n v="22763550"/>
    <n v="758785"/>
    <n v="542"/>
    <x v="3"/>
    <n v="1"/>
    <n v="31616.041666666664"/>
    <n v="17135894.583333332"/>
    <n v="161870988.06522933"/>
    <n v="179006882.64856267"/>
    <n v="2"/>
    <s v="05. Clientes con demanda &gt; 5 GWh/mes"/>
    <s v="5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2"/>
    <x v="0"/>
    <x v="6"/>
    <x v="2"/>
    <x v="57"/>
    <x v="57"/>
    <s v="Su función es conectar o desconectar la línea de transmisión Suamox - Holcim al barraje 115 kV de la subestación Suamox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l interruptor  / Falla del motor / perdida del medio de extinción de arco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6"/>
    <x v="2"/>
    <x v="58"/>
    <x v="58"/>
    <s v="Su función es conectar o desconectar la línea de transmisión Suamox - Higueras al barraje 115 kV de la subestación Suamox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l interruptor  / Falla del motor / perdida del medio de extinción de arco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6"/>
    <x v="2"/>
    <x v="59"/>
    <x v="59"/>
    <s v="Su función es conectar o desconectar el barraje de transferencia al barraje 115 kV de la subestación Suamox."/>
    <s v="Su función secundaria  es transformar las magnitudes eléctricas de tensión y corriente para los equipos de medida y protección."/>
    <s v="Normalmente abierta"/>
    <s v="Interruptor, seccionador de acople (X2)"/>
    <s v="No"/>
    <s v="1 // 100%"/>
    <x v="1"/>
    <s v="Bloqueo del interruptor  / Falla del motor / perdida del medio de extinción de arco"/>
    <s v="Oculta"/>
    <s v="Inoperabilidad de bahía de transferencia"/>
    <d v="1899-12-30T04:00:00"/>
    <x v="4"/>
    <n v="0"/>
    <n v="0"/>
    <n v="542"/>
    <x v="5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311"/>
    <n v="4"/>
    <x v="1"/>
    <x v="1"/>
  </r>
  <r>
    <x v="0"/>
    <x v="2"/>
    <x v="0"/>
    <x v="7"/>
    <x v="2"/>
    <x v="60"/>
    <x v="60"/>
    <s v="Transformar energía eléctrica del nivel de tensión 220 kV a 115 kV"/>
    <s v="Contener aceite dieléctrico"/>
    <s v="Operación continua"/>
    <s v="(Cuba, Tanque de expansión, Cambiador de Tomas, Devanados, Bujes, Protecciones Mecánicas, DPS) Por Fase"/>
    <s v="No"/>
    <s v="2 // 100%"/>
    <x v="0"/>
    <s v="Devanado Quemado"/>
    <s v="Evidente"/>
    <s v="Disparo y bloqueo de las Bahías asociadas al transformador de Potencia por operación de las protecciones."/>
    <d v="1899-12-30T00:00:00"/>
    <x v="0"/>
    <n v="0"/>
    <n v="0"/>
    <n v="542"/>
    <x v="0"/>
    <n v="0"/>
    <n v="0"/>
    <n v="0"/>
    <n v="1654125568.5235314"/>
    <n v="1654125568.5235314"/>
    <n v="5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5111211"/>
    <n v="5"/>
    <x v="0"/>
    <x v="0"/>
  </r>
  <r>
    <x v="0"/>
    <x v="2"/>
    <x v="0"/>
    <x v="7"/>
    <x v="2"/>
    <x v="61"/>
    <x v="61"/>
    <s v="Transformar energía eléctrica del nivel de tensión 220 kV a 115 kV"/>
    <s v="Contener aceite dieléctrico"/>
    <s v="Operación continua"/>
    <s v="(Cuba, Tanque de expansión, Cambiador de Tomas, Devanados, Bujes, Protecciones Mecánicas, DPS) Por Fase"/>
    <s v="No"/>
    <s v="2 // 100%"/>
    <x v="0"/>
    <s v="Devanado Quemado"/>
    <s v="Evidente"/>
    <s v="Disparo y bloqueo de las Bahías asociadas al transformador de Potencia por operación de las protecciones."/>
    <d v="1899-12-30T00:00:00"/>
    <x v="0"/>
    <n v="0"/>
    <n v="0"/>
    <n v="542"/>
    <x v="0"/>
    <n v="0"/>
    <n v="0"/>
    <n v="0"/>
    <n v="1654125568.5235314"/>
    <n v="1654125568.5235314"/>
    <n v="5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5111211"/>
    <n v="5"/>
    <x v="0"/>
    <x v="0"/>
  </r>
  <r>
    <x v="0"/>
    <x v="2"/>
    <x v="0"/>
    <x v="6"/>
    <x v="2"/>
    <x v="62"/>
    <x v="62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140512528.09999999"/>
    <n v="140512528.09999999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)."/>
    <s v="1"/>
    <s v="01. Ningún interés ni cobertura en medios de comunicación, sin afectación a la reputación"/>
    <s v="1"/>
    <s v="2111311"/>
    <n v="3"/>
    <x v="2"/>
    <x v="2"/>
  </r>
  <r>
    <x v="0"/>
    <x v="2"/>
    <x v="0"/>
    <x v="6"/>
    <x v="2"/>
    <x v="63"/>
    <x v="52"/>
    <s v="Supervisar y controlar desde nivel 3 Y 4 los distintos equipos de potencia de la subestación Suamox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)."/>
    <s v="1"/>
    <s v="01. Ningún interés ni cobertura en medios de comunicación, sin afectación a la reputación"/>
    <s v="1"/>
    <s v="1111211"/>
    <n v="2"/>
    <x v="3"/>
    <x v="3"/>
  </r>
  <r>
    <x v="0"/>
    <x v="2"/>
    <x v="0"/>
    <x v="8"/>
    <x v="2"/>
    <x v="64"/>
    <x v="63"/>
    <s v="Suministrar servicios auxiliares AC a la subestación."/>
    <s v="Referencia a tierra del devanado 13.8. kV conectado en Delta."/>
    <s v="Operación continua"/>
    <s v="Cuba, Tanque de expansión, Devanados, Bujes."/>
    <s v="No"/>
    <s v="2 // 100%"/>
    <x v="0"/>
    <s v="Devanado Quemado"/>
    <s v="Evidente"/>
    <s v="Disparo y bloqueo de las Bahías asociadas al transformador de Potencia por operación de las protecciones."/>
    <d v="1899-12-30T00:00:00"/>
    <x v="5"/>
    <n v="0"/>
    <n v="0"/>
    <n v="542"/>
    <x v="0"/>
    <n v="0"/>
    <n v="0"/>
    <n v="0"/>
    <n v="31654288.783376887"/>
    <n v="31654288.783376887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)."/>
    <s v="1"/>
    <s v="01. Ningún interés ni cobertura en medios de comunicación, sin afectación a la reputación"/>
    <s v="1"/>
    <s v="1111211"/>
    <n v="2"/>
    <x v="3"/>
    <x v="3"/>
  </r>
  <r>
    <x v="0"/>
    <x v="2"/>
    <x v="0"/>
    <x v="8"/>
    <x v="2"/>
    <x v="65"/>
    <x v="64"/>
    <s v="Suministrar servicios auxiliares AC a la subestación."/>
    <s v="Referencia a tierra del devanado 13.8. kV conectado en Delta."/>
    <s v="Operación continua"/>
    <s v="Cuba, Tanque de expansión, Devanados, Bujes."/>
    <s v="No"/>
    <s v="2 // 100%"/>
    <x v="0"/>
    <s v="Devanado Quemado"/>
    <s v="Evidente"/>
    <s v="Disparo y bloqueo de las Bahías asociadas al transformador de Potencia por operación de las protecciones."/>
    <d v="1899-12-30T00:00:00"/>
    <x v="5"/>
    <n v="0"/>
    <n v="0"/>
    <n v="542"/>
    <x v="0"/>
    <n v="0"/>
    <n v="0"/>
    <n v="0"/>
    <n v="31654288.783376887"/>
    <n v="31654288.783376887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)."/>
    <s v="1"/>
    <s v="01. Ningún interés ni cobertura en medios de comunicación, sin afectación a la reputación"/>
    <s v="1"/>
    <s v="1111211"/>
    <n v="2"/>
    <x v="3"/>
    <x v="3"/>
  </r>
  <r>
    <x v="0"/>
    <x v="2"/>
    <x v="0"/>
    <x v="9"/>
    <x v="3"/>
    <x v="66"/>
    <x v="65"/>
    <s v="trasformador bidevanado, que conecta nivel de tensión 115kv para trasformador nivel de tensión 34,5kV en s/e san Antonio."/>
    <s v="aislar trasformador ante cualquier tipo de falla, dejando sin servicio el interruptor."/>
    <s v="Normalmente cerrada"/>
    <s v="trasformador de corriente, trasformador de tensión, interruptor seccionamiento de barra, línea, transferencia. Pararrayos."/>
    <s v="No"/>
    <s v="2 // 100%"/>
    <x v="0"/>
    <s v="bloqueo de interruptor de la bahía por bajo nivel de SF6"/>
    <s v="Evidente"/>
    <s v="explosión del interruptor  generando daño mínimo en el  trasformador de potencia, y sin disponibilidad para dar servicio a s/e san Antonio"/>
    <d v="1899-12-30T02:00:00"/>
    <x v="8"/>
    <n v="5767213"/>
    <n v="192240.43333333332"/>
    <n v="542"/>
    <x v="4"/>
    <n v="1"/>
    <n v="16020.036111111109"/>
    <n v="8682859.5722222216"/>
    <n v="161870988.06522933"/>
    <n v="170553847.63745156"/>
    <n v="2"/>
    <s v="04. Clientes con demanda entre 1- 5 GWh/mes"/>
    <s v="4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2"/>
    <x v="0"/>
    <x v="9"/>
    <x v="3"/>
    <x v="67"/>
    <x v="66"/>
    <s v="Conectar al barraje de transferencia en el nivel de tensión 115 KV la subestación San Antonio"/>
    <s v="Transferir carga de una bahía hacia otra en caso de indisponibilidad de alguna bahía "/>
    <s v="Normalmente abierta"/>
    <s v="seccionadores de barra transferencia, interruptor"/>
    <s v="No"/>
    <s v="1 // 100%"/>
    <x v="1"/>
    <s v="Bobina de cierre Averiada"/>
    <s v="Oculta"/>
    <s v="Inoperabilidad de bahía de transferencia"/>
    <d v="1899-12-30T04:00:00"/>
    <x v="8"/>
    <n v="0"/>
    <n v="0"/>
    <n v="542"/>
    <x v="5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311"/>
    <n v="4"/>
    <x v="1"/>
    <x v="1"/>
  </r>
  <r>
    <x v="0"/>
    <x v="2"/>
    <x v="0"/>
    <x v="10"/>
    <x v="3"/>
    <x v="68"/>
    <x v="67"/>
    <s v="Conectar en el nivel 34,5 kV del transformador 115/34,5 kV de 26 MVA al barraje 34,5 kV de la s/e San Antonio."/>
    <s v="Aislar al transformador ante cualquier tipo de falla en el barraje 34,5 kV o en las cargas conectadas."/>
    <s v="Normalmente cerrada"/>
    <s v="Interruptor, transformadores de corriente, transformador de tensión, relés de protección, cables XLPE, DPS, Medidor, celda."/>
    <s v="No"/>
    <s v="1 // 100%"/>
    <x v="1"/>
    <s v="Arco eléctrico interno"/>
    <s v="Evidente"/>
    <s v="Daño en el interruptor, y los demás elementos que componen la celda."/>
    <d v="1899-12-30T02:00:00"/>
    <x v="2"/>
    <n v="5767213"/>
    <n v="192240.43333333332"/>
    <n v="542"/>
    <x v="4"/>
    <n v="1"/>
    <n v="16020.036111111109"/>
    <n v="8682859.5722222216"/>
    <n v="200405322.02091306"/>
    <n v="209088181.593135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10"/>
    <x v="3"/>
    <x v="69"/>
    <x v="68"/>
    <s v="Conectar en el nivel 34,5 kV del barraje de la s/e san Antonio con la alimentación del transformador CÓDIGO  81116 de 12.5/15 MVA "/>
    <s v="Despejar cualquier tipo de fallas sobre EL TRANSFORMADOR DE12.5 /15 MVA"/>
    <s v="Normalmente cerrada"/>
    <s v="Interruptor, transformadores de corriente, relés de protección, cables XLPE, DPS, Medidor, celda,"/>
    <s v="No"/>
    <s v="1 // 100%"/>
    <x v="1"/>
    <s v="Arco eléctrico interno"/>
    <s v="Evidente"/>
    <s v="Daño en el interruptor, y los demás elementos que componen la celda."/>
    <d v="1899-12-30T01:00:00"/>
    <x v="2"/>
    <n v="1546572"/>
    <n v="51552.4"/>
    <n v="542"/>
    <x v="3"/>
    <n v="1"/>
    <n v="2148.0166666666664"/>
    <n v="1164225.0333333332"/>
    <n v="200405322.02091306"/>
    <n v="201569547.0542464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10"/>
    <x v="3"/>
    <x v="70"/>
    <x v="69"/>
    <s v="Conectar en el nivel 34,5 kV del barraje de la s/e san Antonio con la línea que alimenta la subestación Tasco"/>
    <s v="Despejar cualquier tipo de fallas sobre la línea 34,5 kV San Antonio - Tasco"/>
    <s v="Normalmente cerrada"/>
    <s v="Interruptor, transformadores de corriente, relés de protección, cables XLPE, DPS, Medidor, celda, cuchilla de puesta a tierra."/>
    <s v="No"/>
    <s v="1 // 100%"/>
    <x v="1"/>
    <s v="Arco eléctrico interno"/>
    <s v="Evidente"/>
    <s v="Daño en el interruptor, y los demás elementos que componen la celda."/>
    <d v="1899-12-30T01:00:00"/>
    <x v="2"/>
    <n v="948808"/>
    <n v="31626.933333333334"/>
    <n v="542"/>
    <x v="3"/>
    <n v="1"/>
    <n v="1317.7888888888888"/>
    <n v="714241.57777777768"/>
    <n v="200405322.02091306"/>
    <n v="201119563.5986908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2"/>
    <x v="0"/>
    <x v="10"/>
    <x v="3"/>
    <x v="71"/>
    <x v="70"/>
    <s v="Conectar en el nivel 34,5 kV del barraje de la s/e san Antonio con la línea que alimenta la subestación Tópaga y Mincivil"/>
    <s v="Despejar cualquier tipo de fallas sobre la línea 34,5 kV San Antonio - Tópaga."/>
    <s v="Normalmente cerrada"/>
    <s v="Interruptor, transformadores de corriente, relés de protección, cables XLPE, DPS, Medidor, celda, cuchilla de puesta a tierra."/>
    <s v="No"/>
    <s v="1 // 100%"/>
    <x v="1"/>
    <s v="Arco eléctrico interno"/>
    <s v="Evidente"/>
    <s v="Daño en el interruptor, y los demás elementos que componen la celda."/>
    <d v="1899-12-30T01:00:00"/>
    <x v="2"/>
    <n v="948808"/>
    <n v="31626.933333333334"/>
    <n v="542"/>
    <x v="3"/>
    <n v="1"/>
    <n v="1317.7888888888888"/>
    <n v="714241.57777777768"/>
    <n v="200405322.02091306"/>
    <n v="201119563.5986908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2"/>
    <x v="0"/>
    <x v="10"/>
    <x v="3"/>
    <x v="72"/>
    <x v="71"/>
    <s v="Conectar en el nivel 34,5 kV del barraje de la s/e san Antonio con la línea que alimenta parque industrial"/>
    <s v="Despejar cualquier tipo de fallas sobre la línea 34,5 kV San Antonio - Parque Industrial"/>
    <s v="Normalmente cerrada"/>
    <s v="Interruptor, transformadores de corriente, relés de protección, cables XLPE, DPS, Medidor, celda, cuchilla de puesta a tierra."/>
    <s v="No"/>
    <s v="1 // 100%"/>
    <x v="1"/>
    <s v="Arco eléctrico interno"/>
    <s v="Evidente"/>
    <s v="Daño en el interruptor, y los demás elementos que componen la celda."/>
    <d v="1899-12-30T03:00:00"/>
    <x v="2"/>
    <n v="2323025"/>
    <n v="77434.166666666672"/>
    <n v="542"/>
    <x v="1"/>
    <n v="1"/>
    <n v="9679.2708333333339"/>
    <n v="5246164.791666667"/>
    <n v="200405322.02091306"/>
    <n v="205651486.81257972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11"/>
    <x v="3"/>
    <x v="73"/>
    <x v="72"/>
    <s v="Conectar la salida del transformador nivel 13.8 Kv a barra general"/>
    <s v="Despejar cualquier tipo de fallas que puedan afectar a transformador en 13.8 Kv"/>
    <s v="Normalmente cerrada"/>
    <s v="Interruptor, transformadores de corriente, relés de protección, cables XLPE, DPS, Medidor, celda, cuchilla de puesta a tierra."/>
    <s v="No"/>
    <s v="1 // 100%"/>
    <x v="1"/>
    <s v="Arco eléctrico interno"/>
    <s v="Evidente"/>
    <s v="Daño en Transformador  interruptor, y los demás elementos que componen la celda."/>
    <d v="1899-12-30T01:00:00"/>
    <x v="2"/>
    <n v="1546572"/>
    <n v="51552.4"/>
    <n v="542"/>
    <x v="3"/>
    <n v="1"/>
    <n v="2148.0166666666664"/>
    <n v="1164225.0333333332"/>
    <n v="183157285.22590774"/>
    <n v="184321510.25924107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11"/>
    <x v="3"/>
    <x v="74"/>
    <x v="73"/>
    <s v="Conectar la salida del transformador nivel 13.8 Kv a circuito parque industrial"/>
    <s v="Despejar cualquier tipo de fallas sobre la línea 13,8 kV San Antonio - Parque Industrial"/>
    <s v="Normalmente cerrada"/>
    <s v="Interruptor, transformadores de corriente, relés de protección, cables XLPE, DPS, Medidor, celda, cuchilla de puesta a tierra."/>
    <s v="No"/>
    <s v="1 // 100%"/>
    <x v="1"/>
    <s v="Arco eléctrico interno"/>
    <s v="Evidente"/>
    <s v="Daño en Transformador  interruptor, y los demás elementos que componen la celda."/>
    <d v="1899-12-30T00:15:00"/>
    <x v="2"/>
    <n v="496355"/>
    <n v="16545.166666666668"/>
    <n v="542"/>
    <x v="6"/>
    <n v="1"/>
    <n v="172.34548611111111"/>
    <n v="93411.253472222219"/>
    <n v="183157285.22590774"/>
    <n v="183250696.4793799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11"/>
    <x v="3"/>
    <x v="75"/>
    <x v="74"/>
    <s v="Conectar del barraje de 13.8 kV la línea vado castro 14808"/>
    <s v="Despejar cualquier tipo de falla sobre la línea vado castro que puedan afectar a transformador"/>
    <s v="Normalmente cerrada"/>
    <s v="Interruptor, transformadores de corriente, relés de protección, cables XLPE, DPS, Medidor, celda, cuchilla de puesta a tierra"/>
    <s v="No"/>
    <s v="1 // 100%"/>
    <x v="1"/>
    <s v="Arco eléctrico interno"/>
    <s v="Evidente"/>
    <s v="Daño en Transformador  interruptor, y los demás elementos que componen la celda"/>
    <d v="1899-12-30T00:15:00"/>
    <x v="2"/>
    <n v="117506"/>
    <n v="3916.8666666666668"/>
    <n v="542"/>
    <x v="6"/>
    <n v="1"/>
    <n v="40.800694444444446"/>
    <n v="22113.976388888888"/>
    <n v="183157285.22590774"/>
    <n v="183179399.2022966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11"/>
    <x v="3"/>
    <x v="76"/>
    <x v="75"/>
    <s v="Conectar en el nivel 13,8kV del barraje de la s/e san Antonio con la línea que alimenta cto indumil"/>
    <s v="Despejar cualquier tipo de fallas sobre la línea 13,8 kV San Antonio - indumil"/>
    <s v="Normalmente cerrada"/>
    <s v="Interruptor, transformadores de corriente, relés de protección, cables XLPE, DPS, Medidor, celda, cuchilla de puesta a tierra."/>
    <s v="No"/>
    <s v="2 // 100%"/>
    <x v="0"/>
    <s v="bloqueo de interruptor de la bahía por bajo nivel de SF6"/>
    <s v="Evidente"/>
    <s v="Daño en el interruptor, y los demás elementos que componen la celda."/>
    <d v="1899-12-30T00:15:00"/>
    <x v="2"/>
    <n v="535"/>
    <n v="17.833333333333332"/>
    <n v="542"/>
    <x v="6"/>
    <n v="1"/>
    <n v="0.18576388888888887"/>
    <n v="100.68402777777777"/>
    <n v="183157285.22590774"/>
    <n v="183157385.90993553"/>
    <n v="2"/>
    <s v="02. Clientes con demanda entre 100 KWh/mes- 1 MWh/mes"/>
    <s v="2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224211"/>
    <n v="4"/>
    <x v="1"/>
    <x v="1"/>
  </r>
  <r>
    <x v="0"/>
    <x v="2"/>
    <x v="0"/>
    <x v="11"/>
    <x v="3"/>
    <x v="77"/>
    <x v="76"/>
    <s v="Conectar en el nivel 13,8kV del barraje de la s/e san Antonio con la línea que alimenta cto Nazareth"/>
    <s v="Despejar cualquier tipo de fallas sobre la línea 13,8 kV San Antonio - Nazareth"/>
    <s v="Normalmente cerrada"/>
    <s v="Interruptor, transformadores de corriente, relés de protección, cables XLPE, DPS, Medidor, celda, cuchilla de puesta a tierra."/>
    <s v="No"/>
    <s v="3 // 100%"/>
    <x v="2"/>
    <s v="bloqueo de interruptor de la bahía por bajo nivel de SF6"/>
    <s v="Evidente"/>
    <s v="Daño en el interruptor, y los demás elementos que componen la celda."/>
    <d v="1899-12-30T00:15:00"/>
    <x v="2"/>
    <n v="932176"/>
    <n v="31072.533333333333"/>
    <n v="542"/>
    <x v="6"/>
    <n v="1"/>
    <n v="323.67222222222222"/>
    <n v="175430.34444444443"/>
    <n v="183157285.22590774"/>
    <n v="183332715.570352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9"/>
    <x v="3"/>
    <x v="78"/>
    <x v="77"/>
    <s v="Transformar energía eléctrica del nivel de tensión 115 kV a 34,5 kV para alimentar el tren de celdas de Nivel 3 "/>
    <s v="Regular la tensión del devanado de 34,5 kV variando el cambiador de Taps en alta tensión "/>
    <s v="Operación continua"/>
    <s v="Cuba, Tanque de expansión, OLTC, Devanados, Bujes, Protecciones Mecánicas, DPS, sílica gel, radiadores , ventiladores, y cubículos de control."/>
    <s v="No"/>
    <s v="1 // 100%"/>
    <x v="1"/>
    <s v="Devanado Quemado"/>
    <s v="Evidente"/>
    <s v="Operación de las protecciones aislando el transformador por 115 Kv Y 34,5 Kv 8 (apertura de las bahías)"/>
    <d v="1899-12-30T02:00:00"/>
    <x v="1"/>
    <n v="5767213"/>
    <n v="192240.43333333332"/>
    <n v="542"/>
    <x v="4"/>
    <n v="1"/>
    <n v="16020.036111111109"/>
    <n v="8682859.5722222216"/>
    <n v="527675586.80340129"/>
    <n v="536358446.37562352"/>
    <n v="3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511212"/>
    <n v="5"/>
    <x v="0"/>
    <x v="0"/>
  </r>
  <r>
    <x v="0"/>
    <x v="2"/>
    <x v="0"/>
    <x v="10"/>
    <x v="3"/>
    <x v="79"/>
    <x v="78"/>
    <s v="Transformar energía eléctrica del nivel de tensión 34,5 kV a 13,8 kV para alimentar el tren de celdas de Nivel 2"/>
    <s v="Regular la tensión del devanado de 13,8 kV variando el cambiador de Taps en alta tensión "/>
    <s v="Operación continua"/>
    <s v="Cuba, Tanque de expansión, OLTC, Devanados, Bujes, Protecciones Mecánicas, DPS, sílica gel, radiadores , ventiladores, y cubículos de control."/>
    <s v="No"/>
    <s v="1 // 100%"/>
    <x v="1"/>
    <s v="Devanado Quemado"/>
    <s v="Evidente"/>
    <s v="Operación de las protecciones aislando el transformador por 34,5 Kv 8 (apertura de las bahías)"/>
    <d v="1899-12-30T01:00:00"/>
    <x v="1"/>
    <n v="1546572"/>
    <n v="51552.4"/>
    <n v="542"/>
    <x v="3"/>
    <n v="1"/>
    <n v="2148.0166666666664"/>
    <n v="1164225.0333333332"/>
    <n v="189342176.61500442"/>
    <n v="190506401.64833775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1212"/>
    <n v="4"/>
    <x v="1"/>
    <x v="1"/>
  </r>
  <r>
    <x v="0"/>
    <x v="2"/>
    <x v="0"/>
    <x v="9"/>
    <x v="3"/>
    <x v="80"/>
    <x v="79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311"/>
    <n v="3"/>
    <x v="2"/>
    <x v="2"/>
  </r>
  <r>
    <x v="0"/>
    <x v="2"/>
    <x v="0"/>
    <x v="9"/>
    <x v="3"/>
    <x v="81"/>
    <x v="52"/>
    <s v="Supervisar y controlar de forma local y remota los distintos equipos de la subestación SAN ANTONIO"/>
    <s v="Garantizar de forma segura la operación y supervisión del control de la SE"/>
    <s v="Operación continua"/>
    <s v="Autómatas redundantes, PLC's, Swich de comunicación capa 2, IHM, Transceiver, GP's "/>
    <s v="No"/>
    <s v="2 // 100%"/>
    <x v="0"/>
    <s v="Daño de  autómata por Hardware"/>
    <s v="Evidente"/>
    <s v="Perdida de supervisión y control desde SCADA, aumentando tiempos de respuesta en operación, provocando incumplimiento resoluciones CREG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211"/>
    <n v="2"/>
    <x v="3"/>
    <x v="3"/>
  </r>
  <r>
    <x v="0"/>
    <x v="2"/>
    <x v="0"/>
    <x v="9"/>
    <x v="3"/>
    <x v="82"/>
    <x v="80"/>
    <s v="Su función es conectar o desconectar la línea de transmisión Suamox - San Antonio 2 al barraje 115 kV de la subestación San Antonio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l interruptor  / Falla del motor / perdida del medio de extinción de arco"/>
    <s v="Evidente"/>
    <s v="Equipo no disponible / Se pierde la prestación del servicio"/>
    <d v="1899-12-30T01:00:00"/>
    <x v="4"/>
    <n v="22763550"/>
    <n v="758785"/>
    <n v="542"/>
    <x v="3"/>
    <n v="1"/>
    <n v="31616.041666666664"/>
    <n v="17135894.583333332"/>
    <n v="161870988.06522933"/>
    <n v="179006882.64856267"/>
    <n v="2"/>
    <s v="05. Clientes con demanda &gt; 5 GWh/mes"/>
    <s v="5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2"/>
    <x v="0"/>
    <x v="9"/>
    <x v="3"/>
    <x v="83"/>
    <x v="81"/>
    <s v="Su función es conectar o desconectar la línea de transmisión Suamox - San Antonio al barraje 115 kV de la subestación San Antonio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l interruptor  / Falla del motor / perdida del medio de extinción de arco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84"/>
    <x v="82"/>
    <s v="Su función es conectar o desconectar la línea de transmisión EL HUCHE - SAN ANTONIO  1  a la barra 115 kV de la subestación San Antonio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85"/>
    <x v="83"/>
    <s v="Su función es conectar o desconectar la línea de transmisión La Ramada- Tsidenal-San Antonio a la subestación San Antonio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86"/>
    <x v="84"/>
    <s v="Su función es conectar o desconectar la línea de transmisión San Antonio - Sochagota al barraje 115 kV de la subestación San Antonio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 interruptor de la bahía por bajo nivel de SF6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87"/>
    <x v="85"/>
    <s v="Su función es conectar o desconectar la línea de transmisión La Ramada- San Antonio a la subestación San Antonio 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88"/>
    <x v="86"/>
    <s v="Su función es conectar o desconectar la línea de transmisión EL HUCHE - SAN ANTONIO 2  a la barra 115 kV de la subestación San Antonio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89"/>
    <x v="87"/>
    <s v="Su función es conectar o desconectar la línea de transmisión SAN ANTONIO -YOPAL 1  a la barra 115 kV de la subestación San Antonio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quipo no disponible / No se pierde la prestación del servicio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9"/>
    <x v="3"/>
    <x v="90"/>
    <x v="88"/>
    <s v="Su función es conectar o desconectar la línea de transmisión SAN ANTONIO - TOQUILLA - YOPAL 2  a la barra 115 kV de la subestación San Antonio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quipo no disponible / No se pierde la prestación del servicio"/>
    <d v="1899-12-30T01:00:00"/>
    <x v="4"/>
    <n v="734689"/>
    <n v="24489.633333333335"/>
    <n v="542"/>
    <x v="3"/>
    <n v="1"/>
    <n v="1020.401388888889"/>
    <n v="553057.55277777778"/>
    <n v="161870988.06522933"/>
    <n v="162424045.61800709"/>
    <n v="2"/>
    <s v="03. Clientes con demanda entre 1 MWh/mes- 1 GWh/mes"/>
    <s v="3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2"/>
    <x v="0"/>
    <x v="9"/>
    <x v="3"/>
    <x v="91"/>
    <x v="89"/>
    <s v="Su función es conectar o desconectar la línea de transmisión SAN ANTONIO - ARGOS a la barra 115 kV de la subestación San Antonio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quipo no disponible / Se pierde la prestación del servicio"/>
    <d v="1899-12-30T01:00:00"/>
    <x v="4"/>
    <n v="1487609"/>
    <n v="49586.966666666667"/>
    <n v="542"/>
    <x v="3"/>
    <n v="1"/>
    <n v="2066.1236111111111"/>
    <n v="1119838.9972222222"/>
    <n v="161870988.06522933"/>
    <n v="162990827.06245154"/>
    <n v="2"/>
    <s v="04. Clientes con demanda entre 1- 5 GWh/mes"/>
    <s v="4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2"/>
    <x v="0"/>
    <x v="11"/>
    <x v="3"/>
    <x v="92"/>
    <x v="90"/>
    <s v="Suministrar servicios auxiliares AC a la subestación."/>
    <s v="Referencia a tierra del devanado 13.8. kV conectado en Delta."/>
    <s v="Operación continua"/>
    <s v="Cuba, Tanque de expansión, Devanados, Bujes."/>
    <s v="No"/>
    <s v="1 // 100%"/>
    <x v="1"/>
    <s v="Devanado Quemado"/>
    <s v="Evidente"/>
    <s v="Disparo y bloqueo de las Bahías asociadas al transformador de Potencia por operación de las protecciones."/>
    <d v="1899-12-30T00:00:00"/>
    <x v="1"/>
    <n v="0"/>
    <n v="0"/>
    <n v="542"/>
    <x v="0"/>
    <n v="0"/>
    <n v="0"/>
    <n v="0"/>
    <n v="31654288.783376887"/>
    <n v="31654288.783376887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311"/>
    <n v="3"/>
    <x v="2"/>
    <x v="2"/>
  </r>
  <r>
    <x v="0"/>
    <x v="0"/>
    <x v="0"/>
    <x v="12"/>
    <x v="4"/>
    <x v="93"/>
    <x v="91"/>
    <s v="Su función es conectar o desconectar del sistema de transmisión regional el transformador de potencia de la subestación Sochagota el devanado d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, Pararrayos, seccionador de transferencia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2"/>
    <x v="4"/>
    <x v="94"/>
    <x v="92"/>
    <s v="Su función es conectar o desconectar la línea de transmisión San Antonio - Sochagota al barraje 115 kV de la subestación Sochagota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2"/>
    <x v="4"/>
    <x v="95"/>
    <x v="93"/>
    <s v="Su función es conectar o desconectar la línea de transmisión Paipa - Sochagota II al barraje 115 kV de la subestación Sochagota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2"/>
    <x v="4"/>
    <x v="96"/>
    <x v="94"/>
    <s v="Su función es conectar o desconectar la línea de transmisión Higueras - Sochagota al barraje 115 kV de la subestación Sochagota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2"/>
    <x v="4"/>
    <x v="97"/>
    <x v="95"/>
    <s v="Su función es conectar o desconectar la línea de transmisión Higueras - Sochagota al barraje 115 kV de la subestación Sochagota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12"/>
    <x v="4"/>
    <x v="98"/>
    <x v="59"/>
    <s v="Su función es conectar o desconectar el barraje de transferencia al barraje 115 kV de la subestación Sochagota."/>
    <s v="Su función secundaria  es transformar las magnitudes eléctricas de tensión y corriente para los equipos de medida y protección."/>
    <s v="Normalmente abierta"/>
    <s v="Interruptor, seccionador de acople (X2)"/>
    <s v="No"/>
    <s v="1 // 100%"/>
    <x v="1"/>
    <s v="Bloqueo del interruptor  / Falla del motor / perdida del medio de extinción de arco"/>
    <s v="Oculta"/>
    <s v="Inoperabilidad de bahía de transferencia"/>
    <d v="1899-12-30T05:00:00"/>
    <x v="9"/>
    <n v="0"/>
    <n v="0"/>
    <n v="542"/>
    <x v="7"/>
    <n v="0"/>
    <n v="0"/>
    <n v="0"/>
    <n v="161870988.06522933"/>
    <n v="161870988.06522933"/>
    <n v="2"/>
    <s v="01.  Clientes con demanda &lt; 100 KWh/mes"/>
    <s v="1"/>
    <s v="01. Lesiones menores que no generan días de incapacidad o tiempo perdido en uno o más funcionarios de la empresa y/o proveedores de servicios"/>
    <s v="1"/>
    <s v="04. El evento de falla puede causar atmosferas contaminantes que afecten el entorno social o ambiental."/>
    <s v="4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311"/>
    <n v="4"/>
    <x v="1"/>
    <x v="1"/>
  </r>
  <r>
    <x v="0"/>
    <x v="0"/>
    <x v="0"/>
    <x v="13"/>
    <x v="4"/>
    <x v="99"/>
    <x v="96"/>
    <s v="Transformar energía eléctrica del nivel de tensión 115 kV a 34.5/13.8 kV"/>
    <s v="Variar la relación de transformación"/>
    <s v="Operación continua"/>
    <s v="(Cuba, Tanque de expansión, Cambiador de Tomas, Devanados, Bujes, Protecciones Mecánicas, DPS) Por Fase"/>
    <s v="No"/>
    <s v="1 // 100%"/>
    <x v="1"/>
    <s v="Devanado Quemado"/>
    <s v="Evidente"/>
    <s v="Disparo y bloqueo de las Bahías asociadas al transformador de Potencia por operación de las protecciones."/>
    <d v="1899-12-30T01:00:00"/>
    <x v="0"/>
    <n v="0"/>
    <n v="0"/>
    <n v="542"/>
    <x v="3"/>
    <n v="0"/>
    <n v="0"/>
    <n v="0"/>
    <n v="703100156.56925857"/>
    <n v="703100156.56925857"/>
    <n v="4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4111211"/>
    <n v="4"/>
    <x v="1"/>
    <x v="1"/>
  </r>
  <r>
    <x v="0"/>
    <x v="0"/>
    <x v="0"/>
    <x v="13"/>
    <x v="4"/>
    <x v="100"/>
    <x v="96"/>
    <s v="Transformar energía eléctrica del nivel de tensión 115 kV a 34.5/13.8 kV"/>
    <s v="Variar la relación de transformación"/>
    <s v="Operación continua"/>
    <s v="(Cuba, Tanque de expansión, Cambiador de Tomas, Devanados, Bujes, Protecciones Mecánicas, DPS) Por Fase"/>
    <s v="No"/>
    <s v="1 // 100%"/>
    <x v="1"/>
    <s v="Devanado Quemado"/>
    <s v="Evidente"/>
    <s v="Disparo y bloqueo de las Bahías asociadas al transformador de Potencia por operación de las protecciones."/>
    <d v="1899-12-30T01:00:00"/>
    <x v="0"/>
    <n v="0"/>
    <n v="0"/>
    <n v="542"/>
    <x v="3"/>
    <n v="0"/>
    <n v="0"/>
    <n v="0"/>
    <n v="703100156.56925857"/>
    <n v="703100156.56925857"/>
    <n v="4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4111211"/>
    <n v="4"/>
    <x v="1"/>
    <x v="1"/>
  </r>
  <r>
    <x v="0"/>
    <x v="0"/>
    <x v="0"/>
    <x v="13"/>
    <x v="4"/>
    <x v="101"/>
    <x v="96"/>
    <s v="Transformar energía eléctrica del nivel de tensión 115 kV a 34.5/13.8 kV"/>
    <s v="Variar la relación de transformación"/>
    <s v="Operación continua"/>
    <s v="(Cuba, Tanque de expansión, Cambiador de Tomas, Devanados, Bujes, Protecciones Mecánicas, DPS) Por Fase"/>
    <s v="No"/>
    <s v="1 // 100%"/>
    <x v="1"/>
    <s v="Devanado Quemado"/>
    <s v="Evidente"/>
    <s v="Disparo y bloqueo de las Bahías asociadas al transformador de Potencia por operación de las protecciones."/>
    <d v="1899-12-30T01:00:00"/>
    <x v="0"/>
    <n v="0"/>
    <n v="0"/>
    <n v="542"/>
    <x v="3"/>
    <n v="0"/>
    <n v="0"/>
    <n v="0"/>
    <n v="703100156.56925857"/>
    <n v="703100156.56925857"/>
    <n v="4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4111211"/>
    <n v="4"/>
    <x v="1"/>
    <x v="1"/>
  </r>
  <r>
    <x v="0"/>
    <x v="0"/>
    <x v="0"/>
    <x v="13"/>
    <x v="4"/>
    <x v="102"/>
    <x v="96"/>
    <s v="Transformar energía eléctrica del nivel de tensión 115 kV a 34.5/13.8 kV"/>
    <s v="Variar la relación de transformación"/>
    <s v="Operación continua"/>
    <s v="(Cuba, Tanque de expansión, Cambiador de Tomas, Devanados, Bujes, Protecciones Mecánicas, DPS) Por Fase"/>
    <s v="No"/>
    <s v="1 // 100%"/>
    <x v="1"/>
    <s v="Devanado Quemado"/>
    <s v="Evidente"/>
    <s v="Disparo y bloqueo de las Bahías asociadas al transformador de Potencia por operación de las protecciones."/>
    <d v="1899-12-30T01:00:00"/>
    <x v="0"/>
    <n v="0"/>
    <n v="0"/>
    <n v="542"/>
    <x v="3"/>
    <n v="0"/>
    <n v="0"/>
    <n v="0"/>
    <n v="703100156.56925857"/>
    <n v="703100156.56925857"/>
    <n v="4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4111211"/>
    <n v="4"/>
    <x v="1"/>
    <x v="1"/>
  </r>
  <r>
    <x v="0"/>
    <x v="0"/>
    <x v="0"/>
    <x v="12"/>
    <x v="4"/>
    <x v="103"/>
    <x v="62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140512528.09999999"/>
    <n v="140512528.09999999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1311"/>
    <n v="3"/>
    <x v="2"/>
    <x v="2"/>
  </r>
  <r>
    <x v="0"/>
    <x v="0"/>
    <x v="0"/>
    <x v="12"/>
    <x v="4"/>
    <x v="104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1"/>
    <x v="0"/>
    <x v="14"/>
    <x v="5"/>
    <x v="105"/>
    <x v="97"/>
    <s v="Su función es conectar o desconectar del sistema de transmisión regional el transformador de potencia de la subestación Donato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4055325"/>
    <n v="135177.5"/>
    <n v="542"/>
    <x v="3"/>
    <n v="1"/>
    <n v="5632.395833333333"/>
    <n v="3052758.5416666665"/>
    <n v="161870988.06522933"/>
    <n v="164923746.60689598"/>
    <n v="2"/>
    <s v="04. Clientes con demanda entre 1- 5 GWh/mes"/>
    <s v="4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1"/>
    <x v="0"/>
    <x v="14"/>
    <x v="5"/>
    <x v="106"/>
    <x v="98"/>
    <s v="Su función es conectar o desconectar del sistema de transmisión regional el transformador de potencia de la subestación Donato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2747334"/>
    <n v="91577.8"/>
    <n v="542"/>
    <x v="3"/>
    <n v="1"/>
    <n v="3815.7416666666668"/>
    <n v="2068131.9833333334"/>
    <n v="161870988.06522933"/>
    <n v="163939120.04856265"/>
    <n v="2"/>
    <s v="03. Clientes con demanda entre 1 MWh/mes- 1 GWh/mes"/>
    <s v="3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1"/>
    <x v="0"/>
    <x v="14"/>
    <x v="5"/>
    <x v="107"/>
    <x v="99"/>
    <s v="Su función es conectar o desconectar del sistema de transmisión regional el transformador de potencia de la subestación Donato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2:00:00"/>
    <x v="4"/>
    <n v="12455672"/>
    <n v="415189.06666666665"/>
    <n v="542"/>
    <x v="4"/>
    <n v="1"/>
    <n v="34599.088888888888"/>
    <n v="18752706.177777778"/>
    <n v="161870988.06522933"/>
    <n v="180623694.24300709"/>
    <n v="2"/>
    <s v="05. Clientes con demanda &gt; 5 GWh/mes"/>
    <s v="5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1"/>
    <x v="0"/>
    <x v="14"/>
    <x v="5"/>
    <x v="108"/>
    <x v="100"/>
    <s v="Su función es conectar o desconectar la línea de transmisión Donato-Muiscas II a la barra 115 kV de la subestación Donato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14"/>
    <x v="5"/>
    <x v="109"/>
    <x v="101"/>
    <s v="Su función es conectar o desconectar la línea de transmisión Donato-Muiscas II a la barra 115 kV de la subestación Donato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14"/>
    <x v="5"/>
    <x v="110"/>
    <x v="102"/>
    <s v="Su función es conectar o desconectar la línea de transmisión Donato-Muiscas II a la barra 115 kV de la subestación Donato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15"/>
    <x v="5"/>
    <x v="111"/>
    <x v="103"/>
    <s v="Su función es conectar o desconectar la línea de distribución Muiscas  al barraje de 34,5 Kv de la subestación Donato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1"/>
    <x v="0"/>
    <x v="15"/>
    <x v="5"/>
    <x v="112"/>
    <x v="104"/>
    <s v="Su función es conectar o desconectar la línea de distribución Hunza Occidental  al barraje de 34,5 Kv de la subestación Donato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3213346"/>
    <n v="107111.53333333334"/>
    <n v="542"/>
    <x v="2"/>
    <n v="1"/>
    <n v="2231.4902777777779"/>
    <n v="1209467.7305555556"/>
    <n v="200405322.02091306"/>
    <n v="201614789.7514686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5"/>
    <x v="5"/>
    <x v="113"/>
    <x v="105"/>
    <s v="Su función es conectar o desconectar la línea de distribución Samacá Industrial al barraje de 34,5 Kv de la subestación Donato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1806293"/>
    <n v="60209.76666666667"/>
    <n v="542"/>
    <x v="2"/>
    <n v="1"/>
    <n v="1254.370138888889"/>
    <n v="679868.61527777778"/>
    <n v="200405322.02091306"/>
    <n v="201085190.6361908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5"/>
    <x v="5"/>
    <x v="114"/>
    <x v="106"/>
    <s v="Su función es conectar o desconectar la línea de distribución Villa de Leyva  al barraje de 34,5 Kv de la subestación Donato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"/>
    <s v="No"/>
    <s v="2 // 100%"/>
    <x v="0"/>
    <s v="Pérdida del aislamiento"/>
    <s v="Evidente"/>
    <s v="Arco eléctrico interno"/>
    <d v="1899-12-30T00:30:00"/>
    <x v="2"/>
    <n v="2058425"/>
    <n v="68614.166666666672"/>
    <n v="542"/>
    <x v="2"/>
    <n v="1"/>
    <n v="1429.4618055555557"/>
    <n v="774768.29861111112"/>
    <n v="200405322.02091306"/>
    <n v="201180090.31952417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5"/>
    <x v="5"/>
    <x v="115"/>
    <x v="107"/>
    <s v="Su función es conectar o desconectar la línea de distribución Marquez Lengupa  al barraje de 34,5 Kv de la subestación Donato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"/>
    <s v="No"/>
    <s v="2 // 100%"/>
    <x v="0"/>
    <s v="Pérdida del aislamiento"/>
    <s v="Evidente"/>
    <s v="Arco eléctrico interno"/>
    <d v="1899-12-30T00:30:00"/>
    <x v="2"/>
    <n v="1472106"/>
    <n v="49070.2"/>
    <n v="542"/>
    <x v="2"/>
    <n v="1"/>
    <n v="1022.2958333333332"/>
    <n v="554084.34166666656"/>
    <n v="200405322.02091306"/>
    <n v="200959406.3625797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5"/>
    <x v="5"/>
    <x v="116"/>
    <x v="108"/>
    <s v="Su función es conectar o desconectar la línea de distribución Hunza Oriental  al barraje de 34,5 Kv de la subestación Donato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"/>
    <s v="No"/>
    <s v="2 // 100%"/>
    <x v="0"/>
    <s v="Pérdida del aislamiento"/>
    <s v="Evidente"/>
    <s v="Arco eléctrico interno"/>
    <d v="1899-12-30T00:30:00"/>
    <x v="2"/>
    <n v="3905502"/>
    <n v="130183.4"/>
    <n v="542"/>
    <x v="2"/>
    <n v="1"/>
    <n v="2712.1541666666662"/>
    <n v="1469987.5583333331"/>
    <n v="200405322.02091306"/>
    <n v="201875309.5792464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5"/>
    <x v="5"/>
    <x v="117"/>
    <x v="50"/>
    <s v="Su función es conectar o desconectar el barraje de 34.5 kV al devanado secundario del transformador de 30-40 MVA  del TR4 de  la subestación Donato.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12455672"/>
    <n v="415189.06666666665"/>
    <n v="542"/>
    <x v="4"/>
    <n v="1"/>
    <n v="34599.088888888888"/>
    <n v="18752706.177777778"/>
    <n v="200405322.02091306"/>
    <n v="219158028.19869083"/>
    <n v="2"/>
    <s v="05. Clientes con demanda &gt; 5 GWh/mes"/>
    <s v="5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524212"/>
    <n v="5"/>
    <x v="0"/>
    <x v="0"/>
  </r>
  <r>
    <x v="0"/>
    <x v="1"/>
    <x v="0"/>
    <x v="16"/>
    <x v="5"/>
    <x v="118"/>
    <x v="109"/>
    <s v="Su función es conectar o desconectar el circuito Maldonado al barraje  13,8 Kv del TR1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974617"/>
    <n v="32487.233333333334"/>
    <n v="542"/>
    <x v="6"/>
    <n v="1"/>
    <n v="338.40868055555552"/>
    <n v="183417.50486111108"/>
    <n v="183157285.22590774"/>
    <n v="183157285.2259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1"/>
    <x v="0"/>
    <x v="16"/>
    <x v="5"/>
    <x v="119"/>
    <x v="110"/>
    <s v="Su función es conectar o desconectar el circuito Fuente al barraje  13,8 Kv del TR1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527974"/>
    <n v="50932.466666666667"/>
    <n v="542"/>
    <x v="6"/>
    <n v="1"/>
    <n v="530.54652777777778"/>
    <n v="287556.21805555554"/>
    <n v="183157285.22590774"/>
    <n v="183157285.22590774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1"/>
    <x v="0"/>
    <x v="16"/>
    <x v="5"/>
    <x v="120"/>
    <x v="111"/>
    <s v="Su función es conectar o desconectar el circuito Motavita al barraje  13,8 Kv del TR1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364927"/>
    <n v="12164.233333333334"/>
    <n v="542"/>
    <x v="6"/>
    <n v="1"/>
    <n v="126.71076388888889"/>
    <n v="68677.234027777784"/>
    <n v="183157285.22590774"/>
    <n v="183157285.2259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1"/>
    <x v="0"/>
    <x v="16"/>
    <x v="5"/>
    <x v="121"/>
    <x v="112"/>
    <s v="Su función es conectar o desconectar el circuito Santander al barraje  13,8 Kv del TR1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623087"/>
    <n v="20769.566666666666"/>
    <n v="542"/>
    <x v="6"/>
    <n v="1"/>
    <n v="216.34965277777775"/>
    <n v="117261.51180555554"/>
    <n v="183157285.22590774"/>
    <n v="183157285.2259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1"/>
    <x v="0"/>
    <x v="16"/>
    <x v="5"/>
    <x v="122"/>
    <x v="113"/>
    <s v="Su función es conectar o desconectar el circuito Chivata U/R al barraje  13,8 Kv del TR1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564720"/>
    <n v="18824"/>
    <n v="542"/>
    <x v="6"/>
    <n v="1"/>
    <n v="196.08333333333331"/>
    <n v="106277.16666666666"/>
    <n v="183157285.22590774"/>
    <n v="183157285.2259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1"/>
    <x v="0"/>
    <x v="16"/>
    <x v="5"/>
    <x v="123"/>
    <x v="114"/>
    <s v="Su función es conectar o desconectar el circuito Reserva I al barraje  13,8 Kv del TR2 de  la subestación Donato "/>
    <s v="Su función secundaria  es transformar las magnitudes eléctricas de corriente y tensión  para los equipos de medida y protección."/>
    <s v="Normalmente abierta"/>
    <s v="Trasformador de corriente,  interruptor, ,cuchilla de puesta a tierra, relé de protección, medidor, DPS"/>
    <s v="No"/>
    <s v="2 // 100%"/>
    <x v="0"/>
    <s v="Bloqueo del interruptor en posición abierta "/>
    <s v="Oculta"/>
    <s v="Equipo no disponible en estado de Reserva"/>
    <d v="1899-12-30T00:15:00"/>
    <x v="2"/>
    <n v="0"/>
    <n v="0"/>
    <n v="542"/>
    <x v="6"/>
    <n v="0"/>
    <n v="0"/>
    <n v="0"/>
    <n v="183157285.22590774"/>
    <n v="183157285.22590774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4111"/>
    <n v="4"/>
    <x v="1"/>
    <x v="1"/>
  </r>
  <r>
    <x v="0"/>
    <x v="1"/>
    <x v="0"/>
    <x v="16"/>
    <x v="5"/>
    <x v="124"/>
    <x v="115"/>
    <s v="Su función es conectar o desconectar el circuito Reserva II al barraje  13,8 Kv del TR2 de  la subestación Donato "/>
    <s v="Su función secundaria  es transformar las magnitudes eléctricas de corriente y tensión  para los equipos de medida y protección."/>
    <s v="Normalmente abierta"/>
    <s v="Trasformador de corriente,  interruptor, ,cuchilla de puesta a tierra, relé de protección, medidor, DPS"/>
    <s v="No"/>
    <s v="2 // 100%"/>
    <x v="0"/>
    <s v="Bloqueo del interruptor en posición abierta "/>
    <s v="Oculta"/>
    <s v="Equipo no disponible en estado de Reserva"/>
    <d v="1899-12-30T00:15:00"/>
    <x v="2"/>
    <n v="0"/>
    <n v="0"/>
    <n v="542"/>
    <x v="6"/>
    <n v="0"/>
    <n v="0"/>
    <n v="0"/>
    <n v="183157285.22590774"/>
    <n v="183157285.22590774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4111"/>
    <n v="4"/>
    <x v="1"/>
    <x v="1"/>
  </r>
  <r>
    <x v="0"/>
    <x v="1"/>
    <x v="0"/>
    <x v="16"/>
    <x v="5"/>
    <x v="125"/>
    <x v="116"/>
    <s v="Su función es conectar o desconectar el circuito Edificio Zona al barraje  13,8 Kv del TR2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0"/>
    <n v="0"/>
    <n v="542"/>
    <x v="6"/>
    <n v="0"/>
    <n v="0"/>
    <n v="0"/>
    <n v="183157285.22590774"/>
    <n v="183157285.22590774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24211"/>
    <n v="4"/>
    <x v="1"/>
    <x v="1"/>
  </r>
  <r>
    <x v="0"/>
    <x v="1"/>
    <x v="0"/>
    <x v="16"/>
    <x v="5"/>
    <x v="126"/>
    <x v="117"/>
    <s v="Su función es conectar o desconectar el circuito Asís al barraje  13,8 Kv del TR2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872316"/>
    <n v="29077.200000000001"/>
    <n v="542"/>
    <x v="6"/>
    <n v="1"/>
    <n v="302.88749999999999"/>
    <n v="164165.02499999999"/>
    <n v="183157285.22590774"/>
    <n v="183157285.2259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1"/>
    <x v="0"/>
    <x v="16"/>
    <x v="5"/>
    <x v="127"/>
    <x v="118"/>
    <s v="Su función es conectar o desconectar el circuito Muiscas al barraje  13,8 Kv del TR2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811062"/>
    <n v="27035.4"/>
    <n v="542"/>
    <x v="6"/>
    <n v="1"/>
    <n v="281.61874999999998"/>
    <n v="152637.36249999999"/>
    <n v="183157285.22590774"/>
    <n v="183157285.2259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1"/>
    <x v="0"/>
    <x v="16"/>
    <x v="5"/>
    <x v="128"/>
    <x v="119"/>
    <s v="Su función es conectar o desconectar el circuito El Dorado al barraje  13,8 Kv del TR2 de  la subestación Donato "/>
    <s v="Su función secundaria  es transformar las magnitudes eléctricas de corriente y tensión 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063956"/>
    <n v="35465.199999999997"/>
    <n v="542"/>
    <x v="6"/>
    <n v="1"/>
    <n v="369.42916666666662"/>
    <n v="200230.60833333331"/>
    <n v="183157285.22590774"/>
    <n v="183157285.22590774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1"/>
    <x v="0"/>
    <x v="16"/>
    <x v="5"/>
    <x v="129"/>
    <x v="120"/>
    <s v="Su función es conectar o desconectar el trafo TR1 al barraje 13,8 Kv de  la subestación Donato "/>
    <s v="Es un nodo eléctrico que permite la distribución de la tensión 13.8 kV de las suplencias existentes a los circuitos de distribución."/>
    <s v="Normalmente cerrada"/>
    <s v="Trasformador de corriente,  interruptor, ,cuchilla de puesta a tierra, relé de protección, medidor, DPS"/>
    <s v="No"/>
    <s v="1 // 100%"/>
    <x v="1"/>
    <s v="Pérdida del aislamiento"/>
    <s v="Evidente"/>
    <s v="Arco eléctrico interno"/>
    <d v="1899-12-30T01:00:00"/>
    <x v="2"/>
    <n v="4055325"/>
    <n v="135177.5"/>
    <n v="542"/>
    <x v="3"/>
    <n v="1"/>
    <n v="5632.395833333333"/>
    <n v="3052758.5416666665"/>
    <n v="183157285.22590774"/>
    <n v="183157285.22590774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6"/>
    <x v="5"/>
    <x v="130"/>
    <x v="121"/>
    <s v="Su función es conectar o desconectar el trafo TR2 al barraje 13,8 Kv de  la subestación Donato "/>
    <s v="Es un nodo eléctrico que permite la distribución de la tensión 13.8 kV de las suplencias existentes a los circuitos de distribución."/>
    <s v="Normalmente cerrada"/>
    <s v="Trasformador de corriente,  interruptor, ,cuchilla de puesta a tierra, relé de protección, medidor, DPS"/>
    <s v="No"/>
    <s v="1 // 100%"/>
    <x v="1"/>
    <s v="Pérdida del aislamiento"/>
    <s v="Evidente"/>
    <s v="Arco eléctrico interno"/>
    <d v="1899-12-30T01:00:00"/>
    <x v="2"/>
    <n v="2747334"/>
    <n v="91577.8"/>
    <n v="542"/>
    <x v="3"/>
    <n v="1"/>
    <n v="3815.7416666666668"/>
    <n v="2068131.9833333334"/>
    <n v="183157285.22590774"/>
    <n v="183157285.22590774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1"/>
    <x v="0"/>
    <x v="14"/>
    <x v="5"/>
    <x v="131"/>
    <x v="122"/>
    <s v="_x000a_Transformar energía eléctrica del nivel de tensión 115 kV a 13.8 kV"/>
    <s v="Variar la relación de transformación"/>
    <s v="Operación continua"/>
    <s v="Cuba, Tanque de expansión, Cambiador de Tomas, Devanados, Bujes, Protecciones Mecánicas, DPS"/>
    <s v="No"/>
    <s v="2 // 100%"/>
    <x v="0"/>
    <s v="Devanado Quemado"/>
    <s v="Evidente"/>
    <s v="Disparo y bloqueo de las bahías asociadas al transformador por operación de las protecciones ante falla interna."/>
    <d v="1899-12-30T01:00:00"/>
    <x v="1"/>
    <n v="2747334"/>
    <n v="91577.8"/>
    <n v="542"/>
    <x v="3"/>
    <n v="1"/>
    <n v="3815.7416666666668"/>
    <n v="2068131.9833333334"/>
    <n v="248286941.55228549"/>
    <n v="250355073.53561881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11211"/>
    <n v="3"/>
    <x v="2"/>
    <x v="2"/>
  </r>
  <r>
    <x v="0"/>
    <x v="1"/>
    <x v="0"/>
    <x v="14"/>
    <x v="5"/>
    <x v="132"/>
    <x v="123"/>
    <s v="_x000a_Transformar energía eléctrica del nivel de tensión 115 kV a 34.5 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2:00:00"/>
    <x v="1"/>
    <n v="12455672"/>
    <n v="415189.06666666665"/>
    <n v="542"/>
    <x v="4"/>
    <n v="1"/>
    <n v="34599.088888888888"/>
    <n v="18752706.177777778"/>
    <n v="630624657.83911049"/>
    <n v="649377364.01688826"/>
    <n v="3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3511211"/>
    <n v="5"/>
    <x v="0"/>
    <x v="0"/>
  </r>
  <r>
    <x v="0"/>
    <x v="1"/>
    <x v="0"/>
    <x v="14"/>
    <x v="5"/>
    <x v="133"/>
    <x v="124"/>
    <s v="_x000a_Transformar energía eléctrica del nivel de tensión 115 kV a 13.8 kV"/>
    <s v="Variar la relación de transformación"/>
    <s v="Operación continua"/>
    <s v="Cuba, Tanque de expansión, Cambiador de Tomas, Devanados, Bujes, Protecciones Mecánicas, DPS"/>
    <s v="No"/>
    <s v="2 // 100%"/>
    <x v="0"/>
    <s v="Devanado Quemado"/>
    <s v="Evidente"/>
    <s v="Disparo y bloqueo de las bahías asociadas al transformador por operación de las protecciones ante falla interna."/>
    <d v="1899-12-30T01:00:00"/>
    <x v="1"/>
    <n v="4055325"/>
    <n v="135177.5"/>
    <n v="542"/>
    <x v="3"/>
    <n v="1"/>
    <n v="5632.395833333333"/>
    <n v="3052758.5416666665"/>
    <n v="297944329.86274254"/>
    <n v="300997088.40440923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11211"/>
    <n v="4"/>
    <x v="1"/>
    <x v="1"/>
  </r>
  <r>
    <x v="0"/>
    <x v="1"/>
    <x v="0"/>
    <x v="14"/>
    <x v="5"/>
    <x v="134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Lesiones menores que no generan días de incapacidad o tiempo perdido en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1"/>
    <x v="0"/>
    <x v="14"/>
    <x v="5"/>
    <x v="135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Lesiones menores que no generan días de incapacidad o tiempo perdido en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3"/>
    <x v="0"/>
    <x v="17"/>
    <x v="6"/>
    <x v="136"/>
    <x v="126"/>
    <s v="Su función es conectar o desconectar del sistema de transmisión regional de Boyacá y Casanare El banco trifásico de autotransformadores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1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17"/>
    <x v="6"/>
    <x v="137"/>
    <x v="127"/>
    <s v="Su función es conectar o desconectar la línea de transmisión Chivor - Tunjita al anillo 115 kV de la subestación Chivor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1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17"/>
    <x v="6"/>
    <x v="138"/>
    <x v="128"/>
    <s v="Su función es conectar o desconectar la línea de transmisión Chivor - Aguaclara al anillo 115 kV de la subestación Chivor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1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17"/>
    <x v="6"/>
    <x v="139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1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3"/>
    <x v="0"/>
    <x v="17"/>
    <x v="6"/>
    <x v="140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1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1"/>
    <x v="0"/>
    <x v="18"/>
    <x v="7"/>
    <x v="141"/>
    <x v="129"/>
    <s v="Su función es conectar o desconectar del sistema de transmisión regional el transformador de potencia de la subestación Alto Ricaurt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2:00:00"/>
    <x v="4"/>
    <n v="5019639"/>
    <n v="167321.29999999999"/>
    <n v="542"/>
    <x v="4"/>
    <n v="1"/>
    <n v="13943.441666666666"/>
    <n v="7557345.3833333328"/>
    <n v="161870988.06522933"/>
    <n v="169428333.44856265"/>
    <n v="2"/>
    <s v="05. Clientes con demanda &gt; 5 GWh/mes"/>
    <s v="5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0"/>
    <x v="0"/>
    <x v="18"/>
    <x v="7"/>
    <x v="142"/>
    <x v="130"/>
    <s v="Su función es conectar o desconectar la línea de transmisión Alto Ricaurte - Chiquinquirá 1  a la barra 115 kV de la subestación AR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18"/>
    <x v="7"/>
    <x v="143"/>
    <x v="131"/>
    <s v="Su función es conectar o desconectar la línea de transmisión Alto Ricaurte - Chiquinquirá 2  a la barra 115 kV de la subestación AR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4"/>
    <x v="0"/>
    <x v="18"/>
    <x v="7"/>
    <x v="144"/>
    <x v="132"/>
    <s v="Su función es conectar o desconectar la línea de transmisión Alto Ricaurte - Muiscas 1  a la barra 115 kV de la subestación AR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18"/>
    <x v="7"/>
    <x v="145"/>
    <x v="133"/>
    <s v="Su función es conectar o desconectar la línea de transmisión Alto Ricaurte - Muiscas 2  a la barra 115 kV de la subestación AR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5"/>
    <x v="0"/>
    <x v="19"/>
    <x v="7"/>
    <x v="146"/>
    <x v="134"/>
    <s v="Su función es conectar o desconectar el barraje de 34.5 kV al devanado secundario del transformador de 40 MVA  del  transformador de AR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5019639"/>
    <n v="167321.29999999999"/>
    <n v="542"/>
    <x v="4"/>
    <n v="1"/>
    <n v="13943.441666666666"/>
    <n v="7557345.3833333328"/>
    <n v="200405322.02091306"/>
    <n v="207962667.40424639"/>
    <n v="2"/>
    <s v="05. Clientes con demanda &gt; 5 GWh/mes"/>
    <s v="5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524212"/>
    <n v="5"/>
    <x v="0"/>
    <x v="0"/>
  </r>
  <r>
    <x v="0"/>
    <x v="6"/>
    <x v="0"/>
    <x v="19"/>
    <x v="7"/>
    <x v="147"/>
    <x v="135"/>
    <s v="Su función es conectar o desconectar la línea de distribución  al barraje de 34,5 Kv de la subestación AR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1 // 100%"/>
    <x v="1"/>
    <s v="Pérdida del aislamiento"/>
    <s v="Evidente"/>
    <s v="Arco eléctrico interno"/>
    <d v="1899-12-30T00:30:00"/>
    <x v="2"/>
    <n v="3213346"/>
    <n v="107111.53333333334"/>
    <n v="542"/>
    <x v="2"/>
    <n v="1"/>
    <n v="2231.4902777777779"/>
    <n v="1209467.7305555556"/>
    <n v="200405322.02091306"/>
    <n v="201614789.7514686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7"/>
    <x v="0"/>
    <x v="19"/>
    <x v="7"/>
    <x v="148"/>
    <x v="136"/>
    <s v="Su función es conectar o desconectar la línea de distribución al barraje de 34,5 Kv de la subestación AR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1 // 100%"/>
    <x v="1"/>
    <s v="Pérdida del aislamiento"/>
    <s v="Evidente"/>
    <s v="Arco eléctrico interno"/>
    <d v="1899-12-30T00:30:00"/>
    <x v="2"/>
    <n v="1806293"/>
    <n v="60209.76666666667"/>
    <n v="542"/>
    <x v="2"/>
    <n v="1"/>
    <n v="1254.370138888889"/>
    <n v="679868.61527777778"/>
    <n v="200405322.02091306"/>
    <n v="201085190.6361908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8"/>
    <x v="0"/>
    <x v="19"/>
    <x v="7"/>
    <x v="149"/>
    <x v="137"/>
    <s v="Su función es conectar o desconectar la línea de distribución  al barraje de 34,5 Kv de la subestación AR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"/>
    <s v="No"/>
    <s v="1 // 100%"/>
    <x v="1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9"/>
    <x v="0"/>
    <x v="19"/>
    <x v="7"/>
    <x v="150"/>
    <x v="138"/>
    <s v="Su función es conectar o desconectar la línea de distribución  al barraje de 34,5 Kv de la subestación AR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"/>
    <s v="No"/>
    <s v="1 // 100%"/>
    <x v="1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10"/>
    <x v="0"/>
    <x v="18"/>
    <x v="7"/>
    <x v="151"/>
    <x v="139"/>
    <s v="_x000a_Transformar energía eléctrica del nivel de tensión 115 kV a 34.5 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2:00:00"/>
    <x v="1"/>
    <n v="5019639"/>
    <n v="167321.29999999999"/>
    <n v="542"/>
    <x v="4"/>
    <n v="1"/>
    <n v="13943.441666666666"/>
    <n v="7557345.3833333328"/>
    <n v="527675586.80340129"/>
    <n v="535232932.18673462"/>
    <n v="3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511212"/>
    <n v="5"/>
    <x v="0"/>
    <x v="0"/>
  </r>
  <r>
    <x v="0"/>
    <x v="11"/>
    <x v="0"/>
    <x v="18"/>
    <x v="7"/>
    <x v="152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12"/>
    <x v="0"/>
    <x v="18"/>
    <x v="7"/>
    <x v="153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0"/>
    <x v="0"/>
    <x v="20"/>
    <x v="8"/>
    <x v="154"/>
    <x v="129"/>
    <s v="Su función es conectar o desconectar del sistema de transmisión regional el transformador de potencia de la subestación El Huch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1:00:00"/>
    <x v="4"/>
    <n v="3441553"/>
    <n v="114718.43333333333"/>
    <n v="542"/>
    <x v="3"/>
    <n v="1"/>
    <n v="4779.9347222222223"/>
    <n v="2590724.6194444443"/>
    <n v="161870988.06522933"/>
    <n v="164461712.68467376"/>
    <n v="2"/>
    <s v="04. Clientes con demanda entre 1- 5 GWh/mes"/>
    <s v="4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0"/>
    <x v="0"/>
    <x v="20"/>
    <x v="8"/>
    <x v="155"/>
    <x v="140"/>
    <s v="Su función es conectar o desconectar la línea de transmisión EL HUCHE - BOAVITA 1  a la barra 115 kV de la subestación EL HUCHE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0"/>
    <x v="8"/>
    <x v="156"/>
    <x v="141"/>
    <s v="Su función es conectar o desconectar la línea de transmisión EL HUCHE - BOAVITA 2  a la barra 115 kV de la subestación EL HUCHE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0"/>
    <x v="8"/>
    <x v="157"/>
    <x v="142"/>
    <s v="Su función es conectar o desconectar la línea de transmisión EL HUCHE - SAN ANTONIO 1  a la barra 115 kV de la subestación EL HUCHE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0"/>
    <x v="8"/>
    <x v="158"/>
    <x v="143"/>
    <s v="Su función es conectar o desconectar la línea de transmisión EL HUCHE - SAN ANTONIO  2  a la barra 115 kV de la subestación EL HUCHE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1"/>
    <x v="8"/>
    <x v="159"/>
    <x v="134"/>
    <s v="Su función es conectar o desconectar el barraje de 34.5 kV al devanado secundario del transformador de 40 MVA  del  transformador de EL HUCHE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1:00:00"/>
    <x v="2"/>
    <n v="3441553"/>
    <n v="114718.43333333333"/>
    <n v="542"/>
    <x v="3"/>
    <n v="1"/>
    <n v="4779.9347222222223"/>
    <n v="2590724.6194444443"/>
    <n v="200405322.02091306"/>
    <n v="202996046.64035749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21"/>
    <x v="8"/>
    <x v="160"/>
    <x v="144"/>
    <s v="Su función es conectar o desconectar la línea de distribución  al barraje de 34,5 Kv de la subestación EL HUCHE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1 // 100%"/>
    <x v="1"/>
    <s v="Pérdida del aislamiento"/>
    <s v="Evidente"/>
    <s v="Arco eléctrico interno"/>
    <d v="1899-12-30T00:30:00"/>
    <x v="2"/>
    <n v="2865626"/>
    <n v="95520.866666666669"/>
    <n v="542"/>
    <x v="2"/>
    <n v="1"/>
    <n v="1990.0180555555555"/>
    <n v="1078589.7861111111"/>
    <n v="200405322.02091306"/>
    <n v="201483911.80702418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21"/>
    <x v="8"/>
    <x v="161"/>
    <x v="145"/>
    <s v="Su función es conectar o desconectar la línea de distribución al barraje de 34,5 Kv de la subestación EL HUCHE"/>
    <s v="Su función secundaria  es transformar las magnitudes eléctricas corriente  y tensión para los equipos de medida y protección."/>
    <s v="Normalmente cerrada"/>
    <s v="Trasformador de corriente,  interruptor, seccionado, cuchilla de puesta a tierra, relé de protección, medidor, DPS."/>
    <s v="No"/>
    <s v="1 // 100%"/>
    <x v="1"/>
    <s v="Pérdida del aislamiento"/>
    <s v="Evidente"/>
    <s v="Arco eléctrico interno"/>
    <d v="1899-12-30T00:30:00"/>
    <x v="2"/>
    <n v="595727"/>
    <n v="19857.566666666666"/>
    <n v="542"/>
    <x v="2"/>
    <n v="1"/>
    <n v="413.6993055555555"/>
    <n v="224225.02361111107"/>
    <n v="200405322.02091306"/>
    <n v="200629547.04452416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0"/>
    <x v="0"/>
    <x v="21"/>
    <x v="8"/>
    <x v="162"/>
    <x v="146"/>
    <s v="Su función es conectar o desconectar la línea de distribución  al barraje de 34,5 Kv de la subestación EL HUCHE"/>
    <s v="Su función secundaria  es transformar las magnitudes eléctricas corriente  y tensión para los equipos de medida y protección."/>
    <s v="Normalmente abierta"/>
    <s v="Trasformador de corriente,  interruptor, seccionado, cuchilla de puesta a tierra, relé de protección, medidor, DPS"/>
    <s v="No"/>
    <s v="1 // 100%"/>
    <x v="1"/>
    <s v="Bloqueo del interruptor en posición abierta "/>
    <s v="Oculta"/>
    <s v="Inoperabilidad de celda 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14212"/>
    <n v="4"/>
    <x v="1"/>
    <x v="1"/>
  </r>
  <r>
    <x v="0"/>
    <x v="0"/>
    <x v="0"/>
    <x v="21"/>
    <x v="8"/>
    <x v="163"/>
    <x v="147"/>
    <s v="Su función es conectar o desconectar la línea de distribución  al barraje de 34,5 Kv de la subestación EL HUCHE"/>
    <s v="Su función secundaria  es transformar las magnitudes eléctricas corriente  y tensión para los equipos de medida y protección."/>
    <s v="Normalmente abierta"/>
    <s v="Trasformador de corriente,  interruptor, seccionado, cuchilla de puesta a tierra, relé de protección, medidor, DPS"/>
    <s v="No"/>
    <s v="1 // 100%"/>
    <x v="1"/>
    <s v="Bloqueo del interruptor en posición abierta "/>
    <s v="Oculta"/>
    <s v="Inoperabilidad de celda 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14212"/>
    <n v="4"/>
    <x v="1"/>
    <x v="1"/>
  </r>
  <r>
    <x v="0"/>
    <x v="0"/>
    <x v="0"/>
    <x v="20"/>
    <x v="8"/>
    <x v="164"/>
    <x v="139"/>
    <s v="_x000a_Transformar energía eléctrica del nivel de tensión 115 kV a 34.5 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1:00:00"/>
    <x v="1"/>
    <n v="3441553"/>
    <n v="114718.43333333333"/>
    <n v="542"/>
    <x v="3"/>
    <n v="1"/>
    <n v="4779.9347222222223"/>
    <n v="2590724.6194444443"/>
    <n v="527675586.80340129"/>
    <n v="530266311.42284572"/>
    <n v="3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411212"/>
    <n v="4"/>
    <x v="1"/>
    <x v="1"/>
  </r>
  <r>
    <x v="0"/>
    <x v="0"/>
    <x v="0"/>
    <x v="20"/>
    <x v="8"/>
    <x v="165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0"/>
    <x v="0"/>
    <x v="20"/>
    <x v="8"/>
    <x v="166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0"/>
    <x v="0"/>
    <x v="22"/>
    <x v="9"/>
    <x v="167"/>
    <x v="148"/>
    <s v="Su función es conectar o desconectar del sistema de transmisión regional el transformador de potencia de la subestación Higueras 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3:00:00"/>
    <x v="4"/>
    <n v="4611466"/>
    <n v="153715.53333333333"/>
    <n v="542"/>
    <x v="1"/>
    <n v="1"/>
    <n v="19214.441666666666"/>
    <n v="10414227.383333333"/>
    <n v="161870988.06522933"/>
    <n v="172285215.44856265"/>
    <n v="2"/>
    <s v="04. Clientes con demanda entre 1- 5 GWh/mes"/>
    <s v="4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0"/>
    <x v="0"/>
    <x v="22"/>
    <x v="9"/>
    <x v="168"/>
    <x v="149"/>
    <s v="Su función es conectar o desconectar la línea de transmisión Higueras-Suamox a la subestación Higueras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2"/>
    <x v="9"/>
    <x v="169"/>
    <x v="150"/>
    <s v="Su función es conectar o desconectar la línea de transmisión Higueras-Sochagota a la subestación Higueras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0"/>
    <x v="0"/>
    <x v="23"/>
    <x v="9"/>
    <x v="170"/>
    <x v="151"/>
    <s v="Su función es conectar o desconectar la línea de distribución Higueras-Ciudadela al barraje de 34,5 Kv de la subestación Higueras"/>
    <s v="Su función secundaria  es transformar las magnitudes eléctricas corriente para los equipos de medida y protección."/>
    <s v="Normalmente abierta"/>
    <s v="Trasformador de corriente,  interruptor, seccionado, cuchilla de puesta a tierra, relé de protección, medidor, DPS."/>
    <s v="No"/>
    <s v="2 // 100%"/>
    <x v="0"/>
    <s v="Bloqueo del interruptor en posición abierta "/>
    <s v="Oculta"/>
    <s v="Inoperabilidad de celda "/>
    <d v="1899-12-30T00:30:00"/>
    <x v="2"/>
    <n v="852618"/>
    <n v="28420.6"/>
    <n v="542"/>
    <x v="2"/>
    <n v="1"/>
    <n v="592.0958333333333"/>
    <n v="320915.94166666665"/>
    <n v="200405322.02091306"/>
    <n v="200726237.96257973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14212"/>
    <n v="4"/>
    <x v="1"/>
    <x v="1"/>
  </r>
  <r>
    <x v="0"/>
    <x v="0"/>
    <x v="0"/>
    <x v="23"/>
    <x v="9"/>
    <x v="171"/>
    <x v="152"/>
    <s v="Su función es conectar o desconectar la línea de distribución Higueras-Maranta al barraje de 34,5 Kv de la subestación Higueras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0"/>
    <x v="0"/>
    <x v="23"/>
    <x v="9"/>
    <x v="172"/>
    <x v="153"/>
    <s v="Su función es conectar o desconectar la línea de distribución Higueras-Iraka Rio Chiquito al barraje de 34,5 Kv de la subestación Higueras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40895"/>
    <n v="1363.1666666666667"/>
    <n v="542"/>
    <x v="2"/>
    <n v="1"/>
    <n v="28.399305555555557"/>
    <n v="15392.423611111111"/>
    <n v="200405322.02091306"/>
    <n v="200420714.44452417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0"/>
    <x v="0"/>
    <x v="23"/>
    <x v="9"/>
    <x v="173"/>
    <x v="154"/>
    <s v="Su función es conectar o desconectar el barraje de 34.5 kV al devanado primario del transformador de 20 MVA de la subestación Higueras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3717953"/>
    <n v="123931.76666666666"/>
    <n v="542"/>
    <x v="4"/>
    <n v="1"/>
    <n v="10327.647222222222"/>
    <n v="5597584.7944444446"/>
    <n v="200405322.02091306"/>
    <n v="206002906.81535751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23"/>
    <x v="9"/>
    <x v="174"/>
    <x v="50"/>
    <s v="Su función es conectar o desconectar el barraje de 34.5 kV al devanado secundario del transformador de 40 MVA de la subestación Higueras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2 // 100%"/>
    <x v="0"/>
    <s v="Pérdida del aislamiento"/>
    <s v="Evidente"/>
    <s v="Arco eléctrico interno"/>
    <d v="1899-12-30T02:00:00"/>
    <x v="2"/>
    <n v="4611466"/>
    <n v="153715.53333333333"/>
    <n v="542"/>
    <x v="4"/>
    <n v="1"/>
    <n v="12809.627777777776"/>
    <n v="6942818.2555555543"/>
    <n v="200405322.02091306"/>
    <n v="207348140.2764686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24"/>
    <x v="9"/>
    <x v="175"/>
    <x v="155"/>
    <s v="Su función es conectar o desconectar el circuito La Rusia al barraje de 13,8 Kv de la subestación Higueras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44411"/>
    <n v="8147.0333333333338"/>
    <n v="542"/>
    <x v="6"/>
    <n v="1"/>
    <n v="84.86493055555556"/>
    <n v="45996.792361111111"/>
    <n v="183157285.22590774"/>
    <n v="183203282.0182688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4"/>
    <x v="9"/>
    <x v="176"/>
    <x v="156"/>
    <s v="Su función es conectar o desconectar el circuito Vargas al barraje de 13,8 Kv de la subestación Higueras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769099"/>
    <n v="25636.633333333335"/>
    <n v="542"/>
    <x v="6"/>
    <n v="1"/>
    <n v="267.04826388888887"/>
    <n v="144740.15902777776"/>
    <n v="183157285.22590774"/>
    <n v="183302025.3849355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4"/>
    <x v="9"/>
    <x v="177"/>
    <x v="157"/>
    <s v="Su función es conectar o desconectar el circuito Hospital al barraje de 13,8 Kv de la subestación Higueras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442764"/>
    <n v="48092.133333333331"/>
    <n v="542"/>
    <x v="6"/>
    <n v="1"/>
    <n v="500.95972222222218"/>
    <n v="271520.16944444441"/>
    <n v="183157285.22590774"/>
    <n v="183428805.39535218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0"/>
    <x v="0"/>
    <x v="24"/>
    <x v="9"/>
    <x v="178"/>
    <x v="158"/>
    <s v="Su función es conectar o desconectar el circuito Batallón al barraje de 13,8 Kv de la subestación Higueras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937738"/>
    <n v="31257.933333333334"/>
    <n v="542"/>
    <x v="6"/>
    <n v="1"/>
    <n v="325.60347222222219"/>
    <n v="176477.08194444442"/>
    <n v="183157285.22590774"/>
    <n v="183333762.30785218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4"/>
    <x v="9"/>
    <x v="179"/>
    <x v="159"/>
    <s v="Su función es conectar o desconectar el circuito Autopista al barraje de 13,8 Kv de la subestación Higueras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46382"/>
    <n v="8212.7333333333336"/>
    <n v="542"/>
    <x v="6"/>
    <n v="1"/>
    <n v="85.549305555555549"/>
    <n v="46367.723611111105"/>
    <n v="183157285.22590774"/>
    <n v="183203652.94951886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0"/>
    <x v="0"/>
    <x v="24"/>
    <x v="9"/>
    <x v="180"/>
    <x v="160"/>
    <s v="Su función es conectar o desconectar el circuito Ciudadela Industrial al barraje de 13,8 Kv de la subestación Higueras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77559"/>
    <n v="2585.3000000000002"/>
    <n v="542"/>
    <x v="6"/>
    <n v="1"/>
    <n v="26.930208333333333"/>
    <n v="14596.172916666666"/>
    <n v="200405322.02091306"/>
    <n v="200419918.1938297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0"/>
    <x v="0"/>
    <x v="24"/>
    <x v="9"/>
    <x v="181"/>
    <x v="161"/>
    <s v="Su función es conectar o desconectar el barraje de 13.8 kV al devanado Secundario del transformador de 20 MVA de la subestación Higueras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1 // 100%"/>
    <x v="1"/>
    <s v="Pérdida del aislamiento"/>
    <s v="Evidente"/>
    <s v="Arco eléctrico interno"/>
    <d v="1899-12-30T01:00:00"/>
    <x v="2"/>
    <n v="3717953"/>
    <n v="123931.76666666666"/>
    <n v="542"/>
    <x v="3"/>
    <n v="1"/>
    <n v="5163.8236111111109"/>
    <n v="2798792.3972222223"/>
    <n v="183157285.22590774"/>
    <n v="185956077.62312996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0"/>
    <x v="0"/>
    <x v="22"/>
    <x v="9"/>
    <x v="182"/>
    <x v="162"/>
    <s v="_x000a_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3:00:00"/>
    <x v="1"/>
    <n v="4611466"/>
    <n v="153715.53333333333"/>
    <n v="542"/>
    <x v="1"/>
    <n v="1"/>
    <n v="19214.441666666666"/>
    <n v="10414227.383333333"/>
    <n v="630624657.83911049"/>
    <n v="641038885.22244382"/>
    <n v="3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411212"/>
    <n v="4"/>
    <x v="1"/>
    <x v="1"/>
  </r>
  <r>
    <x v="0"/>
    <x v="0"/>
    <x v="0"/>
    <x v="23"/>
    <x v="9"/>
    <x v="183"/>
    <x v="163"/>
    <s v="_x000a_Transformar energía eléctrica del nivel de tensión 34.5 a 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1:00:00"/>
    <x v="1"/>
    <n v="3717953"/>
    <n v="123931.76666666666"/>
    <n v="542"/>
    <x v="3"/>
    <n v="1"/>
    <n v="5163.8236111111109"/>
    <n v="2798792.3972222223"/>
    <n v="240580781.08670011"/>
    <n v="243379573.48392233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1212"/>
    <n v="4"/>
    <x v="1"/>
    <x v="1"/>
  </r>
  <r>
    <x v="0"/>
    <x v="0"/>
    <x v="0"/>
    <x v="22"/>
    <x v="9"/>
    <x v="184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0"/>
    <x v="0"/>
    <x v="22"/>
    <x v="9"/>
    <x v="185"/>
    <x v="52"/>
    <s v="Supervisar y controlar desde nivel 3 Y 4 los distintos equipos de potencia de la subestación Higueras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4"/>
    <x v="0"/>
    <x v="25"/>
    <x v="10"/>
    <x v="186"/>
    <x v="164"/>
    <s v="Su función es conectar o desconectar del sistema de transmisión regional el transformador de potencia de la subestación Chiquinquirá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3:00:00"/>
    <x v="4"/>
    <n v="6959979"/>
    <n v="231999.3"/>
    <n v="542"/>
    <x v="1"/>
    <n v="1"/>
    <n v="28999.912499999999"/>
    <n v="15717952.574999999"/>
    <n v="161870988.06522933"/>
    <n v="177588940.64022931"/>
    <n v="2"/>
    <s v="05. Clientes con demanda &gt; 5 GWh/mes"/>
    <s v="5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4"/>
    <x v="0"/>
    <x v="25"/>
    <x v="10"/>
    <x v="187"/>
    <x v="165"/>
    <s v="Su función es conectar o desconectar la línea de transmisión Chiquinquirá - Barbosa a la subestación Chiquinquirá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4"/>
    <x v="0"/>
    <x v="25"/>
    <x v="10"/>
    <x v="188"/>
    <x v="166"/>
    <s v="Su función es conectar o desconectar la línea de transmisión Chiquinquirá - Alto Ricaurte 1 a la subestación Chiquinquirá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4"/>
    <x v="0"/>
    <x v="25"/>
    <x v="10"/>
    <x v="189"/>
    <x v="167"/>
    <s v="Su función es conectar o desconectar la línea de transmisión Chiquinquirá - Alto Ricaurte 2 a la subestación Chiquinquirá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4"/>
    <x v="0"/>
    <x v="26"/>
    <x v="10"/>
    <x v="190"/>
    <x v="168"/>
    <s v="Su función es conectar o desconectar la línea de distribución Chiquinquirá - Saboya  al barraje de 34,5 Kv de la subestación Chiquinquir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518326"/>
    <n v="17277.533333333333"/>
    <n v="542"/>
    <x v="2"/>
    <n v="1"/>
    <n v="359.94861111111106"/>
    <n v="195092.14722222221"/>
    <n v="200405322.02091306"/>
    <n v="200600414.16813529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4"/>
    <x v="0"/>
    <x v="26"/>
    <x v="10"/>
    <x v="191"/>
    <x v="169"/>
    <s v="Su función es conectar o desconectar la línea de distribución Chiquinquirá - Muzo  al barraje de 34,5 Kv de la subestación Chiquinquir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2255884"/>
    <n v="75196.133333333331"/>
    <n v="542"/>
    <x v="2"/>
    <n v="1"/>
    <n v="1566.586111111111"/>
    <n v="849089.6722222222"/>
    <n v="200405322.02091306"/>
    <n v="201254411.69313529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4"/>
    <x v="0"/>
    <x v="26"/>
    <x v="10"/>
    <x v="192"/>
    <x v="170"/>
    <s v="Su función es conectar o desconectar la línea de distribución Chiquinquirá - Otanche  al barraje de 34,5 Kv de la subestación Chiquinquir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1063176"/>
    <n v="35439.199999999997"/>
    <n v="542"/>
    <x v="2"/>
    <n v="1"/>
    <n v="738.31666666666661"/>
    <n v="400167.6333333333"/>
    <n v="200405322.02091306"/>
    <n v="200805489.65424639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4"/>
    <x v="0"/>
    <x v="26"/>
    <x v="10"/>
    <x v="193"/>
    <x v="171"/>
    <s v="Su función es conectar o desconectar la línea de distribución Chiquinquirá - Sutamarchan  al barraje de 34,5 Kv de la subestación Chiquinquirá "/>
    <s v="Su función secundaria  es transformar las magnitudes eléctricas corriente para los equipos de medida y protección."/>
    <s v="Normalmente abierta"/>
    <s v="Trasformador de corriente,  interruptor, seccionado, cuchilla de puesta a tierra, relé de protección, medidor, DPS"/>
    <s v="No"/>
    <s v="1 // 100%"/>
    <x v="1"/>
    <s v="Bloqueo del interruptor en posición abierta "/>
    <s v="Oculta"/>
    <s v="Inoperabilidad de celda 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1. Lesiones menores que no generan días de incapacidad o tiempo perdido en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14212"/>
    <n v="4"/>
    <x v="1"/>
    <x v="1"/>
  </r>
  <r>
    <x v="0"/>
    <x v="4"/>
    <x v="0"/>
    <x v="26"/>
    <x v="10"/>
    <x v="194"/>
    <x v="50"/>
    <s v="Su función es conectar o desconectar el barraje de 34.5 kV al devanado secundario del transformador de 25 MVA de la subestación Chiquinquirá 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3837386"/>
    <n v="127912.86666666667"/>
    <n v="542"/>
    <x v="4"/>
    <n v="1"/>
    <n v="10659.405555555555"/>
    <n v="5777397.8111111112"/>
    <n v="200405322.02091306"/>
    <n v="206182719.83202419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4"/>
    <x v="0"/>
    <x v="27"/>
    <x v="10"/>
    <x v="195"/>
    <x v="172"/>
    <s v="Su función es conectar o desconectar el circuito Basílica al barraje de 13,8 Kv de la subestación Chiquinquir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054466"/>
    <n v="35148.866666666669"/>
    <n v="542"/>
    <x v="6"/>
    <n v="1"/>
    <n v="366.13402777777776"/>
    <n v="198444.64305555556"/>
    <n v="183157285.22590774"/>
    <n v="183355729.868963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4"/>
    <x v="0"/>
    <x v="27"/>
    <x v="10"/>
    <x v="196"/>
    <x v="173"/>
    <s v="Su función es conectar o desconectar el circuito La Reina al barraje de 13,8 Kv de la subestación Chiquinquir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242601"/>
    <n v="41420.033333333333"/>
    <n v="542"/>
    <x v="6"/>
    <n v="1"/>
    <n v="431.45868055555553"/>
    <n v="233850.60486111109"/>
    <n v="183157285.22590774"/>
    <n v="183391135.83076885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4"/>
    <x v="0"/>
    <x v="27"/>
    <x v="10"/>
    <x v="197"/>
    <x v="174"/>
    <s v="Su función es conectar o desconectar el circuito Casa Blanca al barraje de 13,8 Kv de la subestación Chiquinquir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586602"/>
    <n v="19553.400000000001"/>
    <n v="542"/>
    <x v="6"/>
    <n v="1"/>
    <n v="203.68125000000001"/>
    <n v="110395.2375"/>
    <n v="183157285.22590774"/>
    <n v="183267680.4634077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4"/>
    <x v="0"/>
    <x v="27"/>
    <x v="10"/>
    <x v="198"/>
    <x v="175"/>
    <s v="Su función es conectar o desconectar el circuito La Balsa al barraje de 13,8 Kv de la subestación Chiquinquir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38924"/>
    <n v="7964.1333333333332"/>
    <n v="542"/>
    <x v="6"/>
    <n v="1"/>
    <n v="82.959722222222211"/>
    <n v="44964.169444444437"/>
    <n v="183157285.22590774"/>
    <n v="183202249.39535218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4"/>
    <x v="0"/>
    <x v="27"/>
    <x v="10"/>
    <x v="199"/>
    <x v="161"/>
    <s v="Su función es conectar o desconectar el barraje de 13.8 kV al devanado terciario del transformador de 25 MVA de la subestación Chiquinquir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1:00:00"/>
    <x v="2"/>
    <n v="3122593"/>
    <n v="104086.43333333333"/>
    <n v="542"/>
    <x v="3"/>
    <n v="1"/>
    <n v="4336.9347222222223"/>
    <n v="2350618.6194444443"/>
    <n v="183157285.22590774"/>
    <n v="185507903.84535217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4"/>
    <x v="0"/>
    <x v="25"/>
    <x v="10"/>
    <x v="200"/>
    <x v="176"/>
    <s v="_x000a_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3:00:00"/>
    <x v="1"/>
    <n v="6959979"/>
    <n v="231999.3"/>
    <n v="542"/>
    <x v="1"/>
    <n v="1"/>
    <n v="28999.912499999999"/>
    <n v="15717952.574999999"/>
    <n v="460360825.71819097"/>
    <n v="476078778.29319096"/>
    <n v="3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511212"/>
    <n v="5"/>
    <x v="0"/>
    <x v="0"/>
  </r>
  <r>
    <x v="0"/>
    <x v="4"/>
    <x v="0"/>
    <x v="27"/>
    <x v="10"/>
    <x v="201"/>
    <x v="177"/>
    <s v="Referencia a tierra del devanado 34.5 kV conectado en Delta."/>
    <s v="Suministrar servicios auxiliares AC a la subestación."/>
    <s v="Operación continua"/>
    <s v="Cuba, Tanque de expansión, Devanados, Bujes."/>
    <s v="No"/>
    <s v="1 // 100%"/>
    <x v="1"/>
    <s v="Devanado Quemado"/>
    <s v="Evidente"/>
    <s v="Disparo y bloqueo de las Bahías asociadas al transformador de Potencia por operación de las protecciones."/>
    <d v="1899-12-30T00:00:00"/>
    <x v="1"/>
    <n v="0"/>
    <n v="0"/>
    <n v="542"/>
    <x v="0"/>
    <n v="0"/>
    <n v="0"/>
    <n v="0"/>
    <n v="31654288.783376887"/>
    <n v="31654288.783376887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311"/>
    <n v="3"/>
    <x v="2"/>
    <x v="2"/>
  </r>
  <r>
    <x v="0"/>
    <x v="4"/>
    <x v="0"/>
    <x v="25"/>
    <x v="10"/>
    <x v="202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4"/>
    <x v="0"/>
    <x v="25"/>
    <x v="10"/>
    <x v="203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6"/>
    <x v="0"/>
    <x v="28"/>
    <x v="11"/>
    <x v="204"/>
    <x v="178"/>
    <s v="Su función es conectar o desconectar de la barra 110 kV al transformador de potencia de la subestación Puerto Boyacá 110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3:00:00"/>
    <x v="4"/>
    <n v="5768086"/>
    <n v="192269.53333333333"/>
    <n v="542"/>
    <x v="1"/>
    <n v="1"/>
    <n v="24033.691666666666"/>
    <n v="13026260.883333333"/>
    <n v="161870988.06522933"/>
    <n v="174897248.94856265"/>
    <n v="2"/>
    <s v="05. Clientes con demanda &gt; 5 GWh/mes"/>
    <s v="5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6"/>
    <x v="0"/>
    <x v="28"/>
    <x v="11"/>
    <x v="205"/>
    <x v="179"/>
    <s v="Su función es conectar o desconectar la línea de transmisión Cocorná -Puerto Boyacá a la subestación Puerto Boyacá 110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6"/>
    <x v="0"/>
    <x v="28"/>
    <x v="11"/>
    <x v="206"/>
    <x v="180"/>
    <s v="Su función es conectar o desconectar la línea de transmisión Puerto Boyacá - Vasconia a la subestación Puerto Boyacá 110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6"/>
    <x v="0"/>
    <x v="29"/>
    <x v="11"/>
    <x v="207"/>
    <x v="181"/>
    <s v="Su función es conectar o desconectar la línea de distribución Puerto Serviez  al barraje de 34,5 Kv de la subestación Puerto Boyac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312465"/>
    <n v="10415.5"/>
    <n v="542"/>
    <x v="2"/>
    <n v="1"/>
    <n v="216.98958333333331"/>
    <n v="117608.35416666666"/>
    <n v="200405322.02091306"/>
    <n v="200522930.3750797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24222"/>
    <n v="4"/>
    <x v="1"/>
    <x v="1"/>
  </r>
  <r>
    <x v="0"/>
    <x v="6"/>
    <x v="0"/>
    <x v="29"/>
    <x v="11"/>
    <x v="208"/>
    <x v="182"/>
    <s v="Su función es conectar o desconectar la línea de distribución La Perla  al barraje de 34,5 Kv de la subestación Puerto Boyac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150530"/>
    <n v="5017.666666666667"/>
    <n v="542"/>
    <x v="2"/>
    <n v="1"/>
    <n v="104.53472222222223"/>
    <n v="56657.819444444445"/>
    <n v="200405322.02091306"/>
    <n v="200461979.84035751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24222"/>
    <n v="4"/>
    <x v="1"/>
    <x v="1"/>
  </r>
  <r>
    <x v="0"/>
    <x v="6"/>
    <x v="0"/>
    <x v="29"/>
    <x v="11"/>
    <x v="209"/>
    <x v="183"/>
    <s v="Su función es conectar o desconectar la línea de distribución Velásquez  al barraje de 34,5 Kv de la subestación Puerto Boyac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938343"/>
    <n v="31278.1"/>
    <n v="542"/>
    <x v="2"/>
    <n v="1"/>
    <n v="651.6270833333333"/>
    <n v="353181.87916666665"/>
    <n v="200405322.02091306"/>
    <n v="200758503.9000797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24222"/>
    <n v="4"/>
    <x v="1"/>
    <x v="1"/>
  </r>
  <r>
    <x v="0"/>
    <x v="6"/>
    <x v="0"/>
    <x v="29"/>
    <x v="11"/>
    <x v="210"/>
    <x v="50"/>
    <s v="Su función es conectar o desconectar el barraje de 34.5 kV al devanado secundario del transformador de 20 MVA de la subestación Puerto Boyacá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1401338"/>
    <n v="46711.26666666667"/>
    <n v="542"/>
    <x v="4"/>
    <n v="1"/>
    <n v="3892.6055555555558"/>
    <n v="2109792.2111111111"/>
    <n v="200405322.02091306"/>
    <n v="202515114.23202416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424222"/>
    <n v="4"/>
    <x v="1"/>
    <x v="1"/>
  </r>
  <r>
    <x v="0"/>
    <x v="6"/>
    <x v="0"/>
    <x v="30"/>
    <x v="11"/>
    <x v="211"/>
    <x v="184"/>
    <s v="Su función es conectar o desconectar el circuito Pueblo Nuevo al barraje de 13,8 Kv de la subestación Puerto Boyacá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231554"/>
    <n v="41051.800000000003"/>
    <n v="542"/>
    <x v="6"/>
    <n v="1"/>
    <n v="427.6229166666667"/>
    <n v="231771.62083333335"/>
    <n v="183157285.22590774"/>
    <n v="183389056.84674108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6"/>
    <x v="0"/>
    <x v="30"/>
    <x v="11"/>
    <x v="212"/>
    <x v="185"/>
    <s v="Su función es conectar o desconectar el circuito La Paz al barraje de 13,8 Kv de la subestación Puerto Boyacá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464031"/>
    <n v="48801.033333333333"/>
    <n v="542"/>
    <x v="6"/>
    <n v="1"/>
    <n v="508.34409722222222"/>
    <n v="275522.50069444446"/>
    <n v="183157285.22590774"/>
    <n v="183432807.7266022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6"/>
    <x v="0"/>
    <x v="30"/>
    <x v="11"/>
    <x v="213"/>
    <x v="186"/>
    <s v="Su función es conectar o desconectar el circuito Centro al barraje de 13,8 Kv de la subestación Puerto Boyac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228041"/>
    <n v="40934.699999999997"/>
    <n v="542"/>
    <x v="6"/>
    <n v="1"/>
    <n v="426.40312499999993"/>
    <n v="231110.49374999997"/>
    <n v="183157285.22590774"/>
    <n v="183388395.71965775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6"/>
    <x v="0"/>
    <x v="30"/>
    <x v="11"/>
    <x v="214"/>
    <x v="187"/>
    <s v="Su función es conectar o desconectar el circuito Dos y Medio de 13,8 Kv de la subestación Puerto Boyacá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443122"/>
    <n v="14770.733333333334"/>
    <n v="542"/>
    <x v="6"/>
    <n v="1"/>
    <n v="153.86180555555555"/>
    <n v="83393.098611111112"/>
    <n v="183157285.22590774"/>
    <n v="183240678.32451886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6"/>
    <x v="0"/>
    <x v="30"/>
    <x v="11"/>
    <x v="215"/>
    <x v="161"/>
    <s v="Su función es conectar o desconectar el barraje de 13.8 kV al devanado terciario del transformador de 20 MVA de la subestación Puerto Boyacá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1:00:00"/>
    <x v="2"/>
    <n v="4366748"/>
    <n v="145558.26666666666"/>
    <n v="542"/>
    <x v="3"/>
    <n v="1"/>
    <n v="6064.927777777777"/>
    <n v="3287190.8555555553"/>
    <n v="183157285.22590774"/>
    <n v="186444476.08146331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6"/>
    <x v="0"/>
    <x v="28"/>
    <x v="11"/>
    <x v="216"/>
    <x v="188"/>
    <s v="_x000a_Transformar energía eléctrica del nivel de tensión 110kV a 34.5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3:00:00"/>
    <x v="1"/>
    <n v="5768086"/>
    <n v="192269.53333333333"/>
    <n v="542"/>
    <x v="1"/>
    <n v="1"/>
    <n v="24033.691666666666"/>
    <n v="13026260.883333333"/>
    <n v="448002474.55160093"/>
    <n v="461028735.43493426"/>
    <n v="3"/>
    <s v="05. Clientes con demanda &gt; 5 GWh/mes"/>
    <s v="5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511212"/>
    <n v="5"/>
    <x v="0"/>
    <x v="0"/>
  </r>
  <r>
    <x v="0"/>
    <x v="6"/>
    <x v="0"/>
    <x v="28"/>
    <x v="11"/>
    <x v="217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6"/>
    <x v="0"/>
    <x v="28"/>
    <x v="11"/>
    <x v="218"/>
    <x v="52"/>
    <s v="Supervisar y controlar desde nivel 2-3 Y 4 los distintos equipos de potencia de la subestación Puerto Boyac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3"/>
    <x v="0"/>
    <x v="31"/>
    <x v="12"/>
    <x v="219"/>
    <x v="189"/>
    <s v="Su función es conectar o desconectar la línea de transmisión Tunjita - Guateque al barraje 115 kV de la subestación Tunjita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31"/>
    <x v="12"/>
    <x v="220"/>
    <x v="190"/>
    <s v="Su función es conectar o desconectar la línea de transmisión Tunjita - Chivor al barraje 115 kV de la subestación Tunjita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línea, pararrayos y seccionador de puesta a tierra."/>
    <s v="No"/>
    <s v="2 // 100%"/>
    <x v="0"/>
    <s v="bloqueo de interruptor de la bahía por bajo nivel de SF6"/>
    <s v="Evidente"/>
    <s v="Explosión del interruptor  "/>
    <d v="1899-12-30T01:00:00"/>
    <x v="4"/>
    <n v="0"/>
    <n v="0"/>
    <n v="542"/>
    <x v="3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31"/>
    <x v="12"/>
    <x v="221"/>
    <x v="191"/>
    <s v="Su función es conectar o desconectar la línea de transmisión Tunjita - Santa María al barraje 115 kV de la subestación Tunjita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639230"/>
    <n v="21307.666666666668"/>
    <n v="542"/>
    <x v="3"/>
    <n v="1"/>
    <n v="887.81944444444446"/>
    <n v="481198.13888888888"/>
    <n v="161870988.06522933"/>
    <n v="162352186.20411822"/>
    <n v="2"/>
    <s v="03. Clientes con demanda entre 1 MWh/mes- 1 GWh/mes"/>
    <s v="3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3"/>
    <x v="0"/>
    <x v="31"/>
    <x v="12"/>
    <x v="222"/>
    <x v="192"/>
    <s v="Su función es conectar o desconectar la línea de transmisión Suamox - Higueras al barraje 115 kV de la subestación Suamox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1:00:00"/>
    <x v="4"/>
    <n v="14400000"/>
    <n v="480000"/>
    <n v="542"/>
    <x v="3"/>
    <n v="1"/>
    <n v="20000"/>
    <n v="10840000"/>
    <n v="161870988.06522933"/>
    <n v="172710988.06522933"/>
    <n v="2"/>
    <s v="05. Clientes con demanda &gt; 5 GWh/mes"/>
    <s v="5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544422"/>
    <n v="5"/>
    <x v="0"/>
    <x v="0"/>
  </r>
  <r>
    <x v="0"/>
    <x v="3"/>
    <x v="0"/>
    <x v="31"/>
    <x v="12"/>
    <x v="223"/>
    <x v="59"/>
    <s v="Su función es conectar o desconectar el barraje de transferencia al barraje 115 kV de la subestación Suamox."/>
    <s v="Su función secundaria  es transformar las magnitudes eléctricas de tensión y corriente para los equipos de medida y protección."/>
    <s v="Normalmente abierta"/>
    <s v="Interruptor, seccionador de acople (X2)"/>
    <s v="No"/>
    <s v="1 // 100%"/>
    <x v="1"/>
    <s v="Bobina de cierre Averiada"/>
    <s v="Oculta"/>
    <s v="Inoperabilidad de bahía de transferencia"/>
    <d v="1899-12-30T05:00:00"/>
    <x v="9"/>
    <n v="0"/>
    <n v="0"/>
    <n v="542"/>
    <x v="7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311"/>
    <n v="4"/>
    <x v="1"/>
    <x v="1"/>
  </r>
  <r>
    <x v="0"/>
    <x v="3"/>
    <x v="0"/>
    <x v="31"/>
    <x v="12"/>
    <x v="224"/>
    <x v="62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3"/>
    <x v="0"/>
    <x v="31"/>
    <x v="12"/>
    <x v="225"/>
    <x v="52"/>
    <s v="Supervisar y controlar desde nivel 3 Y 4 los distintos equipos de potencia de la subestación Tunjita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2"/>
    <x v="0"/>
    <x v="32"/>
    <x v="13"/>
    <x v="226"/>
    <x v="193"/>
    <s v="Su función es conectar o desconectar del sistema de transmisión regional el transformador de potencia de la subestación La Ramad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3:00:00"/>
    <x v="4"/>
    <n v="4769838"/>
    <n v="158994.6"/>
    <n v="542"/>
    <x v="1"/>
    <n v="1"/>
    <n v="19874.325000000001"/>
    <n v="10771884.15"/>
    <n v="161870988.06522933"/>
    <n v="172642872.21522933"/>
    <n v="2"/>
    <s v="04. Clientes con demanda entre 1- 5 GWh/mes"/>
    <s v="4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2"/>
    <x v="0"/>
    <x v="32"/>
    <x v="13"/>
    <x v="227"/>
    <x v="194"/>
    <s v="Su función es conectar o desconectar la línea de transmisión La Ramada- Tsidenal-San Antonio a la subestación La Ramad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32"/>
    <x v="13"/>
    <x v="228"/>
    <x v="195"/>
    <s v="Su función es conectar o desconectar la línea de transmisión La Ramada- San Antonio a la subestación La Ramad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2 // 100%"/>
    <x v="0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2"/>
    <x v="0"/>
    <x v="33"/>
    <x v="13"/>
    <x v="229"/>
    <x v="196"/>
    <s v="Su función es conectar o desconectar la línea de distribución La Ramada-Parque Industrial al barraje de 34,5 Kv de la subestación La Ramada"/>
    <s v="Su función secundaria  es transformar las magnitudes eléctricas corriente para los equipos de medida y protección."/>
    <s v="Normalmente abierta"/>
    <s v="Trasformador de corriente,  interruptor, seccionado, cuchilla de puesta a tierra, relé de protección, medidor, DPS."/>
    <s v="No"/>
    <s v="2 // 100%"/>
    <x v="0"/>
    <s v="Bloqueo del interruptor en posición abierta "/>
    <s v="Oculta"/>
    <s v="Inoperabilidad de celda 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14212"/>
    <n v="4"/>
    <x v="1"/>
    <x v="1"/>
  </r>
  <r>
    <x v="0"/>
    <x v="2"/>
    <x v="0"/>
    <x v="33"/>
    <x v="13"/>
    <x v="230"/>
    <x v="197"/>
    <s v="Su función es conectar o desconectar la línea de distribución La Ramada-Variante Rio Chiquito al barraje de 34,5 Kv de la subestación La Ramad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2"/>
    <x v="0"/>
    <x v="33"/>
    <x v="13"/>
    <x v="231"/>
    <x v="198"/>
    <s v="Su función es conectar o desconectar la línea de distribución La Ramada-Subestación Sirata al barraje de 34,5 Kv de la subestación La Ramad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2"/>
    <x v="0"/>
    <x v="33"/>
    <x v="13"/>
    <x v="232"/>
    <x v="199"/>
    <s v="Su función es conectar o desconectar el barraje de 34.5 kV al devanado primario del transformador de 20 MVA de la subestación La Ramada 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2 // 100%"/>
    <x v="0"/>
    <s v="Pérdida del aislamiento"/>
    <s v="Evidente"/>
    <s v="Arco eléctrico interno"/>
    <d v="1899-12-30T03:00:00"/>
    <x v="2"/>
    <n v="4769838"/>
    <n v="158994.6"/>
    <n v="542"/>
    <x v="1"/>
    <n v="1"/>
    <n v="19874.325000000001"/>
    <n v="10771884.15"/>
    <n v="200405322.02091306"/>
    <n v="211177206.17091307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33"/>
    <x v="13"/>
    <x v="233"/>
    <x v="50"/>
    <s v="Su función es conectar o desconectar el barraje de 34.5 kV al devanado secundario del transformador de 40 MVA de la subestación La Ramada 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2 // 100%"/>
    <x v="0"/>
    <s v="Pérdida del aislamiento"/>
    <s v="Evidente"/>
    <s v="Arco eléctrico interno"/>
    <d v="1899-12-30T02:00:00"/>
    <x v="2"/>
    <n v="4769838"/>
    <n v="158994.6"/>
    <n v="542"/>
    <x v="4"/>
    <n v="1"/>
    <n v="13249.55"/>
    <n v="7181256.0999999996"/>
    <n v="200405322.02091306"/>
    <n v="207586578.12091306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34"/>
    <x v="13"/>
    <x v="234"/>
    <x v="200"/>
    <s v="Su función es conectar o desconectar el circuito Oriente al barraje de 13,8 Kv de la subestación La Ramad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983027"/>
    <n v="32767.566666666666"/>
    <n v="542"/>
    <x v="6"/>
    <n v="1"/>
    <n v="341.32881944444443"/>
    <n v="185000.22013888889"/>
    <n v="183157285.22590774"/>
    <n v="183342285.4460466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34"/>
    <x v="13"/>
    <x v="235"/>
    <x v="186"/>
    <s v="Su función es conectar o desconectar el circuito Centro al barraje de 13,8 Kv de la subestación La Ramad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729004"/>
    <n v="24300.133333333335"/>
    <n v="542"/>
    <x v="6"/>
    <n v="1"/>
    <n v="253.1263888888889"/>
    <n v="137194.50277777779"/>
    <n v="183157285.22590774"/>
    <n v="183294479.7286855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34"/>
    <x v="13"/>
    <x v="236"/>
    <x v="201"/>
    <s v="Su función es conectar o desconectar el circuito Nobsa-Morca al barraje de 13,8 Kv de la subestación La Ramad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573369"/>
    <n v="19112.3"/>
    <n v="542"/>
    <x v="6"/>
    <n v="1"/>
    <n v="199.08645833333333"/>
    <n v="107904.86041666666"/>
    <n v="183157285.22590774"/>
    <n v="183265190.0863244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34"/>
    <x v="13"/>
    <x v="237"/>
    <x v="202"/>
    <s v="Su función es conectar o desconectar el circuito La Catorce al barraje de 13,8 Kv de la subestación La Ramad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467734"/>
    <n v="15591.133333333333"/>
    <n v="542"/>
    <x v="6"/>
    <n v="1"/>
    <n v="162.40763888888887"/>
    <n v="88024.940277777772"/>
    <n v="183157285.22590774"/>
    <n v="183245310.1661855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34"/>
    <x v="13"/>
    <x v="238"/>
    <x v="203"/>
    <s v="Su función es conectar o desconectar el circuito El Terminal al barraje de 13,8 Kv de la subestación La Ramad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901690"/>
    <n v="30056.333333333332"/>
    <n v="542"/>
    <x v="6"/>
    <n v="1"/>
    <n v="313.08680555555554"/>
    <n v="169693.04861111109"/>
    <n v="183157285.22590774"/>
    <n v="183326978.2745188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34"/>
    <x v="13"/>
    <x v="239"/>
    <x v="204"/>
    <s v="Su función es conectar o desconectar el circuito El Libertador al barraje de 13,8 Kv de la subestación La Ramad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115014"/>
    <n v="37167.133333333331"/>
    <n v="542"/>
    <x v="6"/>
    <n v="1"/>
    <n v="387.15763888888887"/>
    <n v="209839.44027777776"/>
    <n v="183157285.22590774"/>
    <n v="183367124.66618553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424211"/>
    <n v="4"/>
    <x v="1"/>
    <x v="1"/>
  </r>
  <r>
    <x v="0"/>
    <x v="2"/>
    <x v="0"/>
    <x v="34"/>
    <x v="13"/>
    <x v="240"/>
    <x v="161"/>
    <s v="Su función es conectar o desconectar el barraje de 13.8 kV al devanado secundario del transformador de 20 MVA de la subestación La Ramada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1 // 100%"/>
    <x v="1"/>
    <s v="Pérdida del aislamiento"/>
    <s v="Evidente"/>
    <s v="Arco eléctrico interno"/>
    <d v="1899-12-30T01:00:00"/>
    <x v="2"/>
    <n v="4769838"/>
    <n v="158994.6"/>
    <n v="542"/>
    <x v="3"/>
    <n v="1"/>
    <n v="6624.7749999999996"/>
    <n v="3590628.05"/>
    <n v="183157285.22590774"/>
    <n v="186747913.27590775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2"/>
    <x v="0"/>
    <x v="32"/>
    <x v="13"/>
    <x v="241"/>
    <x v="205"/>
    <s v="_x000a_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12:00:00"/>
    <x v="1"/>
    <n v="4769838"/>
    <n v="158994.6"/>
    <n v="542"/>
    <x v="8"/>
    <n v="1"/>
    <n v="79497.3"/>
    <n v="43087536.600000001"/>
    <n v="186151636.27501372"/>
    <n v="229239172.87501371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1212"/>
    <n v="4"/>
    <x v="1"/>
    <x v="1"/>
  </r>
  <r>
    <x v="0"/>
    <x v="2"/>
    <x v="0"/>
    <x v="33"/>
    <x v="13"/>
    <x v="242"/>
    <x v="163"/>
    <s v="_x000a_Transformar energía eléctrica del nivel de tensión 34.5 a 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12:00:00"/>
    <x v="1"/>
    <n v="4769838"/>
    <n v="158994.6"/>
    <n v="542"/>
    <x v="8"/>
    <n v="1"/>
    <n v="79497.3"/>
    <n v="43087536.600000001"/>
    <n v="630624657.83911049"/>
    <n v="673712194.43911052"/>
    <n v="4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4411212"/>
    <n v="4"/>
    <x v="1"/>
    <x v="1"/>
  </r>
  <r>
    <x v="0"/>
    <x v="2"/>
    <x v="0"/>
    <x v="32"/>
    <x v="13"/>
    <x v="243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2"/>
    <x v="0"/>
    <x v="32"/>
    <x v="13"/>
    <x v="244"/>
    <x v="52"/>
    <s v="Supervisar y controlar desde nivel 3 Y 4 los distintos equipos de potencia de la subestación Tunjita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3"/>
    <x v="0"/>
    <x v="35"/>
    <x v="14"/>
    <x v="245"/>
    <x v="206"/>
    <s v="Su función es conectar o desconectar del sistema de transmisión regional el transformador de potencia de la subestación Guateque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2:00:00"/>
    <x v="4"/>
    <n v="1127942"/>
    <n v="37598.066666666666"/>
    <n v="542"/>
    <x v="4"/>
    <n v="1"/>
    <n v="3133.172222222222"/>
    <n v="1698179.3444444444"/>
    <n v="161870988.06522933"/>
    <n v="163569167.40967378"/>
    <n v="2"/>
    <s v="04. Clientes con demanda entre 1- 5 GWh/mes"/>
    <s v="4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3"/>
    <x v="0"/>
    <x v="35"/>
    <x v="14"/>
    <x v="246"/>
    <x v="207"/>
    <s v="Su función es conectar o desconectar la línea de transmisión Guateque-Sesquilé a la subestación Guateque 115 kV."/>
    <s v="Su función secundaria  es transformar las magnitudes eléctricas de tensión y corriente para los equipos de medida y protección."/>
    <s v="Normalmente abierta"/>
    <s v="trasformador de corriente, trasformador de tensión, interruptor, seccionador de barra, seccionador de transformador. Pararrayos."/>
    <s v="No"/>
    <s v="2 // 100%"/>
    <x v="0"/>
    <s v="Bloqueo de interruptor de la bahía"/>
    <s v="Evidente"/>
    <s v="Equipo no disponible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2114211"/>
    <n v="4"/>
    <x v="1"/>
    <x v="1"/>
  </r>
  <r>
    <x v="0"/>
    <x v="3"/>
    <x v="0"/>
    <x v="35"/>
    <x v="14"/>
    <x v="247"/>
    <x v="208"/>
    <s v="Su función es conectar o desconectar la línea de transmisión Guateque-Tunjita a la subestación Guatequ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35"/>
    <x v="14"/>
    <x v="248"/>
    <x v="209"/>
    <s v="Su función es conectar o desconectar la línea de transmisión Guateque-Jenesano a la subestación Guateque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3"/>
    <x v="0"/>
    <x v="36"/>
    <x v="14"/>
    <x v="249"/>
    <x v="210"/>
    <s v="Su función es conectar o desconectar la línea de distribución Guateque-Antiguo Garagoa  al barraje de 34,5 Kv, además alimentar las subestaciones Tenza y Sutatenza desde la subestación Guateque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88216"/>
    <n v="2940.5333333333333"/>
    <n v="542"/>
    <x v="2"/>
    <n v="1"/>
    <n v="61.261111111111106"/>
    <n v="33203.522222222222"/>
    <n v="200405322.02091306"/>
    <n v="200438525.54313529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3"/>
    <x v="0"/>
    <x v="36"/>
    <x v="14"/>
    <x v="250"/>
    <x v="211"/>
    <s v="Su función es conectar o desconectar la línea de distribución Guateque-Pórtico Subestación al barraje de 34,5 kV, además alimentar la llegada 34.5 Kv de las Subestaciones Almeida -Macanal-Chivor desde subestación Guateque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1623"/>
    <n v="54.1"/>
    <n v="542"/>
    <x v="2"/>
    <n v="1"/>
    <n v="1.1270833333333332"/>
    <n v="610.87916666666661"/>
    <n v="200405322.02091306"/>
    <n v="200405932.9000797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3"/>
    <x v="0"/>
    <x v="36"/>
    <x v="14"/>
    <x v="251"/>
    <x v="212"/>
    <s v="Su función es conectar o desconectar la línea de distribución Guateque-Tibirita  al barraje de 34,5 Kv de la subestación Guateque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1 // 100%"/>
    <x v="1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3"/>
    <x v="0"/>
    <x v="36"/>
    <x v="14"/>
    <x v="252"/>
    <x v="50"/>
    <s v="Su función es conectar o desconectar el barraje de 34.5 kV al devanado secundario del transformador de 12-15 MVA de la subestación Guateque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89839"/>
    <n v="2994.6333333333332"/>
    <n v="542"/>
    <x v="4"/>
    <n v="1"/>
    <n v="249.55277777777775"/>
    <n v="135257.60555555555"/>
    <n v="200405322.02091306"/>
    <n v="200540579.6264686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3"/>
    <x v="0"/>
    <x v="37"/>
    <x v="14"/>
    <x v="253"/>
    <x v="213"/>
    <s v="Su función es conectar o desconectar el circuito Terminal el Loro al barraje de 13,8 Kv de la subestación Guateque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43413"/>
    <n v="4780.4333333333334"/>
    <n v="542"/>
    <x v="6"/>
    <n v="1"/>
    <n v="49.796180555555551"/>
    <n v="26989.52986111111"/>
    <n v="183157285.22590774"/>
    <n v="183184274.75576887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3"/>
    <x v="0"/>
    <x v="37"/>
    <x v="14"/>
    <x v="254"/>
    <x v="214"/>
    <s v="Su función es conectar o desconectar el circuito Somondoco al barraje de 13,8 Kv de la subestación Guateque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3646"/>
    <n v="788.2"/>
    <n v="542"/>
    <x v="6"/>
    <n v="1"/>
    <n v="8.2104166666666671"/>
    <n v="4450.0458333333336"/>
    <n v="183157285.22590774"/>
    <n v="183161735.27174106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3"/>
    <x v="0"/>
    <x v="37"/>
    <x v="14"/>
    <x v="255"/>
    <x v="215"/>
    <s v="Su función es conectar o desconectar el circuito La Colina al barraje de 13,8 Kv de la subestación Guateque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32367"/>
    <n v="7745.5666666666666"/>
    <n v="542"/>
    <x v="6"/>
    <n v="1"/>
    <n v="80.682986111111106"/>
    <n v="43730.178472222222"/>
    <n v="183157285.22590774"/>
    <n v="183201015.40437996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3"/>
    <x v="0"/>
    <x v="37"/>
    <x v="14"/>
    <x v="256"/>
    <x v="216"/>
    <s v="Su función es conectar o desconectar el circuito Guayata Urbano Rural al barraje de 13,8 Kv de la subestación Guateque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78530"/>
    <n v="5951"/>
    <n v="542"/>
    <x v="6"/>
    <n v="1"/>
    <n v="61.989583333333329"/>
    <n v="33598.354166666664"/>
    <n v="183157285.22590774"/>
    <n v="183190883.580074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3"/>
    <x v="0"/>
    <x v="37"/>
    <x v="14"/>
    <x v="257"/>
    <x v="217"/>
    <s v="Su función es conectar o desconectar el circuito Sutatenza Rural al barraje de 13,8 Kv de la subestación Guateque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46147"/>
    <n v="8204.9"/>
    <n v="542"/>
    <x v="6"/>
    <n v="1"/>
    <n v="85.46770833333332"/>
    <n v="46323.49791666666"/>
    <n v="183157285.22590774"/>
    <n v="183203608.72382441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3"/>
    <x v="0"/>
    <x v="37"/>
    <x v="14"/>
    <x v="258"/>
    <x v="161"/>
    <s v="Su función es conectar o desconectar el barraje de 13.8 kV al devanado terciario del transformador de 8-10 MVA de la subestación Guateque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1 // 100%"/>
    <x v="1"/>
    <s v="Pérdida del aislamiento"/>
    <s v="Evidente"/>
    <s v="Arco eléctrico interno"/>
    <d v="1899-12-30T01:00:00"/>
    <x v="2"/>
    <n v="1038103"/>
    <n v="34603.433333333334"/>
    <n v="542"/>
    <x v="3"/>
    <n v="1"/>
    <n v="1441.8097222222223"/>
    <n v="781460.86944444443"/>
    <n v="183157285.22590774"/>
    <n v="183938746.09535217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3"/>
    <x v="0"/>
    <x v="35"/>
    <x v="14"/>
    <x v="259"/>
    <x v="218"/>
    <s v="_x000a_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2:00:00"/>
    <x v="1"/>
    <n v="1127942"/>
    <n v="37598.066666666666"/>
    <n v="542"/>
    <x v="4"/>
    <n v="1"/>
    <n v="3133.172222222222"/>
    <n v="1698179.3444444444"/>
    <n v="460360825.71819097"/>
    <n v="462059005.06263542"/>
    <n v="3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3311212"/>
    <n v="3"/>
    <x v="2"/>
    <x v="2"/>
  </r>
  <r>
    <x v="0"/>
    <x v="3"/>
    <x v="0"/>
    <x v="37"/>
    <x v="14"/>
    <x v="260"/>
    <x v="177"/>
    <s v="Referencia a tierra del devanado 34.5 kV conectado en Delta."/>
    <s v="Suministrar servicios auxiliares AC a la subestación."/>
    <s v="Operación continua"/>
    <s v="Cuba, Tanque de expansión, Devanados, Bujes."/>
    <s v="No"/>
    <s v="1 // 100%"/>
    <x v="1"/>
    <s v="Devanado Quemado"/>
    <s v="Evidente"/>
    <s v="Disparo y bloqueo de las Bahías asociadas al transformador de Potencia por operación de las protecciones."/>
    <d v="1899-12-30T00:00:00"/>
    <x v="1"/>
    <n v="0"/>
    <n v="0"/>
    <n v="542"/>
    <x v="0"/>
    <n v="0"/>
    <n v="0"/>
    <n v="0"/>
    <n v="31654288.783376887"/>
    <n v="31654288.783376887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1111311"/>
    <n v="3"/>
    <x v="2"/>
    <x v="2"/>
  </r>
  <r>
    <x v="0"/>
    <x v="3"/>
    <x v="0"/>
    <x v="35"/>
    <x v="14"/>
    <x v="261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3"/>
    <x v="0"/>
    <x v="35"/>
    <x v="14"/>
    <x v="262"/>
    <x v="52"/>
    <s v="Supervisar y controlar desde nivel 3 Y 4 los distintos equipos de potencia de la subestación Guateque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2"/>
    <x v="0"/>
    <x v="38"/>
    <x v="15"/>
    <x v="263"/>
    <x v="219"/>
    <s v="Su función es conectar o desconectar del sistema de transmisión regional el transformador de potencia de la subestación Toquilla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/100"/>
    <x v="1"/>
    <s v="bloqueo de interruptor de la bahía por bajo nivel de SF6"/>
    <s v="Evidente"/>
    <s v="Explosión del interruptor  "/>
    <d v="1899-12-30T01:00:00"/>
    <x v="4"/>
    <n v="734689"/>
    <n v="24489.633333333335"/>
    <n v="542"/>
    <x v="3"/>
    <n v="1"/>
    <n v="1020.401388888889"/>
    <n v="553057.55277777778"/>
    <n v="161870988.06522933"/>
    <n v="162424045.61800709"/>
    <n v="2"/>
    <s v="03. Clientes con demanda entre 1 MWh/mes- 1 GWh/mes"/>
    <s v="3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2"/>
    <x v="0"/>
    <x v="38"/>
    <x v="15"/>
    <x v="264"/>
    <x v="220"/>
    <s v="Su función es conectar o desconectar la línea de transmisión San Antonio - Toquilla a la subestación Toquill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7"/>
    <s v="Evidente"/>
    <s v="Explosión del interruptor  "/>
    <d v="1899-12-30T01:00:00"/>
    <x v="4"/>
    <n v="734689"/>
    <n v="24489.633333333335"/>
    <n v="542"/>
    <x v="3"/>
    <n v="1"/>
    <n v="1020.401388888889"/>
    <n v="553057.55277777778"/>
    <n v="161870988.06522933"/>
    <n v="162424045.61800709"/>
    <n v="2"/>
    <s v="03. Clientes con demanda entre 1 MWh/mes- 1 GWh/mes"/>
    <s v="3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2"/>
    <x v="0"/>
    <x v="38"/>
    <x v="15"/>
    <x v="265"/>
    <x v="221"/>
    <s v="Su función es conectar o desconectar la línea de transmisión Toquilla-Yopal a la subestación Toquill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8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n v="0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22"/>
    <n v="4"/>
    <x v="1"/>
    <x v="1"/>
  </r>
  <r>
    <x v="0"/>
    <x v="2"/>
    <x v="0"/>
    <x v="39"/>
    <x v="15"/>
    <x v="266"/>
    <x v="50"/>
    <s v="Su función es conectar o desconectar el barraje de 34.5 kV al devanado secundario del transformador de 14-15 MVA de la subestación Toquilla"/>
    <s v="Reserva"/>
    <s v="Normalmente abierta"/>
    <s v="Trasformador de corriente,  interruptor, cuchilla de puesta a tierra, relé de protección, medidor, DPS"/>
    <s v="No"/>
    <s v="1 // 100%"/>
    <x v="1"/>
    <s v="Bloqueo del interruptor en posición abierta "/>
    <s v="Oculta"/>
    <s v="Inoperabilidad de celda en estado de reserva"/>
    <d v="1899-12-30T00:00:00"/>
    <x v="2"/>
    <n v="0"/>
    <n v="0"/>
    <n v="542"/>
    <x v="0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2"/>
    <x v="0"/>
    <x v="40"/>
    <x v="15"/>
    <x v="267"/>
    <x v="222"/>
    <s v="Su función es conectar o desconectar el circuito Soriano al barraje de 13,8 Kv de la subestación Toquilla"/>
    <s v="Su función secundaria  es transformar las magnitudes eléctricas corriente para los equipos de medida y protección."/>
    <s v="Normalmente cerrada"/>
    <s v="Trasformador de corriente,  interruptor, cuchilla de puesta a tierra, relé de protección, medidor, DPS"/>
    <s v="No"/>
    <s v="2 // 100 %"/>
    <x v="0"/>
    <s v="Pérdida del aislamiento"/>
    <s v="Evidente"/>
    <s v="Arco eléctrico interno"/>
    <d v="1899-12-30T00:15:00"/>
    <x v="2"/>
    <n v="205203"/>
    <n v="6840.1"/>
    <n v="542"/>
    <x v="6"/>
    <n v="1"/>
    <n v="71.251041666666666"/>
    <n v="38618.064583333333"/>
    <n v="183157285.22590774"/>
    <n v="183195903.29049107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40"/>
    <x v="15"/>
    <x v="268"/>
    <x v="223"/>
    <s v="Su función es conectar o desconectar el circuito Honganoa al barraje de 13,8 Kv de la subestación Toquilla"/>
    <s v="Su función secundaria  es transformar las magnitudes eléctricas corriente para los equipos de medida y protección."/>
    <s v="Normalmente cerrada"/>
    <s v="Trasformador de corriente,  interruptor, cuchilla de puesta a tierra, relé de protección, medidor, DPS"/>
    <s v="No"/>
    <s v="2 // 100 %"/>
    <x v="0"/>
    <s v="Pérdida del aislamiento"/>
    <s v="Evidente"/>
    <s v="Arco eléctrico interno"/>
    <d v="1899-12-30T00:15:00"/>
    <x v="2"/>
    <n v="173934"/>
    <n v="5797.8"/>
    <n v="542"/>
    <x v="6"/>
    <n v="1"/>
    <n v="60.393749999999997"/>
    <n v="32733.412499999999"/>
    <n v="183157285.22590774"/>
    <n v="183190018.63840774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40"/>
    <x v="15"/>
    <x v="269"/>
    <x v="224"/>
    <s v="Su función es conectar o desconectar el circuito Salto Candelas a al barraje de 13,8 Kv de la subestación Toquilla"/>
    <s v="Su función secundaria  es transformar las magnitudes eléctricas corriente para los equipos de medida y protección."/>
    <s v="Normalmente cerrada"/>
    <s v="Trasformador de corriente,  interruptor, cuchilla de puesta a tierra, relé de protección, medidor, DPS"/>
    <s v="No"/>
    <s v="2 // 100 %"/>
    <x v="0"/>
    <s v="Pérdida del aislamiento"/>
    <s v="Evidente"/>
    <s v="Arco eléctrico interno"/>
    <d v="1899-12-30T00:15:00"/>
    <x v="2"/>
    <n v="355552"/>
    <n v="11851.733333333334"/>
    <n v="542"/>
    <x v="6"/>
    <n v="1"/>
    <n v="123.45555555555555"/>
    <n v="66912.911111111112"/>
    <n v="183157285.22590774"/>
    <n v="183224198.13701886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2"/>
    <x v="0"/>
    <x v="40"/>
    <x v="15"/>
    <x v="270"/>
    <x v="225"/>
    <s v="Su función es conectar o desconectar el barraje de 13.8 kV al devanado terciario del transformador de 14-15 MVA de la subestación Toquilla"/>
    <s v="Su función secundaria  es transformar las magnitudes eléctricas corriente para los equipos de medida y protección."/>
    <s v="Normalmente cerrada"/>
    <s v="Trasformador de corriente,  interruptor, cuchilla de puesta a tierra, relé de protección, medidor, DPS"/>
    <s v="No"/>
    <s v="2 // 100 %"/>
    <x v="0"/>
    <s v="Pérdida del aislamiento"/>
    <s v="Evidente"/>
    <s v="Arco eléctrico interno"/>
    <d v="1899-12-30T01:00:00"/>
    <x v="2"/>
    <n v="734689"/>
    <n v="24489.633333333335"/>
    <n v="542"/>
    <x v="3"/>
    <n v="1"/>
    <n v="1020.401388888889"/>
    <n v="553057.55277777778"/>
    <n v="183157285.22590774"/>
    <n v="183710342.77868551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2"/>
    <x v="0"/>
    <x v="38"/>
    <x v="15"/>
    <x v="271"/>
    <x v="52"/>
    <s v="Supervisar y controlar desde nivel 3 Y 4 los distintos equipos de potencia de la subestación Toquilla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2"/>
    <x v="0"/>
    <x v="38"/>
    <x v="15"/>
    <x v="272"/>
    <x v="226"/>
    <s v="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1/100"/>
    <x v="1"/>
    <s v="Devanado Quemado"/>
    <s v="Evidente"/>
    <s v="Disparo y bloqueo de las bahías asociadas al transformador por operación de las protecciones ante falla interna."/>
    <d v="1899-12-30T01:00:00"/>
    <x v="1"/>
    <n v="734689"/>
    <n v="24489.633333333335"/>
    <n v="542"/>
    <x v="3"/>
    <n v="1"/>
    <n v="1020.401388888889"/>
    <n v="553057.55277777778"/>
    <n v="336001855.9137007"/>
    <n v="336554913.46647847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11212"/>
    <n v="3"/>
    <x v="2"/>
    <x v="2"/>
  </r>
  <r>
    <x v="0"/>
    <x v="2"/>
    <x v="0"/>
    <x v="38"/>
    <x v="15"/>
    <x v="273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1"/>
    <x v="0"/>
    <x v="41"/>
    <x v="16"/>
    <x v="274"/>
    <x v="227"/>
    <s v="Transformar energía eléctrica del nivel de tensión 115 kV a 34.5 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1:00:00"/>
    <x v="1"/>
    <n v="817664"/>
    <n v="27255.466666666667"/>
    <n v="542"/>
    <x v="3"/>
    <n v="1"/>
    <n v="1135.6444444444444"/>
    <n v="615519.2888888889"/>
    <n v="384724252.28589207"/>
    <n v="385339771.57478094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11222"/>
    <n v="3"/>
    <x v="2"/>
    <x v="2"/>
  </r>
  <r>
    <x v="0"/>
    <x v="1"/>
    <x v="0"/>
    <x v="41"/>
    <x v="16"/>
    <x v="275"/>
    <x v="228"/>
    <s v="Su función es conectar o desconectar del sistema de transmisión regional el transformador de potencia de la subestación Jenesano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1:00:00"/>
    <x v="4"/>
    <n v="817664"/>
    <n v="27255.466666666667"/>
    <n v="542"/>
    <x v="3"/>
    <n v="1"/>
    <n v="1135.6444444444444"/>
    <n v="615519.2888888889"/>
    <n v="161870988.06522933"/>
    <n v="162486507.35411823"/>
    <n v="2"/>
    <s v="03. Clientes con demanda entre 1 MWh/mes- 1 GWh/mes"/>
    <s v="3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1"/>
    <x v="0"/>
    <x v="41"/>
    <x v="16"/>
    <x v="276"/>
    <x v="229"/>
    <s v="Su función es conectar o desconectar la línea de transmisión Guateque-Jenesano a la subestación Jenesano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1"/>
    <x v="16"/>
    <x v="277"/>
    <x v="230"/>
    <s v="Su función es conectar o desconectar la línea de transmisión Jenesano-Muiscas  a la barra 115 kV de la subestación Muiscas."/>
    <s v="Su función secundaria  es transformar las magnitudes eléctricas de tensión y corriente para los equipos de medida y protección."/>
    <s v="Normalmente cerrada"/>
    <s v="Trasformador de corriente, trasformador de tensión, interruptor, seccionador de diámetro, seccionador de barra, pararrayos."/>
    <s v="No"/>
    <s v="1 // 100%"/>
    <x v="1"/>
    <s v="Bloqueo del interruptor  / Falla del motor / perdida del medio de extinción de arco"/>
    <s v="Evidente"/>
    <s v="Equipo no disponible / Se mantiene la prestación del servicio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El evento o falla puede ocasionar  lesiones y daños colaterales que genera incapacidad con perdida de capacidad permanente parcial a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1"/>
    <x v="0"/>
    <x v="41"/>
    <x v="16"/>
    <x v="278"/>
    <x v="50"/>
    <s v="Su función es conectar o desconectar el barraje de 34.5 kV al devanado secundario del transformador de 25 MVA de la subestación Jenesano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1:00:00"/>
    <x v="2"/>
    <n v="817664"/>
    <n v="27255.466666666667"/>
    <n v="542"/>
    <x v="3"/>
    <n v="1"/>
    <n v="1135.6444444444444"/>
    <n v="615519.2888888889"/>
    <n v="200405322.02091306"/>
    <n v="201020841.30980197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1"/>
    <x v="0"/>
    <x v="41"/>
    <x v="16"/>
    <x v="279"/>
    <x v="231"/>
    <s v="Su función es conectar o desconectar la línea de distribución Puente Camacho al barraje de 34,5 Kv de la subestación Jenesano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24212"/>
    <n v="4"/>
    <x v="1"/>
    <x v="1"/>
  </r>
  <r>
    <x v="0"/>
    <x v="1"/>
    <x v="0"/>
    <x v="41"/>
    <x v="16"/>
    <x v="280"/>
    <x v="232"/>
    <s v="Su función es conectar o desconectar la línea de distribución  Tibiná - Umbita al barraje de 34,5 Kv de la subestación Jenesano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817664"/>
    <n v="27255.466666666667"/>
    <n v="542"/>
    <x v="2"/>
    <n v="1"/>
    <n v="567.82222222222219"/>
    <n v="307759.64444444445"/>
    <n v="200405322.02091306"/>
    <n v="200713081.665357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1"/>
    <x v="0"/>
    <x v="41"/>
    <x v="16"/>
    <x v="281"/>
    <x v="233"/>
    <s v="Equipo en estado de Reserva"/>
    <s v="Su función secundaria  es transformar las magnitudes eléctricas corriente para los equipos de medida y protección."/>
    <s v="Normalmente abierta"/>
    <s v="Trasformador de corriente,  interruptor, seccionado, cuchilla de puesta a tierra, relé de protección, medidor, DPS"/>
    <s v="No"/>
    <s v="1 // 100%"/>
    <x v="1"/>
    <s v="Bloqueo del interruptor en posición abierta "/>
    <s v="Oculta"/>
    <s v="Equipo no disponible en estado de Reserva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4111"/>
    <n v="4"/>
    <x v="1"/>
    <x v="1"/>
  </r>
  <r>
    <x v="0"/>
    <x v="1"/>
    <x v="0"/>
    <x v="41"/>
    <x v="16"/>
    <x v="282"/>
    <x v="234"/>
    <s v="Equipo en estado de Reserva"/>
    <s v="Su función secundaria  es transformar las magnitudes eléctricas corriente para los equipos de medida y protección."/>
    <s v="Normalmente abierta"/>
    <s v="Trasformador de corriente,  interruptor, seccionado, cuchilla de puesta a tierra, relé de protección, medidor."/>
    <s v="No"/>
    <s v="1 // 100%"/>
    <x v="1"/>
    <s v="Bloqueo del interruptor en posición abierta "/>
    <s v="Oculta"/>
    <s v="Equipo no disponible en estado de Reserva"/>
    <d v="1899-12-30T02:00:00"/>
    <x v="2"/>
    <n v="0"/>
    <n v="0"/>
    <n v="542"/>
    <x v="4"/>
    <n v="0"/>
    <n v="0"/>
    <n v="0"/>
    <n v="200405322.02091306"/>
    <n v="200405322.02091306"/>
    <n v="2"/>
    <s v="01.  Clientes con demanda &lt; 100 KWh/mes"/>
    <s v="1"/>
    <s v="01. Lesiones menores que no generan días de incapacidad o tiempo perdido en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4111"/>
    <n v="4"/>
    <x v="1"/>
    <x v="1"/>
  </r>
  <r>
    <x v="0"/>
    <x v="1"/>
    <x v="0"/>
    <x v="41"/>
    <x v="16"/>
    <x v="283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1"/>
    <x v="0"/>
    <x v="41"/>
    <x v="16"/>
    <x v="284"/>
    <x v="52"/>
    <s v="Supervisar y controlar desde nivel 3 Y 4 los distintos equipos de potencia de la subestación Guateque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5"/>
    <x v="0"/>
    <x v="42"/>
    <x v="17"/>
    <x v="285"/>
    <x v="235"/>
    <s v="Su función es conectar o desconectar del sistema de transmisión regional el transformador de potencia de la subestación Boavit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3:00:00"/>
    <x v="4"/>
    <n v="2442437"/>
    <n v="81414.566666666666"/>
    <n v="542"/>
    <x v="1"/>
    <n v="1"/>
    <n v="10176.820833333333"/>
    <n v="5515836.8916666666"/>
    <n v="161870988.06522933"/>
    <n v="167386824.95689601"/>
    <n v="2"/>
    <s v="04. Clientes con demanda entre 1- 5 GWh/mes"/>
    <s v="4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444422"/>
    <n v="4"/>
    <x v="1"/>
    <x v="1"/>
  </r>
  <r>
    <x v="0"/>
    <x v="5"/>
    <x v="0"/>
    <x v="42"/>
    <x v="17"/>
    <x v="286"/>
    <x v="236"/>
    <s v="Su función es conectar o desconectar la línea de transmisión Boavita-El Huche I a la subestación Boavit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5"/>
    <x v="0"/>
    <x v="42"/>
    <x v="17"/>
    <x v="287"/>
    <x v="237"/>
    <s v="Su función es conectar o desconectar la línea de transmisión Boavita- El Huche II a la subestación Boavit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0:00:00"/>
    <x v="4"/>
    <n v="0"/>
    <n v="0"/>
    <n v="542"/>
    <x v="0"/>
    <n v="0"/>
    <n v="0"/>
    <n v="0"/>
    <n v="161870988.06522933"/>
    <n v="161870988.06522933"/>
    <n v="2"/>
    <s v="01.  Clientes con demanda &lt; 100 KWh/mes"/>
    <s v="1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144422"/>
    <n v="4"/>
    <x v="1"/>
    <x v="1"/>
  </r>
  <r>
    <x v="0"/>
    <x v="5"/>
    <x v="0"/>
    <x v="43"/>
    <x v="17"/>
    <x v="288"/>
    <x v="238"/>
    <s v="Su función es conectar o desconectar la línea de distribución Soata-Tipacoque  al barraje de 34,5 Kv de la subestación Boavit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788493"/>
    <n v="26283.1"/>
    <n v="542"/>
    <x v="2"/>
    <n v="1"/>
    <n v="547.5645833333333"/>
    <n v="296780.00416666665"/>
    <n v="200405322.02091306"/>
    <n v="200702102.0250797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24222"/>
    <n v="4"/>
    <x v="1"/>
    <x v="1"/>
  </r>
  <r>
    <x v="0"/>
    <x v="5"/>
    <x v="0"/>
    <x v="43"/>
    <x v="17"/>
    <x v="289"/>
    <x v="239"/>
    <s v="Su función es conectar o desconectar la línea de distribución Boavita-Guacamayas  al barraje de 34,5 Kv de la subestación Boavit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664131"/>
    <n v="22137.7"/>
    <n v="542"/>
    <x v="2"/>
    <n v="1"/>
    <n v="461.20208333333335"/>
    <n v="249971.52916666667"/>
    <n v="200405322.02091306"/>
    <n v="200655293.5500797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24222"/>
    <n v="4"/>
    <x v="1"/>
    <x v="1"/>
  </r>
  <r>
    <x v="0"/>
    <x v="5"/>
    <x v="0"/>
    <x v="43"/>
    <x v="17"/>
    <x v="290"/>
    <x v="240"/>
    <s v="Su función es conectar o desconectar la línea de distribución Boavita -Cusagui-Chita al barraje de 34,5 Kv de la subestación Boavit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363829"/>
    <n v="12127.633333333333"/>
    <n v="542"/>
    <x v="2"/>
    <n v="1"/>
    <n v="252.65902777777777"/>
    <n v="136941.19305555554"/>
    <n v="200405322.02091306"/>
    <n v="200542263.2139686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324222"/>
    <n v="4"/>
    <x v="1"/>
    <x v="1"/>
  </r>
  <r>
    <x v="0"/>
    <x v="5"/>
    <x v="0"/>
    <x v="43"/>
    <x v="17"/>
    <x v="291"/>
    <x v="241"/>
    <s v="Su función es conectar o desconectar la línea de distribución Boavita -Socotá Minero al barraje de 34,5 Kv de la subestación Boavita"/>
    <s v="Su función secundaria  es transformar las magnitudes eléctricas corriente para los equipos de medida y protección."/>
    <s v="Normalmente abierta"/>
    <s v="Trasformador de corriente,  interruptor, seccionado, cuchilla de puesta a tierra, relé de protección, medidor, DPS"/>
    <s v="No"/>
    <s v="1 // 100%"/>
    <x v="1"/>
    <s v="Bloqueo del interruptor en posición abierta "/>
    <s v="Oculta"/>
    <s v="Inoperabilidad de celda "/>
    <d v="1899-12-30T00:30:00"/>
    <x v="2"/>
    <n v="0"/>
    <n v="0"/>
    <n v="542"/>
    <x v="2"/>
    <n v="0"/>
    <n v="0"/>
    <n v="0"/>
    <n v="200405322.02091306"/>
    <n v="200405322.02091306"/>
    <n v="2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114212"/>
    <n v="4"/>
    <x v="1"/>
    <x v="1"/>
  </r>
  <r>
    <x v="0"/>
    <x v="5"/>
    <x v="0"/>
    <x v="43"/>
    <x v="17"/>
    <x v="292"/>
    <x v="50"/>
    <s v="Su función es conectar o desconectar el barraje de 34.5 kV al devanado secundario del transformador de 15 MVA de la subestación Boavit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2442437"/>
    <n v="81414.566666666666"/>
    <n v="542"/>
    <x v="4"/>
    <n v="1"/>
    <n v="6784.5472222222215"/>
    <n v="3677224.5944444439"/>
    <n v="200405322.02091306"/>
    <n v="204082546.61535752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2. Afectación del servicio de energía en un municipio que no es ciudad por más de 1 hora."/>
    <s v="2"/>
    <s v="2424222"/>
    <n v="4"/>
    <x v="1"/>
    <x v="1"/>
  </r>
  <r>
    <x v="0"/>
    <x v="5"/>
    <x v="0"/>
    <x v="44"/>
    <x v="17"/>
    <x v="293"/>
    <x v="242"/>
    <s v="Su función es conectar o desconectar el circuito  Boavita Urbano al barraje de 13,8 Kv de la subestación Boavit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07056"/>
    <n v="3568.5333333333333"/>
    <n v="542"/>
    <x v="6"/>
    <n v="1"/>
    <n v="37.172222222222217"/>
    <n v="20147.344444444443"/>
    <n v="183157285.22590774"/>
    <n v="183177432.5703522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5"/>
    <x v="0"/>
    <x v="44"/>
    <x v="17"/>
    <x v="294"/>
    <x v="243"/>
    <s v="Su función es conectar o desconectar el circuito  Boavita Urbano-Rural  al barraje de 13,8 Kv de la subestación Boavit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99395"/>
    <n v="3313.1666666666665"/>
    <n v="542"/>
    <x v="6"/>
    <n v="1"/>
    <n v="34.512152777777771"/>
    <n v="18705.586805555551"/>
    <n v="183157285.22590774"/>
    <n v="183175990.812713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5"/>
    <x v="0"/>
    <x v="44"/>
    <x v="17"/>
    <x v="295"/>
    <x v="244"/>
    <s v="Su función es conectar o desconectar el circuito San Mateo U/R al barraje de 13,8 Kv de la subestación Boavit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230135"/>
    <n v="7671.166666666667"/>
    <n v="542"/>
    <x v="6"/>
    <n v="1"/>
    <n v="79.907986111111114"/>
    <n v="43310.128472222226"/>
    <n v="183157285.22590774"/>
    <n v="183200595.35437995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5"/>
    <x v="0"/>
    <x v="44"/>
    <x v="17"/>
    <x v="296"/>
    <x v="245"/>
    <s v="Su función es conectar o desconectar el circuito Boavita Rural al barraje de 13,8 Kv de la subestación Boavita 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189398"/>
    <n v="6313.2666666666664"/>
    <n v="542"/>
    <x v="6"/>
    <n v="1"/>
    <n v="65.763194444444437"/>
    <n v="35643.651388888888"/>
    <n v="183157285.22590774"/>
    <n v="183192928.8772966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324211"/>
    <n v="4"/>
    <x v="1"/>
    <x v="1"/>
  </r>
  <r>
    <x v="0"/>
    <x v="5"/>
    <x v="0"/>
    <x v="44"/>
    <x v="17"/>
    <x v="297"/>
    <x v="161"/>
    <s v="Su función es conectar o desconectar el barraje de 13.8 kV al devanado terciario del transformador de 15 MVA de la subestación Boavita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1:00:00"/>
    <x v="2"/>
    <n v="2442280"/>
    <n v="81409.333333333328"/>
    <n v="542"/>
    <x v="3"/>
    <n v="1"/>
    <n v="3392.0555555555552"/>
    <n v="1838494.111111111"/>
    <n v="183157285.22590774"/>
    <n v="184995779.33701885"/>
    <n v="2"/>
    <s v="04. Clientes con demanda entre 1- 5 GWh/mes"/>
    <s v="4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24212"/>
    <n v="4"/>
    <x v="1"/>
    <x v="1"/>
  </r>
  <r>
    <x v="0"/>
    <x v="5"/>
    <x v="0"/>
    <x v="42"/>
    <x v="17"/>
    <x v="298"/>
    <x v="246"/>
    <s v="_x000a_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1 // 100%"/>
    <x v="1"/>
    <s v="Devanado Quemado"/>
    <s v="Evidente"/>
    <s v="Disparo y bloqueo de las bahías asociadas al transformador por operación de las protecciones ante falla interna."/>
    <d v="1899-12-30T03:00:00"/>
    <x v="1"/>
    <n v="2442280"/>
    <n v="81409.333333333328"/>
    <n v="542"/>
    <x v="1"/>
    <n v="1"/>
    <n v="10176.166666666666"/>
    <n v="5515482.333333333"/>
    <n v="336001855.9137007"/>
    <n v="341517338.24703401"/>
    <n v="2"/>
    <s v="04. Clientes con demanda entre 1- 5 GWh/mes"/>
    <s v="4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411212"/>
    <n v="4"/>
    <x v="1"/>
    <x v="1"/>
  </r>
  <r>
    <x v="0"/>
    <x v="5"/>
    <x v="0"/>
    <x v="42"/>
    <x v="17"/>
    <x v="299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5"/>
    <x v="0"/>
    <x v="42"/>
    <x v="17"/>
    <x v="300"/>
    <x v="52"/>
    <s v="Supervisar y controlar desde nivel 3 Y 4 los distintos equipos de potencia de la subestación Chiquinquirá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  <r>
    <x v="0"/>
    <x v="3"/>
    <x v="0"/>
    <x v="45"/>
    <x v="18"/>
    <x v="301"/>
    <x v="247"/>
    <s v="Su función es conectar o desconectar del sistema de transmisión regional el transformador de potencia de la subestación Santa María 115 kV."/>
    <s v="Su función secundaria  es transformar las magnitudes eléctricas de tensión y corriente para los equipos de medida y protección."/>
    <s v="Normalmente cerrada"/>
    <s v="trasformador de corriente, trasformador de tensión, interruptor, seccionador de barra, seccionador de transformador. Pararrayos."/>
    <s v="No"/>
    <s v="1 // 100%"/>
    <x v="1"/>
    <s v="bloqueo de interruptor de la bahía por bajo nivel de SF6"/>
    <s v="Evidente"/>
    <s v="Explosión del interruptor  "/>
    <d v="1899-12-30T02:30:00"/>
    <x v="4"/>
    <n v="422538"/>
    <n v="14084.6"/>
    <n v="542"/>
    <x v="9"/>
    <n v="1"/>
    <n v="1467.1458333333335"/>
    <n v="795193.04166666674"/>
    <n v="161870988.06522933"/>
    <n v="162666181.10689598"/>
    <n v="2"/>
    <s v="03. Clientes con demanda entre 1 MWh/mes- 1 GWh/mes"/>
    <s v="3"/>
    <s v="04. Incapacidad permanente parcial o Invalidez  en uno o más funcionarios de la empresa y/o proveedores de servicios"/>
    <s v="4"/>
    <s v="04. El evento de falla puede causar atmosferas contaminantes que afecten el entorno social o ambiental."/>
    <s v="4"/>
    <s v="04. Operación local: Errores en al Operación local con daños en personas y/o equipos. "/>
    <s v="4"/>
    <s v="02. El evento o falla puede ocasionar lesiones  que puede generar incapacidad menor a 30 días a miembros del público"/>
    <s v="2"/>
    <s v="02. Noticia adversa emitida a nivel local donde su impacto a la reputación a la empresa es mínimo."/>
    <s v="2"/>
    <s v="2344422"/>
    <n v="4"/>
    <x v="1"/>
    <x v="1"/>
  </r>
  <r>
    <x v="0"/>
    <x v="3"/>
    <x v="0"/>
    <x v="46"/>
    <x v="18"/>
    <x v="302"/>
    <x v="248"/>
    <s v="Su función es conectar o desconectar la línea de distribución Santa María - Bajo Upia al barraje de 34,5 Kv de la subestación Santa María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, DPS."/>
    <s v="No"/>
    <s v="2 // 100%"/>
    <x v="0"/>
    <s v="Pérdida del aislamiento"/>
    <s v="Evidente"/>
    <s v="Arco eléctrico interno"/>
    <d v="1899-12-30T00:30:00"/>
    <x v="2"/>
    <n v="197807"/>
    <n v="6593.5666666666666"/>
    <n v="542"/>
    <x v="2"/>
    <n v="1"/>
    <n v="137.36597222222221"/>
    <n v="74452.356944444444"/>
    <n v="200405322.02091306"/>
    <n v="200479774.37785751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3"/>
    <x v="0"/>
    <x v="46"/>
    <x v="18"/>
    <x v="303"/>
    <x v="50"/>
    <s v="Su función es conectar o desconectar el barraje de 34.5 kV al devanado secundario del transformador de 12-15 MVA de la subestación Santa María "/>
    <s v="Su función secundaria  es transformar las magnitudes eléctricas corriente para los equipos de medida y protección."/>
    <s v="Normalmente cerrada"/>
    <s v="Trasformador de corriente,  interruptor, seccionado, cuchilla de puesta a tierra, relé de protección, medidor."/>
    <s v="No"/>
    <s v="1 // 100%"/>
    <x v="1"/>
    <s v="Pérdida del aislamiento"/>
    <s v="Evidente"/>
    <s v="Arco eléctrico interno"/>
    <d v="1899-12-30T02:00:00"/>
    <x v="2"/>
    <n v="197807"/>
    <n v="6593.5666666666666"/>
    <n v="542"/>
    <x v="4"/>
    <n v="1"/>
    <n v="549.46388888888885"/>
    <n v="297809.42777777778"/>
    <n v="200405322.02091306"/>
    <n v="200703131.44869083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3"/>
    <x v="0"/>
    <x v="47"/>
    <x v="18"/>
    <x v="304"/>
    <x v="249"/>
    <s v="Su función es conectar o desconectar el circuito Santa María Rural al barraje de 13,8 Kv de la subestación Santa María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15:00"/>
    <x v="2"/>
    <n v="59557"/>
    <n v="1985.2333333333333"/>
    <n v="542"/>
    <x v="6"/>
    <n v="1"/>
    <n v="20.679513888888888"/>
    <n v="11208.296527777777"/>
    <n v="183157285.22590774"/>
    <n v="183168493.52243552"/>
    <n v="2"/>
    <s v="02. Clientes con demanda entre 100 KWh/mes- 1 MWh/mes"/>
    <s v="2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1. Afectación del servicio de energía hasta de 15 minutos en un municipio o ciudad "/>
    <s v="1"/>
    <s v="2224221"/>
    <n v="4"/>
    <x v="1"/>
    <x v="1"/>
  </r>
  <r>
    <x v="0"/>
    <x v="3"/>
    <x v="0"/>
    <x v="46"/>
    <x v="18"/>
    <x v="305"/>
    <x v="250"/>
    <s v="Su función es conectar o desconectar el circuito Santa María Urbano al barraje de 13,8 Kv de la subestación Santa María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30:00"/>
    <x v="2"/>
    <n v="165175"/>
    <n v="5505.833333333333"/>
    <n v="542"/>
    <x v="2"/>
    <n v="1"/>
    <n v="114.7048611111111"/>
    <n v="62170.034722222219"/>
    <n v="200405322.02091306"/>
    <n v="200467492.05563527"/>
    <n v="2"/>
    <s v="03. Clientes con demanda entre 1 MWh/mes- 1 GWh/mes"/>
    <s v="3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24212"/>
    <n v="4"/>
    <x v="1"/>
    <x v="1"/>
  </r>
  <r>
    <x v="0"/>
    <x v="3"/>
    <x v="0"/>
    <x v="47"/>
    <x v="18"/>
    <x v="306"/>
    <x v="251"/>
    <s v="Su función es conectar o desconectar el circuito Reserva al barraje de 13,8 Kv de la subestación Santa María"/>
    <s v="Su función secundaria  es transformar las magnitudes eléctricas corriente para los equipos de medida y protección."/>
    <s v="Normalmente abierta"/>
    <s v="Trasformador de corriente,  interruptor, ,cuchilla de puesta a tierra, relé de protección, medidor, DPS"/>
    <s v="No"/>
    <s v="2 // 100%"/>
    <x v="0"/>
    <s v="Bloqueo del interruptor en posición abierta "/>
    <s v="Oculta"/>
    <s v="Equipo no disponible en estado de Reserva"/>
    <d v="1899-12-30T00:15:00"/>
    <x v="10"/>
    <n v="0.1"/>
    <n v="3.3333333333333335E-3"/>
    <n v="542"/>
    <x v="6"/>
    <n v="1"/>
    <n v="3.4722222222222222E-5"/>
    <n v="1.8819444444444444E-2"/>
    <n v="186151641.27501401"/>
    <n v="186151641.29383346"/>
    <n v="2"/>
    <s v="01. Pocos, o ningún cliente afectado. (&lt; 100 usuarios) por menos de 1 hora."/>
    <s v="1"/>
    <s v="01. El evento o falla que genera lesión no incapacitante o sin pérdida de tiempo ) un primer auxilio), a uno o más funcionarios de la empresa y/o proveedores de servicios"/>
    <s v="1"/>
    <s v="04. El evento de falla puede causar atmosferas contaminantes que afecten el entorno social o ambiental."/>
    <s v="4"/>
    <s v="01. Operación remota: Errores en Operación sin afectación a clientes"/>
    <s v="1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Afectación del servicio de energía hasta de 15 minutos en un municipio o ciudad "/>
    <s v="1"/>
    <s v="2114111"/>
    <n v="4"/>
    <x v="1"/>
    <x v="1"/>
  </r>
  <r>
    <x v="0"/>
    <x v="3"/>
    <x v="0"/>
    <x v="47"/>
    <x v="18"/>
    <x v="307"/>
    <x v="161"/>
    <s v="Su función es conectar o desconectar el barraje de 13.8 kV al devanado terciario del transformador de 4-5  MVA de la subestación Santa María"/>
    <s v="Su función secundaria  es transformar las magnitudes eléctricas corriente para los equipos de medida y protección."/>
    <s v="Normalmente cerrada"/>
    <s v="Trasformador de corriente,  interruptor, ,cuchilla de puesta a tierra, relé de protección, medidor, DPS"/>
    <s v="No"/>
    <s v="2 // 100%"/>
    <x v="0"/>
    <s v="Pérdida del aislamiento"/>
    <s v="Evidente"/>
    <s v="Arco eléctrico interno"/>
    <d v="1899-12-30T00:30:00"/>
    <x v="2"/>
    <n v="224732"/>
    <n v="7491.0666666666666"/>
    <n v="542"/>
    <x v="2"/>
    <n v="1"/>
    <n v="156.06388888888887"/>
    <n v="84586.627777777772"/>
    <n v="183157285.22590774"/>
    <n v="183241871.85368553"/>
    <n v="2"/>
    <s v="02. Clientes con demanda entre 100 KWh/mes- 1 MWh/mes"/>
    <s v="2"/>
    <s v="02. El evento o falla puede ocasionar lesiones  que puede generar incapacidad menor a 30 días a uno o más funcionarios de la empresa y/o proveedores de servicios"/>
    <s v="2"/>
    <s v="04. El evento de falla puede causar atmosferas contaminantes que afecten el entorno social o ambiental."/>
    <s v="4"/>
    <s v="02. Operación local: Errores en al Operación local con daños a  equipos con redundancia. _x000a_"/>
    <s v="2"/>
    <s v="02. El evento o falla puede ocasionar lesiones  que puede generar incapacidad menor a 30 días a miembros del público"/>
    <s v="2"/>
    <s v="01. Afectación del servicio de energía hasta de 15 minutos en un municipio o ciudad "/>
    <s v="1"/>
    <s v="2224221"/>
    <n v="4"/>
    <x v="1"/>
    <x v="1"/>
  </r>
  <r>
    <x v="0"/>
    <x v="3"/>
    <x v="0"/>
    <x v="45"/>
    <x v="18"/>
    <x v="308"/>
    <x v="252"/>
    <s v="_x000a_Transformar energía eléctrica del nivel de tensión 115 kV a 34.5/13.8 kV"/>
    <s v="Variar la relación de transformación"/>
    <s v="Operación continua"/>
    <s v="Cuba, Tanque de expansión, Cambiador de Tomas, Devanados, Bujes, Protecciones Mecánicas, DPS"/>
    <s v="No"/>
    <s v="2 // 100%"/>
    <x v="0"/>
    <s v="Devanado Quemado"/>
    <s v="Evidente"/>
    <s v="Disparo y bloqueo de las bahías asociadas al transformador por operación de las protecciones ante falla interna."/>
    <d v="1899-12-30T02:30:00"/>
    <x v="1"/>
    <n v="422538"/>
    <n v="14084.6"/>
    <n v="542"/>
    <x v="9"/>
    <n v="1"/>
    <n v="1467.1458333333335"/>
    <n v="795193.04166666674"/>
    <n v="336001855.9137007"/>
    <n v="336797048.95536739"/>
    <n v="2"/>
    <s v="03. Clientes con demanda entre 1 MWh/mes- 1 GWh/mes"/>
    <s v="3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2. Afectación del servicio de energía en un municipio que no es ciudad por más de 1 hora."/>
    <s v="2"/>
    <s v="2311212"/>
    <n v="3"/>
    <x v="2"/>
    <x v="2"/>
  </r>
  <r>
    <x v="0"/>
    <x v="3"/>
    <x v="0"/>
    <x v="45"/>
    <x v="18"/>
    <x v="309"/>
    <x v="125"/>
    <s v="Conjunto formado por todos los dispositivos que sirven para alimentar las diferentes cargas necesarias para la operación de la subestación."/>
    <s v="Suministrar energía AC y DC en caso de perdida del transformador de servicios auxiliares por un tiempo de respaldo aproximado 8 horas"/>
    <s v="Operación continua"/>
    <s v="Baterías, cargadores de baterías, grupo electrógeno, transformadores, gabinete de distribución, interruptores de media y baja tensión, cableado, etc."/>
    <s v="No"/>
    <s v="1 // 100%"/>
    <x v="1"/>
    <s v="Ausencia de tensión CC"/>
    <s v="Evidente"/>
    <s v="Subestación sin protección, control y supervisión."/>
    <d v="1899-12-30T00:30:00"/>
    <x v="6"/>
    <n v="0"/>
    <n v="0"/>
    <n v="542"/>
    <x v="2"/>
    <n v="0"/>
    <n v="0"/>
    <n v="0"/>
    <n v="98369600"/>
    <n v="983696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3. Operación local: Errores en al Operación local con daños a equipos sin suplencia. "/>
    <s v="3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311"/>
    <n v="3"/>
    <x v="2"/>
    <x v="2"/>
  </r>
  <r>
    <x v="0"/>
    <x v="3"/>
    <x v="0"/>
    <x v="45"/>
    <x v="18"/>
    <x v="310"/>
    <x v="52"/>
    <s v="Supervisar y controlar desde nivel 3 Y 4 los distintos equipos de potencia de la subestación Santa María"/>
    <s v="Garantizar de forma segura la operación y supervisión del control de la SE"/>
    <s v="Operación continua"/>
    <s v="Gateway, Swiches, IHM, PLC´s, Autómata , Transceiver, GPS"/>
    <s v="No"/>
    <s v="2 // 100%"/>
    <x v="0"/>
    <s v="Daño en tarjetas electrónicas"/>
    <s v="Evidente"/>
    <s v="Pérdida de supervisión y control desde Integra."/>
    <d v="1899-12-30T00:00:00"/>
    <x v="5"/>
    <n v="0"/>
    <n v="0"/>
    <n v="542"/>
    <x v="0"/>
    <n v="0"/>
    <n v="0"/>
    <n v="0"/>
    <n v="30000000"/>
    <n v="30000000"/>
    <n v="1"/>
    <s v="01.  Clientes con demanda &lt; 100 KWh/mes"/>
    <s v="1"/>
    <s v="01. El evento o falla que genera lesión no incapacitante o sin pérdida de tiempo ) un primer auxilio), a uno o más funcionarios de la empresa y/o proveedores de servicios"/>
    <s v="1"/>
    <s v="01. Consecuencias mínimas en el ecosistema no incluidas en el PMA, con impactos recuperables de forma inmediata"/>
    <s v="1"/>
    <s v="02. Operación local: Errores en al Operación local con daños a  equipos con redundancia. _x000a_"/>
    <s v="2"/>
    <s v="01. El evento o falla que genera un primer auxilio o  lesión sin incapacidad a un miembro del público. (ej.: explosión por falla, generas arco eléctrico en una subestación, sin generar ninguna lesión incapacitante a miembros del público, solo discomfort)."/>
    <s v="1"/>
    <s v="01. Ningún interés ni cobertura en medios de comunicación, sin afectación a la reputación"/>
    <s v="1"/>
    <s v="1111211"/>
    <n v="2"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4002FE-FDF2-4470-9810-3FCA869FF383}" name="TablaDinámica6" cacheId="3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8" indent="0" showHeaders="0" compact="0" compactData="0" gridDropZones="1" multipleFieldFilters="0">
  <location ref="A3:N315" firstHeaderRow="2" firstDataRow="2" firstDataCol="8"/>
  <pivotFields count="45">
    <pivotField name="1" axis="axisRow" compact="0" outline="0" showAll="0" defaultSubtotal="0">
      <items count="1">
        <item x="0"/>
      </items>
    </pivotField>
    <pivotField name="2" axis="axisRow" compact="0" outline="0" showAll="0" defaultSubtotal="0">
      <items count="13">
        <item x="1"/>
        <item x="0"/>
        <item x="9"/>
        <item x="10"/>
        <item x="11"/>
        <item x="12"/>
        <item x="2"/>
        <item x="4"/>
        <item x="3"/>
        <item x="5"/>
        <item x="6"/>
        <item x="7"/>
        <item x="8"/>
      </items>
    </pivotField>
    <pivotField name="3" axis="axisRow" compact="0" outline="0" showAll="0" defaultSubtotal="0">
      <items count="1">
        <item x="0"/>
      </items>
    </pivotField>
    <pivotField name="4" axis="axisRow" compact="0" outline="0" showAll="0" defaultSubtotal="0">
      <items count="48">
        <item x="19"/>
        <item x="18"/>
        <item x="44"/>
        <item x="43"/>
        <item x="42"/>
        <item x="27"/>
        <item x="26"/>
        <item x="25"/>
        <item x="16"/>
        <item x="15"/>
        <item x="14"/>
        <item x="17"/>
        <item x="37"/>
        <item x="36"/>
        <item x="35"/>
        <item x="24"/>
        <item x="23"/>
        <item x="22"/>
        <item x="21"/>
        <item x="20"/>
        <item x="5"/>
        <item x="4"/>
        <item x="41"/>
        <item x="2"/>
        <item x="3"/>
        <item x="1"/>
        <item x="0"/>
        <item x="30"/>
        <item x="29"/>
        <item x="28"/>
        <item x="34"/>
        <item x="33"/>
        <item x="32"/>
        <item x="11"/>
        <item x="10"/>
        <item x="9"/>
        <item x="12"/>
        <item x="13"/>
        <item x="47"/>
        <item x="46"/>
        <item x="45"/>
        <item x="8"/>
        <item x="6"/>
        <item x="7"/>
        <item x="40"/>
        <item x="39"/>
        <item x="38"/>
        <item x="31"/>
      </items>
    </pivotField>
    <pivotField name="5" axis="axisRow" compact="0" outline="0" showAll="0" defaultSubtotal="0">
      <items count="19">
        <item x="2"/>
        <item x="1"/>
        <item x="16"/>
        <item x="15"/>
        <item x="0"/>
        <item x="3"/>
        <item x="9"/>
        <item x="13"/>
        <item x="10"/>
        <item x="14"/>
        <item x="18"/>
        <item x="17"/>
        <item x="4"/>
        <item x="11"/>
        <item x="12"/>
        <item x="6"/>
        <item x="5"/>
        <item x="8"/>
        <item x="7"/>
      </items>
    </pivotField>
    <pivotField name="6 " axis="axisRow" compact="0" outline="0" showAll="0" defaultSubtotal="0">
      <items count="311">
        <item x="99"/>
        <item x="100"/>
        <item x="101"/>
        <item x="102"/>
        <item x="98"/>
        <item x="103"/>
        <item x="104"/>
        <item x="94"/>
        <item x="95"/>
        <item x="96"/>
        <item x="97"/>
        <item x="93"/>
        <item x="3"/>
        <item x="0"/>
        <item x="1"/>
        <item x="2"/>
        <item x="16"/>
        <item x="30"/>
        <item x="31"/>
        <item x="5"/>
        <item x="4"/>
        <item x="7"/>
        <item x="6"/>
        <item x="8"/>
        <item x="9"/>
        <item x="11"/>
        <item x="10"/>
        <item x="17"/>
        <item x="28"/>
        <item x="12"/>
        <item x="32"/>
        <item x="33"/>
        <item x="24"/>
        <item x="23"/>
        <item x="22"/>
        <item x="20"/>
        <item x="18"/>
        <item x="21"/>
        <item x="25"/>
        <item x="26"/>
        <item x="27"/>
        <item x="14"/>
        <item x="13"/>
        <item x="15"/>
        <item x="29"/>
        <item x="19"/>
        <item x="138"/>
        <item x="137"/>
        <item x="136"/>
        <item x="139"/>
        <item x="140"/>
        <item x="79"/>
        <item x="73"/>
        <item x="74"/>
        <item x="75"/>
        <item x="76"/>
        <item x="77"/>
        <item x="72"/>
        <item x="70"/>
        <item x="71"/>
        <item x="68"/>
        <item x="69"/>
        <item x="67"/>
        <item x="80"/>
        <item x="81"/>
        <item x="82"/>
        <item x="83"/>
        <item x="84"/>
        <item x="85"/>
        <item x="86"/>
        <item x="87"/>
        <item x="66"/>
        <item x="92"/>
        <item x="88"/>
        <item x="78"/>
        <item x="89"/>
        <item x="90"/>
        <item x="91"/>
        <item x="242"/>
        <item x="241"/>
        <item x="240"/>
        <item x="234"/>
        <item x="235"/>
        <item x="236"/>
        <item x="237"/>
        <item x="238"/>
        <item x="239"/>
        <item x="229"/>
        <item x="231"/>
        <item x="230"/>
        <item x="232"/>
        <item x="233"/>
        <item x="227"/>
        <item x="228"/>
        <item x="226"/>
        <item x="243"/>
        <item x="244"/>
        <item x="182"/>
        <item x="183"/>
        <item x="181"/>
        <item x="175"/>
        <item x="176"/>
        <item x="177"/>
        <item x="178"/>
        <item x="179"/>
        <item x="180"/>
        <item x="171"/>
        <item x="172"/>
        <item x="170"/>
        <item x="174"/>
        <item x="173"/>
        <item x="168"/>
        <item x="169"/>
        <item x="167"/>
        <item x="184"/>
        <item x="185"/>
        <item x="133"/>
        <item x="131"/>
        <item x="132"/>
        <item x="129"/>
        <item x="130"/>
        <item x="122"/>
        <item x="123"/>
        <item x="118"/>
        <item x="119"/>
        <item x="121"/>
        <item x="126"/>
        <item x="120"/>
        <item x="128"/>
        <item x="127"/>
        <item x="125"/>
        <item x="113"/>
        <item x="111"/>
        <item x="112"/>
        <item x="116"/>
        <item x="114"/>
        <item x="115"/>
        <item x="117"/>
        <item x="108"/>
        <item x="109"/>
        <item x="110"/>
        <item x="107"/>
        <item x="105"/>
        <item x="106"/>
        <item x="134"/>
        <item x="135"/>
        <item x="124"/>
        <item x="200"/>
        <item x="199"/>
        <item x="195"/>
        <item x="196"/>
        <item x="197"/>
        <item x="198"/>
        <item x="190"/>
        <item x="191"/>
        <item x="192"/>
        <item x="193"/>
        <item x="194"/>
        <item x="187"/>
        <item x="188"/>
        <item x="186"/>
        <item x="202"/>
        <item x="203"/>
        <item x="201"/>
        <item x="189"/>
        <item x="216"/>
        <item x="215"/>
        <item x="211"/>
        <item x="213"/>
        <item x="212"/>
        <item x="214"/>
        <item x="208"/>
        <item x="209"/>
        <item x="207"/>
        <item x="205"/>
        <item x="206"/>
        <item x="204"/>
        <item x="210"/>
        <item x="217"/>
        <item x="218"/>
        <item x="298"/>
        <item x="297"/>
        <item x="293"/>
        <item x="294"/>
        <item x="295"/>
        <item x="296"/>
        <item x="288"/>
        <item x="289"/>
        <item x="290"/>
        <item x="291"/>
        <item x="292"/>
        <item x="285"/>
        <item x="299"/>
        <item x="300"/>
        <item x="286"/>
        <item x="287"/>
        <item x="259"/>
        <item x="258"/>
        <item x="253"/>
        <item x="254"/>
        <item x="255"/>
        <item x="256"/>
        <item x="257"/>
        <item x="249"/>
        <item x="251"/>
        <item x="250"/>
        <item x="252"/>
        <item x="246"/>
        <item x="247"/>
        <item x="245"/>
        <item x="262"/>
        <item x="260"/>
        <item x="248"/>
        <item x="261"/>
        <item x="308"/>
        <item x="307"/>
        <item x="306"/>
        <item x="304"/>
        <item x="305"/>
        <item x="302"/>
        <item x="303"/>
        <item x="301"/>
        <item x="309"/>
        <item x="310"/>
        <item x="223"/>
        <item x="224"/>
        <item x="225"/>
        <item x="221"/>
        <item x="219"/>
        <item x="220"/>
        <item x="222"/>
        <item x="166"/>
        <item x="159"/>
        <item x="161"/>
        <item x="160"/>
        <item x="163"/>
        <item x="162"/>
        <item x="155"/>
        <item x="157"/>
        <item x="154"/>
        <item x="165"/>
        <item x="164"/>
        <item x="158"/>
        <item x="156"/>
        <item x="153"/>
        <item x="149"/>
        <item x="148"/>
        <item x="147"/>
        <item x="146"/>
        <item x="150"/>
        <item x="142"/>
        <item x="144"/>
        <item x="141"/>
        <item x="152"/>
        <item x="151"/>
        <item x="145"/>
        <item x="143"/>
        <item x="64"/>
        <item x="65"/>
        <item x="59"/>
        <item x="62"/>
        <item x="63"/>
        <item x="55"/>
        <item x="56"/>
        <item x="57"/>
        <item x="58"/>
        <item x="53"/>
        <item x="54"/>
        <item x="60"/>
        <item x="61"/>
        <item x="40"/>
        <item x="52"/>
        <item x="34"/>
        <item x="51"/>
        <item x="42"/>
        <item x="43"/>
        <item x="44"/>
        <item x="45"/>
        <item x="39"/>
        <item x="37"/>
        <item x="38"/>
        <item x="36"/>
        <item x="41"/>
        <item x="47"/>
        <item x="46"/>
        <item x="49"/>
        <item x="48"/>
        <item x="50"/>
        <item x="35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64"/>
        <item x="265"/>
        <item x="267"/>
        <item x="268"/>
        <item x="269"/>
        <item x="271"/>
        <item x="270"/>
        <item x="263"/>
        <item x="273"/>
        <item x="266"/>
        <item x="272"/>
      </items>
    </pivotField>
    <pivotField axis="axisRow" compact="0" outline="0" showAll="0" defaultSubtotal="0">
      <items count="253">
        <item x="96"/>
        <item x="0"/>
        <item x="1"/>
        <item x="2"/>
        <item x="13"/>
        <item x="14"/>
        <item x="15"/>
        <item x="29"/>
        <item x="12"/>
        <item x="59"/>
        <item x="66"/>
        <item x="65"/>
        <item x="18"/>
        <item x="19"/>
        <item x="20"/>
        <item x="21"/>
        <item x="23"/>
        <item x="24"/>
        <item x="22"/>
        <item x="26"/>
        <item x="27"/>
        <item x="25"/>
        <item x="81"/>
        <item x="84"/>
        <item x="89"/>
        <item x="80"/>
        <item x="82"/>
        <item x="86"/>
        <item x="85"/>
        <item x="83"/>
        <item x="87"/>
        <item x="88"/>
        <item x="28"/>
        <item x="128"/>
        <item x="39"/>
        <item x="40"/>
        <item x="36"/>
        <item x="38"/>
        <item x="41"/>
        <item x="37"/>
        <item x="192"/>
        <item x="127"/>
        <item x="130"/>
        <item x="132"/>
        <item x="140"/>
        <item x="142"/>
        <item x="236"/>
        <item x="166"/>
        <item x="165"/>
        <item x="179"/>
        <item x="100"/>
        <item x="207"/>
        <item x="150"/>
        <item x="149"/>
        <item x="230"/>
        <item x="195"/>
        <item x="194"/>
        <item x="220"/>
        <item x="95"/>
        <item x="92"/>
        <item x="94"/>
        <item x="55"/>
        <item x="190"/>
        <item x="191"/>
        <item x="189"/>
        <item x="131"/>
        <item x="133"/>
        <item x="143"/>
        <item x="141"/>
        <item x="237"/>
        <item x="167"/>
        <item x="101"/>
        <item x="209"/>
        <item x="208"/>
        <item x="229"/>
        <item x="180"/>
        <item x="93"/>
        <item x="56"/>
        <item x="221"/>
        <item x="102"/>
        <item x="57"/>
        <item x="58"/>
        <item x="247"/>
        <item x="235"/>
        <item x="219"/>
        <item x="91"/>
        <item x="178"/>
        <item x="206"/>
        <item x="228"/>
        <item x="164"/>
        <item x="148"/>
        <item x="34"/>
        <item x="193"/>
        <item x="126"/>
        <item x="53"/>
        <item x="54"/>
        <item x="129"/>
        <item x="97"/>
        <item x="98"/>
        <item x="99"/>
        <item x="72"/>
        <item x="73"/>
        <item x="74"/>
        <item x="75"/>
        <item x="76"/>
        <item x="4"/>
        <item x="5"/>
        <item x="6"/>
        <item x="7"/>
        <item x="8"/>
        <item x="9"/>
        <item x="11"/>
        <item x="10"/>
        <item x="210"/>
        <item x="48"/>
        <item x="225"/>
        <item x="161"/>
        <item x="50"/>
        <item x="134"/>
        <item x="199"/>
        <item x="30"/>
        <item x="31"/>
        <item x="198"/>
        <item x="159"/>
        <item x="172"/>
        <item x="158"/>
        <item x="245"/>
        <item x="243"/>
        <item x="242"/>
        <item x="174"/>
        <item x="186"/>
        <item x="151"/>
        <item x="160"/>
        <item x="240"/>
        <item x="68"/>
        <item x="187"/>
        <item x="204"/>
        <item x="203"/>
        <item x="239"/>
        <item x="216"/>
        <item x="223"/>
        <item x="157"/>
        <item x="153"/>
        <item x="175"/>
        <item x="202"/>
        <item x="215"/>
        <item x="185"/>
        <item x="182"/>
        <item x="173"/>
        <item x="155"/>
        <item x="152"/>
        <item x="169"/>
        <item x="201"/>
        <item x="200"/>
        <item x="170"/>
        <item x="196"/>
        <item x="211"/>
        <item x="184"/>
        <item x="231"/>
        <item x="251"/>
        <item x="224"/>
        <item x="244"/>
        <item x="249"/>
        <item x="250"/>
        <item x="241"/>
        <item x="214"/>
        <item x="222"/>
        <item x="171"/>
        <item x="217"/>
        <item x="213"/>
        <item x="232"/>
        <item x="212"/>
        <item x="154"/>
        <item x="156"/>
        <item x="197"/>
        <item x="183"/>
        <item x="71"/>
        <item x="69"/>
        <item x="70"/>
        <item x="46"/>
        <item x="67"/>
        <item x="16"/>
        <item x="17"/>
        <item x="104"/>
        <item x="108"/>
        <item x="107"/>
        <item x="103"/>
        <item x="47"/>
        <item x="181"/>
        <item x="233"/>
        <item x="234"/>
        <item x="168"/>
        <item x="248"/>
        <item x="238"/>
        <item x="49"/>
        <item x="105"/>
        <item x="106"/>
        <item x="42"/>
        <item x="43"/>
        <item x="44"/>
        <item x="45"/>
        <item x="146"/>
        <item x="138"/>
        <item x="51"/>
        <item x="32"/>
        <item x="79"/>
        <item x="137"/>
        <item x="147"/>
        <item x="135"/>
        <item x="52"/>
        <item x="33"/>
        <item x="125"/>
        <item x="62"/>
        <item x="144"/>
        <item x="145"/>
        <item x="63"/>
        <item x="252"/>
        <item x="246"/>
        <item x="226"/>
        <item x="64"/>
        <item x="188"/>
        <item x="163"/>
        <item x="218"/>
        <item x="227"/>
        <item x="176"/>
        <item x="162"/>
        <item x="139"/>
        <item x="205"/>
        <item x="177"/>
        <item x="124"/>
        <item x="113"/>
        <item x="120"/>
        <item x="110"/>
        <item x="109"/>
        <item x="111"/>
        <item x="112"/>
        <item x="122"/>
        <item x="117"/>
        <item x="116"/>
        <item x="119"/>
        <item x="121"/>
        <item x="118"/>
        <item x="114"/>
        <item x="115"/>
        <item x="123"/>
        <item x="3"/>
        <item x="60"/>
        <item x="77"/>
        <item x="61"/>
        <item x="78"/>
        <item x="35"/>
        <item x="90"/>
        <item x="13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6" outline="0" showAll="0"/>
    <pivotField compact="0" outline="0" showAll="0"/>
    <pivotField compact="0" numFmtId="4" outline="0" showAll="0"/>
    <pivotField compact="0" numFmtId="164" outline="0" showAll="0"/>
    <pivotField compact="0" numFmtId="44" outline="0" showAll="0"/>
    <pivotField compact="0" numFmtId="46" outline="0" showAll="0"/>
    <pivotField compact="0" numFmtId="10" outline="0" showAll="0"/>
    <pivotField compact="0" numFmtId="2" outline="0" showAll="0"/>
    <pivotField compact="0" numFmtId="42" outline="0" showAll="0"/>
    <pivotField compact="0" numFmtId="42" outline="0" showAll="0"/>
    <pivotField compact="0" numFmtId="42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1"/>
        <item x="2"/>
        <item x="0"/>
        <item x="3"/>
        <item t="default"/>
      </items>
    </pivotField>
  </pivotFields>
  <rowFields count="8">
    <field x="0"/>
    <field x="1"/>
    <field x="2"/>
    <field x="4"/>
    <field x="3"/>
    <field x="5"/>
    <field x="6"/>
    <field x="44"/>
  </rowFields>
  <rowItems count="311">
    <i>
      <x/>
      <x/>
      <x/>
      <x v="1"/>
      <x v="20"/>
      <x v="283"/>
      <x v="187"/>
      <x/>
    </i>
    <i r="5">
      <x v="284"/>
      <x v="179"/>
      <x/>
    </i>
    <i r="5">
      <x v="285"/>
      <x v="194"/>
      <x/>
    </i>
    <i r="5">
      <x v="286"/>
      <x v="114"/>
      <x/>
    </i>
    <i r="5">
      <x v="287"/>
      <x v="117"/>
      <x/>
    </i>
    <i r="4">
      <x v="21"/>
      <x v="270"/>
      <x v="35"/>
      <x/>
    </i>
    <i r="5">
      <x v="271"/>
      <x v="209"/>
      <x v="3"/>
    </i>
    <i r="5">
      <x v="272"/>
      <x v="91"/>
      <x/>
    </i>
    <i r="5">
      <x v="273"/>
      <x v="203"/>
      <x v="1"/>
    </i>
    <i r="5">
      <x v="274"/>
      <x v="197"/>
      <x/>
    </i>
    <i r="5">
      <x v="275"/>
      <x v="198"/>
      <x/>
    </i>
    <i r="5">
      <x v="276"/>
      <x v="199"/>
      <x/>
    </i>
    <i r="5">
      <x v="277"/>
      <x v="200"/>
      <x/>
    </i>
    <i r="5">
      <x v="278"/>
      <x v="34"/>
      <x/>
    </i>
    <i r="5">
      <x v="279"/>
      <x v="39"/>
      <x/>
    </i>
    <i r="5">
      <x v="280"/>
      <x v="37"/>
      <x/>
    </i>
    <i r="5">
      <x v="281"/>
      <x v="36"/>
      <x/>
    </i>
    <i r="5">
      <x v="282"/>
      <x v="38"/>
      <x/>
    </i>
    <i r="5">
      <x v="288"/>
      <x v="250"/>
      <x v="1"/>
    </i>
    <i r="3">
      <x v="2"/>
      <x v="22"/>
      <x v="289"/>
      <x v="223"/>
      <x v="1"/>
    </i>
    <i r="5">
      <x v="290"/>
      <x v="88"/>
      <x/>
    </i>
    <i r="5">
      <x v="291"/>
      <x v="74"/>
      <x/>
    </i>
    <i r="5">
      <x v="292"/>
      <x v="54"/>
      <x/>
    </i>
    <i r="5">
      <x v="293"/>
      <x v="117"/>
      <x/>
    </i>
    <i r="5">
      <x v="294"/>
      <x v="158"/>
      <x/>
    </i>
    <i r="5">
      <x v="295"/>
      <x v="170"/>
      <x/>
    </i>
    <i r="5">
      <x v="296"/>
      <x v="189"/>
      <x/>
    </i>
    <i r="5">
      <x v="297"/>
      <x v="190"/>
      <x/>
    </i>
    <i r="5">
      <x v="298"/>
      <x v="211"/>
      <x v="1"/>
    </i>
    <i r="5">
      <x v="299"/>
      <x v="209"/>
      <x v="3"/>
    </i>
    <i r="3">
      <x v="16"/>
      <x v="8"/>
      <x v="119"/>
      <x v="231"/>
      <x/>
    </i>
    <i r="5">
      <x v="120"/>
      <x v="240"/>
      <x/>
    </i>
    <i r="5">
      <x v="121"/>
      <x v="230"/>
      <x/>
    </i>
    <i r="5">
      <x v="122"/>
      <x v="242"/>
      <x/>
    </i>
    <i r="5">
      <x v="123"/>
      <x v="233"/>
      <x/>
    </i>
    <i r="5">
      <x v="124"/>
      <x v="232"/>
      <x/>
    </i>
    <i r="5">
      <x v="125"/>
      <x v="235"/>
      <x/>
    </i>
    <i r="5">
      <x v="126"/>
      <x v="237"/>
      <x/>
    </i>
    <i r="5">
      <x v="127"/>
      <x v="234"/>
      <x/>
    </i>
    <i r="5">
      <x v="128"/>
      <x v="239"/>
      <x/>
    </i>
    <i r="5">
      <x v="129"/>
      <x v="241"/>
      <x/>
    </i>
    <i r="5">
      <x v="130"/>
      <x v="238"/>
      <x/>
    </i>
    <i r="5">
      <x v="146"/>
      <x v="243"/>
      <x/>
    </i>
    <i r="4">
      <x v="9"/>
      <x v="131"/>
      <x v="195"/>
      <x/>
    </i>
    <i r="5">
      <x v="132"/>
      <x v="186"/>
      <x/>
    </i>
    <i r="5">
      <x v="133"/>
      <x v="183"/>
      <x/>
    </i>
    <i r="5">
      <x v="134"/>
      <x v="184"/>
      <x/>
    </i>
    <i r="5">
      <x v="135"/>
      <x v="196"/>
      <x/>
    </i>
    <i r="5">
      <x v="136"/>
      <x v="185"/>
      <x/>
    </i>
    <i r="5">
      <x v="137"/>
      <x v="117"/>
      <x v="2"/>
    </i>
    <i r="4">
      <x v="10"/>
      <x v="116"/>
      <x v="229"/>
      <x/>
    </i>
    <i r="5">
      <x v="117"/>
      <x v="236"/>
      <x v="1"/>
    </i>
    <i r="5">
      <x v="118"/>
      <x v="244"/>
      <x v="2"/>
    </i>
    <i r="5">
      <x v="138"/>
      <x v="50"/>
      <x/>
    </i>
    <i r="5">
      <x v="139"/>
      <x v="71"/>
      <x/>
    </i>
    <i r="5">
      <x v="140"/>
      <x v="79"/>
      <x/>
    </i>
    <i r="5">
      <x v="141"/>
      <x v="99"/>
      <x v="2"/>
    </i>
    <i r="5">
      <x v="142"/>
      <x v="97"/>
      <x/>
    </i>
    <i r="5">
      <x v="143"/>
      <x v="98"/>
      <x/>
    </i>
    <i r="5">
      <x v="144"/>
      <x v="211"/>
      <x v="1"/>
    </i>
    <i r="5">
      <x v="145"/>
      <x v="209"/>
      <x v="3"/>
    </i>
    <i r="3">
      <x v="18"/>
      <x v="1"/>
      <x v="252"/>
      <x v="96"/>
      <x v="2"/>
    </i>
    <i r="1">
      <x v="1"/>
      <x/>
      <x v="4"/>
      <x v="23"/>
      <x v="16"/>
      <x v="181"/>
      <x/>
    </i>
    <i r="5">
      <x v="17"/>
      <x v="120"/>
      <x/>
    </i>
    <i r="5">
      <x v="18"/>
      <x v="121"/>
      <x/>
    </i>
    <i r="5">
      <x v="19"/>
      <x v="106"/>
      <x/>
    </i>
    <i r="5">
      <x v="20"/>
      <x v="105"/>
      <x/>
    </i>
    <i r="5">
      <x v="21"/>
      <x v="108"/>
      <x/>
    </i>
    <i r="5">
      <x v="22"/>
      <x v="107"/>
      <x/>
    </i>
    <i r="5">
      <x v="23"/>
      <x v="109"/>
      <x/>
    </i>
    <i r="4">
      <x v="24"/>
      <x v="24"/>
      <x v="110"/>
      <x/>
    </i>
    <i r="5">
      <x v="25"/>
      <x v="111"/>
      <x/>
    </i>
    <i r="5">
      <x v="26"/>
      <x v="112"/>
      <x/>
    </i>
    <i r="5">
      <x v="27"/>
      <x v="182"/>
      <x/>
    </i>
    <i r="4">
      <x v="25"/>
      <x v="12"/>
      <x v="245"/>
      <x/>
    </i>
    <i r="5">
      <x v="28"/>
      <x v="32"/>
      <x/>
    </i>
    <i r="5">
      <x v="29"/>
      <x v="8"/>
      <x/>
    </i>
    <i r="5">
      <x v="30"/>
      <x v="204"/>
      <x v="1"/>
    </i>
    <i r="5">
      <x v="31"/>
      <x v="210"/>
      <x v="3"/>
    </i>
    <i r="5">
      <x v="32"/>
      <x v="17"/>
      <x/>
    </i>
    <i r="5">
      <x v="33"/>
      <x v="16"/>
      <x/>
    </i>
    <i r="5">
      <x v="34"/>
      <x v="18"/>
      <x/>
    </i>
    <i r="5">
      <x v="35"/>
      <x v="14"/>
      <x/>
    </i>
    <i r="5">
      <x v="36"/>
      <x v="12"/>
      <x/>
    </i>
    <i r="5">
      <x v="37"/>
      <x v="15"/>
      <x/>
    </i>
    <i r="5">
      <x v="38"/>
      <x v="21"/>
      <x/>
    </i>
    <i r="5">
      <x v="39"/>
      <x v="19"/>
      <x v="2"/>
    </i>
    <i r="5">
      <x v="40"/>
      <x v="20"/>
      <x/>
    </i>
    <i r="5">
      <x v="41"/>
      <x v="5"/>
      <x/>
    </i>
    <i r="5">
      <x v="42"/>
      <x v="4"/>
      <x/>
    </i>
    <i r="5">
      <x v="43"/>
      <x v="6"/>
      <x/>
    </i>
    <i r="5">
      <x v="44"/>
      <x v="7"/>
      <x/>
    </i>
    <i r="5">
      <x v="45"/>
      <x v="13"/>
      <x v="2"/>
    </i>
    <i r="4">
      <x v="26"/>
      <x v="13"/>
      <x v="1"/>
      <x v="2"/>
    </i>
    <i r="5">
      <x v="14"/>
      <x v="2"/>
      <x/>
    </i>
    <i r="5">
      <x v="15"/>
      <x v="3"/>
      <x/>
    </i>
    <i r="3">
      <x v="6"/>
      <x v="15"/>
      <x v="99"/>
      <x v="116"/>
      <x/>
    </i>
    <i r="5">
      <x v="100"/>
      <x v="149"/>
      <x/>
    </i>
    <i r="5">
      <x v="101"/>
      <x v="173"/>
      <x/>
    </i>
    <i r="5">
      <x v="102"/>
      <x v="141"/>
      <x/>
    </i>
    <i r="5">
      <x v="103"/>
      <x v="125"/>
      <x/>
    </i>
    <i r="5">
      <x v="104"/>
      <x v="123"/>
      <x/>
    </i>
    <i r="5">
      <x v="105"/>
      <x v="132"/>
      <x/>
    </i>
    <i r="4">
      <x v="16"/>
      <x v="98"/>
      <x v="221"/>
      <x/>
    </i>
    <i r="5">
      <x v="106"/>
      <x v="150"/>
      <x/>
    </i>
    <i r="5">
      <x v="107"/>
      <x v="142"/>
      <x/>
    </i>
    <i r="5">
      <x v="108"/>
      <x v="131"/>
      <x/>
    </i>
    <i r="5">
      <x v="109"/>
      <x v="117"/>
      <x/>
    </i>
    <i r="5">
      <x v="110"/>
      <x v="172"/>
      <x/>
    </i>
    <i r="4">
      <x v="17"/>
      <x v="97"/>
      <x v="225"/>
      <x/>
    </i>
    <i r="5">
      <x v="111"/>
      <x v="53"/>
      <x/>
    </i>
    <i r="5">
      <x v="112"/>
      <x v="52"/>
      <x/>
    </i>
    <i r="5">
      <x v="113"/>
      <x v="90"/>
      <x/>
    </i>
    <i r="5">
      <x v="114"/>
      <x v="211"/>
      <x v="1"/>
    </i>
    <i r="5">
      <x v="115"/>
      <x v="209"/>
      <x v="3"/>
    </i>
    <i r="3">
      <x v="12"/>
      <x v="36"/>
      <x v="4"/>
      <x v="9"/>
      <x/>
    </i>
    <i r="5">
      <x v="5"/>
      <x v="212"/>
      <x v="1"/>
    </i>
    <i r="5">
      <x v="6"/>
      <x v="209"/>
      <x v="3"/>
    </i>
    <i r="5">
      <x v="7"/>
      <x v="59"/>
      <x/>
    </i>
    <i r="5">
      <x v="8"/>
      <x v="76"/>
      <x/>
    </i>
    <i r="5">
      <x v="9"/>
      <x v="60"/>
      <x/>
    </i>
    <i r="5">
      <x v="10"/>
      <x v="58"/>
      <x/>
    </i>
    <i r="5">
      <x v="11"/>
      <x v="85"/>
      <x/>
    </i>
    <i r="4">
      <x v="37"/>
      <x/>
      <x/>
      <x/>
    </i>
    <i r="5">
      <x v="1"/>
      <x/>
      <x/>
    </i>
    <i r="5">
      <x v="2"/>
      <x/>
      <x/>
    </i>
    <i r="5">
      <x v="3"/>
      <x/>
      <x/>
    </i>
    <i r="3">
      <x v="17"/>
      <x v="18"/>
      <x v="232"/>
      <x v="118"/>
      <x/>
    </i>
    <i r="5">
      <x v="233"/>
      <x v="214"/>
      <x/>
    </i>
    <i r="5">
      <x v="234"/>
      <x v="213"/>
      <x/>
    </i>
    <i r="5">
      <x v="235"/>
      <x v="207"/>
      <x/>
    </i>
    <i r="5">
      <x v="236"/>
      <x v="201"/>
      <x/>
    </i>
    <i r="4">
      <x v="19"/>
      <x v="231"/>
      <x v="209"/>
      <x v="3"/>
    </i>
    <i r="5">
      <x v="237"/>
      <x v="44"/>
      <x/>
    </i>
    <i r="5">
      <x v="238"/>
      <x v="45"/>
      <x/>
    </i>
    <i r="5">
      <x v="239"/>
      <x v="96"/>
      <x/>
    </i>
    <i r="5">
      <x v="240"/>
      <x v="211"/>
      <x v="1"/>
    </i>
    <i r="5">
      <x v="241"/>
      <x v="226"/>
      <x/>
    </i>
    <i r="5">
      <x v="242"/>
      <x v="67"/>
      <x/>
    </i>
    <i r="5">
      <x v="243"/>
      <x v="68"/>
      <x/>
    </i>
    <i r="3">
      <x v="18"/>
      <x v="1"/>
      <x v="250"/>
      <x v="42"/>
      <x/>
    </i>
    <i r="1">
      <x v="2"/>
      <x/>
      <x v="18"/>
      <x/>
      <x v="249"/>
      <x v="202"/>
      <x/>
    </i>
    <i r="1">
      <x v="3"/>
      <x/>
      <x v="18"/>
      <x v="1"/>
      <x v="254"/>
      <x v="226"/>
      <x v="2"/>
    </i>
    <i r="1">
      <x v="4"/>
      <x/>
      <x v="18"/>
      <x v="1"/>
      <x v="253"/>
      <x v="211"/>
      <x v="1"/>
    </i>
    <i r="1">
      <x v="5"/>
      <x/>
      <x v="18"/>
      <x v="1"/>
      <x v="244"/>
      <x v="209"/>
      <x v="3"/>
    </i>
    <i r="1">
      <x v="6"/>
      <x/>
      <x/>
      <x v="41"/>
      <x v="257"/>
      <x v="215"/>
      <x v="3"/>
    </i>
    <i r="5">
      <x v="258"/>
      <x v="219"/>
      <x v="3"/>
    </i>
    <i r="4">
      <x v="42"/>
      <x v="259"/>
      <x v="9"/>
      <x/>
    </i>
    <i r="5">
      <x v="260"/>
      <x v="212"/>
      <x v="1"/>
    </i>
    <i r="5">
      <x v="261"/>
      <x v="209"/>
      <x v="3"/>
    </i>
    <i r="5">
      <x v="262"/>
      <x v="61"/>
      <x/>
    </i>
    <i r="5">
      <x v="263"/>
      <x v="77"/>
      <x v="2"/>
    </i>
    <i r="5">
      <x v="264"/>
      <x v="80"/>
      <x/>
    </i>
    <i r="5">
      <x v="265"/>
      <x v="81"/>
      <x/>
    </i>
    <i r="5">
      <x v="266"/>
      <x v="94"/>
      <x/>
    </i>
    <i r="5">
      <x v="267"/>
      <x v="95"/>
      <x/>
    </i>
    <i r="4">
      <x v="43"/>
      <x v="268"/>
      <x v="246"/>
      <x v="2"/>
    </i>
    <i r="5">
      <x v="269"/>
      <x v="248"/>
      <x v="2"/>
    </i>
    <i r="3">
      <x v="3"/>
      <x v="44"/>
      <x v="302"/>
      <x v="166"/>
      <x/>
    </i>
    <i r="5">
      <x v="303"/>
      <x v="140"/>
      <x/>
    </i>
    <i r="5">
      <x v="304"/>
      <x v="160"/>
      <x/>
    </i>
    <i r="5">
      <x v="306"/>
      <x v="115"/>
      <x/>
    </i>
    <i r="4">
      <x v="45"/>
      <x v="309"/>
      <x v="117"/>
      <x/>
    </i>
    <i r="4">
      <x v="46"/>
      <x v="300"/>
      <x v="57"/>
      <x/>
    </i>
    <i r="5">
      <x v="301"/>
      <x v="78"/>
      <x/>
    </i>
    <i r="5">
      <x v="305"/>
      <x v="209"/>
      <x v="3"/>
    </i>
    <i r="5">
      <x v="307"/>
      <x v="84"/>
      <x/>
    </i>
    <i r="5">
      <x v="308"/>
      <x v="211"/>
      <x v="1"/>
    </i>
    <i r="5">
      <x v="310"/>
      <x v="218"/>
      <x v="1"/>
    </i>
    <i r="3">
      <x v="5"/>
      <x v="33"/>
      <x v="52"/>
      <x v="100"/>
      <x/>
    </i>
    <i r="5">
      <x v="53"/>
      <x v="101"/>
      <x/>
    </i>
    <i r="5">
      <x v="54"/>
      <x v="102"/>
      <x/>
    </i>
    <i r="5">
      <x v="55"/>
      <x v="103"/>
      <x/>
    </i>
    <i r="5">
      <x v="56"/>
      <x v="104"/>
      <x/>
    </i>
    <i r="5">
      <x v="72"/>
      <x v="251"/>
      <x v="1"/>
    </i>
    <i r="4">
      <x v="34"/>
      <x v="51"/>
      <x v="249"/>
      <x/>
    </i>
    <i r="5">
      <x v="57"/>
      <x v="176"/>
      <x/>
    </i>
    <i r="5">
      <x v="58"/>
      <x v="177"/>
      <x/>
    </i>
    <i r="5">
      <x v="59"/>
      <x v="178"/>
      <x/>
    </i>
    <i r="5">
      <x v="60"/>
      <x v="180"/>
      <x/>
    </i>
    <i r="5">
      <x v="61"/>
      <x v="134"/>
      <x/>
    </i>
    <i r="4">
      <x v="35"/>
      <x v="62"/>
      <x v="10"/>
      <x/>
    </i>
    <i r="5">
      <x v="63"/>
      <x v="205"/>
      <x v="1"/>
    </i>
    <i r="5">
      <x v="64"/>
      <x v="209"/>
      <x v="3"/>
    </i>
    <i r="5">
      <x v="65"/>
      <x v="25"/>
      <x v="2"/>
    </i>
    <i r="5">
      <x v="66"/>
      <x v="22"/>
      <x/>
    </i>
    <i r="5">
      <x v="67"/>
      <x v="26"/>
      <x/>
    </i>
    <i r="5">
      <x v="68"/>
      <x v="29"/>
      <x/>
    </i>
    <i r="5">
      <x v="69"/>
      <x v="23"/>
      <x/>
    </i>
    <i r="5">
      <x v="70"/>
      <x v="28"/>
      <x/>
    </i>
    <i r="5">
      <x v="71"/>
      <x v="11"/>
      <x/>
    </i>
    <i r="5">
      <x v="73"/>
      <x v="27"/>
      <x/>
    </i>
    <i r="5">
      <x v="74"/>
      <x v="247"/>
      <x v="2"/>
    </i>
    <i r="5">
      <x v="75"/>
      <x v="30"/>
      <x/>
    </i>
    <i r="5">
      <x v="76"/>
      <x v="31"/>
      <x/>
    </i>
    <i r="5">
      <x v="77"/>
      <x v="24"/>
      <x/>
    </i>
    <i r="3">
      <x v="7"/>
      <x v="30"/>
      <x v="80"/>
      <x v="116"/>
      <x/>
    </i>
    <i r="5">
      <x v="81"/>
      <x v="153"/>
      <x/>
    </i>
    <i r="5">
      <x v="82"/>
      <x v="130"/>
      <x/>
    </i>
    <i r="5">
      <x v="83"/>
      <x v="152"/>
      <x/>
    </i>
    <i r="5">
      <x v="84"/>
      <x v="144"/>
      <x/>
    </i>
    <i r="5">
      <x v="85"/>
      <x v="137"/>
      <x/>
    </i>
    <i r="5">
      <x v="86"/>
      <x v="136"/>
      <x/>
    </i>
    <i r="4">
      <x v="31"/>
      <x v="78"/>
      <x v="221"/>
      <x/>
    </i>
    <i r="5">
      <x v="87"/>
      <x v="155"/>
      <x/>
    </i>
    <i r="5">
      <x v="88"/>
      <x v="122"/>
      <x/>
    </i>
    <i r="5">
      <x v="89"/>
      <x v="174"/>
      <x/>
    </i>
    <i r="5">
      <x v="90"/>
      <x v="119"/>
      <x/>
    </i>
    <i r="5">
      <x v="91"/>
      <x v="117"/>
      <x/>
    </i>
    <i r="4">
      <x v="32"/>
      <x v="79"/>
      <x v="227"/>
      <x/>
    </i>
    <i r="5">
      <x v="92"/>
      <x v="56"/>
      <x/>
    </i>
    <i r="5">
      <x v="93"/>
      <x v="55"/>
      <x/>
    </i>
    <i r="5">
      <x v="94"/>
      <x v="92"/>
      <x/>
    </i>
    <i r="5">
      <x v="95"/>
      <x v="211"/>
      <x v="1"/>
    </i>
    <i r="5">
      <x v="96"/>
      <x v="209"/>
      <x v="3"/>
    </i>
    <i r="3">
      <x v="18"/>
      <x v="1"/>
      <x v="256"/>
      <x v="65"/>
      <x/>
    </i>
    <i r="1">
      <x v="7"/>
      <x/>
      <x v="8"/>
      <x v="5"/>
      <x v="148"/>
      <x v="116"/>
      <x/>
    </i>
    <i r="5">
      <x v="149"/>
      <x v="124"/>
      <x/>
    </i>
    <i r="5">
      <x v="150"/>
      <x v="148"/>
      <x/>
    </i>
    <i r="5">
      <x v="151"/>
      <x v="129"/>
      <x/>
    </i>
    <i r="5">
      <x v="152"/>
      <x v="143"/>
      <x/>
    </i>
    <i r="5">
      <x v="163"/>
      <x v="228"/>
      <x v="1"/>
    </i>
    <i r="4">
      <x v="6"/>
      <x v="153"/>
      <x v="191"/>
      <x/>
    </i>
    <i r="5">
      <x v="154"/>
      <x v="151"/>
      <x/>
    </i>
    <i r="5">
      <x v="155"/>
      <x v="154"/>
      <x/>
    </i>
    <i r="5">
      <x v="156"/>
      <x v="167"/>
      <x/>
    </i>
    <i r="5">
      <x v="157"/>
      <x v="117"/>
      <x/>
    </i>
    <i r="4">
      <x v="7"/>
      <x v="147"/>
      <x v="224"/>
      <x v="2"/>
    </i>
    <i r="5">
      <x v="158"/>
      <x v="48"/>
      <x/>
    </i>
    <i r="5">
      <x v="159"/>
      <x v="47"/>
      <x/>
    </i>
    <i r="5">
      <x v="160"/>
      <x v="89"/>
      <x v="2"/>
    </i>
    <i r="5">
      <x v="161"/>
      <x v="211"/>
      <x v="1"/>
    </i>
    <i r="5">
      <x v="162"/>
      <x v="209"/>
      <x v="3"/>
    </i>
    <i r="5">
      <x v="164"/>
      <x v="70"/>
      <x/>
    </i>
    <i r="3">
      <x v="18"/>
      <x v="1"/>
      <x v="251"/>
      <x v="43"/>
      <x/>
    </i>
    <i r="1">
      <x v="8"/>
      <x/>
      <x v="9"/>
      <x v="12"/>
      <x v="197"/>
      <x v="116"/>
      <x/>
    </i>
    <i r="5">
      <x v="198"/>
      <x v="169"/>
      <x/>
    </i>
    <i r="5">
      <x v="199"/>
      <x v="165"/>
      <x/>
    </i>
    <i r="5">
      <x v="200"/>
      <x v="145"/>
      <x/>
    </i>
    <i r="5">
      <x v="201"/>
      <x v="139"/>
      <x/>
    </i>
    <i r="5">
      <x v="202"/>
      <x v="168"/>
      <x/>
    </i>
    <i r="5">
      <x v="211"/>
      <x v="228"/>
      <x v="1"/>
    </i>
    <i r="4">
      <x v="13"/>
      <x v="203"/>
      <x v="113"/>
      <x/>
    </i>
    <i r="5">
      <x v="204"/>
      <x v="171"/>
      <x/>
    </i>
    <i r="5">
      <x v="205"/>
      <x v="156"/>
      <x/>
    </i>
    <i r="5">
      <x v="206"/>
      <x v="117"/>
      <x/>
    </i>
    <i r="4">
      <x v="14"/>
      <x v="196"/>
      <x v="222"/>
      <x v="1"/>
    </i>
    <i r="5">
      <x v="207"/>
      <x v="51"/>
      <x/>
    </i>
    <i r="5">
      <x v="208"/>
      <x v="73"/>
      <x/>
    </i>
    <i r="5">
      <x v="209"/>
      <x v="87"/>
      <x/>
    </i>
    <i r="5">
      <x v="210"/>
      <x v="209"/>
      <x v="3"/>
    </i>
    <i r="5">
      <x v="212"/>
      <x v="72"/>
      <x/>
    </i>
    <i r="5">
      <x v="213"/>
      <x v="211"/>
      <x v="1"/>
    </i>
    <i r="3">
      <x v="10"/>
      <x v="38"/>
      <x v="215"/>
      <x v="116"/>
      <x/>
    </i>
    <i r="5">
      <x v="216"/>
      <x v="159"/>
      <x/>
    </i>
    <i r="5">
      <x v="217"/>
      <x v="162"/>
      <x/>
    </i>
    <i r="4">
      <x v="39"/>
      <x v="218"/>
      <x v="163"/>
      <x/>
    </i>
    <i r="5">
      <x v="219"/>
      <x v="192"/>
      <x/>
    </i>
    <i r="5">
      <x v="220"/>
      <x v="117"/>
      <x/>
    </i>
    <i r="4">
      <x v="40"/>
      <x v="214"/>
      <x v="216"/>
      <x v="1"/>
    </i>
    <i r="5">
      <x v="221"/>
      <x v="82"/>
      <x/>
    </i>
    <i r="5">
      <x v="222"/>
      <x v="211"/>
      <x v="1"/>
    </i>
    <i r="5">
      <x v="223"/>
      <x v="209"/>
      <x v="3"/>
    </i>
    <i r="3">
      <x v="14"/>
      <x v="47"/>
      <x v="224"/>
      <x v="9"/>
      <x/>
    </i>
    <i r="5">
      <x v="225"/>
      <x v="212"/>
      <x v="1"/>
    </i>
    <i r="5">
      <x v="226"/>
      <x v="209"/>
      <x v="3"/>
    </i>
    <i r="5">
      <x v="227"/>
      <x v="63"/>
      <x/>
    </i>
    <i r="5">
      <x v="228"/>
      <x v="64"/>
      <x/>
    </i>
    <i r="5">
      <x v="229"/>
      <x v="62"/>
      <x/>
    </i>
    <i r="5">
      <x v="230"/>
      <x v="40"/>
      <x v="2"/>
    </i>
    <i r="3">
      <x v="15"/>
      <x v="11"/>
      <x v="46"/>
      <x v="33"/>
      <x/>
    </i>
    <i r="5">
      <x v="47"/>
      <x v="41"/>
      <x/>
    </i>
    <i r="5">
      <x v="48"/>
      <x v="93"/>
      <x/>
    </i>
    <i r="5">
      <x v="49"/>
      <x v="211"/>
      <x v="1"/>
    </i>
    <i r="5">
      <x v="50"/>
      <x v="209"/>
      <x v="3"/>
    </i>
    <i r="3">
      <x v="18"/>
      <x v="1"/>
      <x v="255"/>
      <x v="66"/>
      <x/>
    </i>
    <i r="1">
      <x v="9"/>
      <x/>
      <x v="11"/>
      <x v="2"/>
      <x v="181"/>
      <x v="116"/>
      <x/>
    </i>
    <i r="5">
      <x v="182"/>
      <x v="128"/>
      <x/>
    </i>
    <i r="5">
      <x v="183"/>
      <x v="127"/>
      <x/>
    </i>
    <i r="5">
      <x v="184"/>
      <x v="161"/>
      <x/>
    </i>
    <i r="5">
      <x v="185"/>
      <x v="126"/>
      <x/>
    </i>
    <i r="4">
      <x v="3"/>
      <x v="186"/>
      <x v="193"/>
      <x/>
    </i>
    <i r="5">
      <x v="187"/>
      <x v="138"/>
      <x/>
    </i>
    <i r="5">
      <x v="188"/>
      <x v="133"/>
      <x/>
    </i>
    <i r="5">
      <x v="189"/>
      <x v="164"/>
      <x/>
    </i>
    <i r="5">
      <x v="190"/>
      <x v="117"/>
      <x/>
    </i>
    <i r="4">
      <x v="4"/>
      <x v="180"/>
      <x v="217"/>
      <x/>
    </i>
    <i r="5">
      <x v="191"/>
      <x v="83"/>
      <x/>
    </i>
    <i r="5">
      <x v="192"/>
      <x v="211"/>
      <x v="1"/>
    </i>
    <i r="5">
      <x v="193"/>
      <x v="209"/>
      <x v="3"/>
    </i>
    <i r="5">
      <x v="194"/>
      <x v="46"/>
      <x/>
    </i>
    <i r="5">
      <x v="195"/>
      <x v="69"/>
      <x/>
    </i>
    <i r="3">
      <x v="18"/>
      <x/>
      <x v="248"/>
      <x v="118"/>
      <x v="2"/>
    </i>
    <i r="1">
      <x v="10"/>
      <x/>
      <x v="13"/>
      <x v="27"/>
      <x v="166"/>
      <x v="116"/>
      <x/>
    </i>
    <i r="5">
      <x v="167"/>
      <x v="157"/>
      <x/>
    </i>
    <i r="5">
      <x v="168"/>
      <x v="130"/>
      <x/>
    </i>
    <i r="5">
      <x v="169"/>
      <x v="146"/>
      <x/>
    </i>
    <i r="5">
      <x v="170"/>
      <x v="135"/>
      <x/>
    </i>
    <i r="4">
      <x v="28"/>
      <x v="171"/>
      <x v="147"/>
      <x/>
    </i>
    <i r="5">
      <x v="172"/>
      <x v="175"/>
      <x/>
    </i>
    <i r="5">
      <x v="173"/>
      <x v="188"/>
      <x/>
    </i>
    <i r="5">
      <x v="177"/>
      <x v="117"/>
      <x/>
    </i>
    <i r="4">
      <x v="29"/>
      <x v="165"/>
      <x v="220"/>
      <x v="2"/>
    </i>
    <i r="5">
      <x v="174"/>
      <x v="49"/>
      <x/>
    </i>
    <i r="5">
      <x v="175"/>
      <x v="75"/>
      <x/>
    </i>
    <i r="5">
      <x v="176"/>
      <x v="86"/>
      <x v="2"/>
    </i>
    <i r="5">
      <x v="178"/>
      <x v="211"/>
      <x v="1"/>
    </i>
    <i r="5">
      <x v="179"/>
      <x v="209"/>
      <x v="3"/>
    </i>
    <i r="3">
      <x v="18"/>
      <x/>
      <x v="247"/>
      <x v="208"/>
      <x/>
    </i>
    <i r="1">
      <x v="11"/>
      <x/>
      <x v="18"/>
      <x/>
      <x v="246"/>
      <x v="252"/>
      <x/>
    </i>
    <i r="1">
      <x v="12"/>
      <x/>
      <x v="18"/>
      <x/>
      <x v="245"/>
      <x v="206"/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2317C6-C128-479D-8EAE-695FC904CFE3}" name="TablaDinámica2" cacheId="3" applyNumberFormats="0" applyBorderFormats="0" applyFontFormats="0" applyPatternFormats="0" applyAlignmentFormats="0" applyWidthHeightFormats="1" dataCaption="Valores" showMissing="0" updatedVersion="8" minRefreshableVersion="3" showDrill="0" showDataTips="0" useAutoFormatting="1" rowGrandTotals="0" colGrandTotals="0" itemPrintTitles="1" createdVersion="8" indent="127" showHeaders="0" compact="0" compactData="0" multipleFieldFilters="0" chartFormat="3">
  <location ref="A3:B7" firstHeaderRow="1" firstDataRow="1" firstDataCol="1"/>
  <pivotFields count="45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6" outline="0" showAll="0"/>
    <pivotField compact="0" outline="0" showAll="0"/>
    <pivotField compact="0" numFmtId="4" outline="0" showAll="0"/>
    <pivotField compact="0" numFmtId="164" outline="0" showAll="0"/>
    <pivotField compact="0" numFmtId="44" outline="0" showAll="0"/>
    <pivotField compact="0" numFmtId="46" outline="0" showAll="0"/>
    <pivotField compact="0" numFmtId="10" outline="0" showAll="0"/>
    <pivotField compact="0" numFmtId="2" outline="0" showAll="0"/>
    <pivotField compact="0" numFmtId="42" outline="0" showAll="0"/>
    <pivotField compact="0" numFmtId="42" outline="0" showAll="0"/>
    <pivotField compact="0" numFmtId="42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dataField="1" compact="0" outline="0" showAll="0">
      <items count="5">
        <item x="0"/>
        <item x="1"/>
        <item x="2"/>
        <item x="3"/>
        <item t="default"/>
      </items>
    </pivotField>
  </pivotFields>
  <rowFields count="1">
    <field x="44"/>
  </rowFields>
  <rowItems count="4">
    <i>
      <x/>
    </i>
    <i>
      <x v="1"/>
    </i>
    <i>
      <x v="2"/>
    </i>
    <i>
      <x v="3"/>
    </i>
  </rowItems>
  <colItems count="1">
    <i/>
  </colItems>
  <dataFields count="1">
    <dataField name="Cuenta de CLASIFICACIÓN DEL ACTIVO" fld="44" subtotal="count" baseField="0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4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4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4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C34D78-0FEB-4E59-A040-55A1F71B1E83}" name="TablaDinámica3" cacheId="3" applyNumberFormats="0" applyBorderFormats="0" applyFontFormats="0" applyPatternFormats="0" applyAlignmentFormats="0" applyWidthHeightFormats="1" dataCaption="Valores" showMissing="0" updatedVersion="8" minRefreshableVersion="3" showDrill="0" showDataTips="0" useAutoFormatting="1" rowGrandTotals="0" colGrandTotals="0" itemPrintTitles="1" createdVersion="8" indent="127" showHeaders="0" compact="0" compactData="0" multipleFieldFilters="0" chartFormat="5">
  <location ref="A25:B29" firstHeaderRow="1" firstDataRow="1" firstDataCol="1"/>
  <pivotFields count="45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4">
        <item x="1"/>
        <item x="0"/>
        <item x="2"/>
        <item t="default"/>
      </items>
    </pivotField>
    <pivotField compact="0" outline="0" showAll="0"/>
    <pivotField compact="0" outline="0" showAll="0"/>
    <pivotField compact="0" outline="0" showAll="0"/>
    <pivotField compact="0" numFmtId="46" outline="0" showAll="0"/>
    <pivotField compact="0" outline="0" showAll="0">
      <items count="12">
        <item x="8"/>
        <item x="7"/>
        <item x="3"/>
        <item x="9"/>
        <item x="6"/>
        <item x="5"/>
        <item x="2"/>
        <item x="4"/>
        <item x="1"/>
        <item x="0"/>
        <item x="10"/>
        <item t="default"/>
      </items>
    </pivotField>
    <pivotField compact="0" numFmtId="4" outline="0" showAll="0"/>
    <pivotField compact="0" numFmtId="164" outline="0" showAll="0"/>
    <pivotField compact="0" numFmtId="44" outline="0" showAll="0"/>
    <pivotField compact="0" numFmtId="46" outline="0" showAll="0">
      <items count="11">
        <item x="0"/>
        <item x="6"/>
        <item x="2"/>
        <item x="3"/>
        <item x="4"/>
        <item x="9"/>
        <item x="1"/>
        <item x="5"/>
        <item x="7"/>
        <item x="8"/>
        <item t="default"/>
      </items>
    </pivotField>
    <pivotField compact="0" numFmtId="10" outline="0" showAll="0"/>
    <pivotField compact="0" numFmtId="2" outline="0" showAll="0"/>
    <pivotField compact="0" numFmtId="42" outline="0" showAll="0"/>
    <pivotField compact="0" numFmtId="42" outline="0" showAll="0"/>
    <pivotField compact="0" numFmtId="42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dataField="1" compact="0" outline="0" showAll="0" defaultSubtotal="0">
      <items count="4">
        <item x="0"/>
        <item x="1"/>
        <item x="2"/>
        <item x="3"/>
      </items>
    </pivotField>
  </pivotFields>
  <rowFields count="1">
    <field x="44"/>
  </rowFields>
  <rowItems count="4">
    <i>
      <x/>
    </i>
    <i>
      <x v="1"/>
    </i>
    <i>
      <x v="2"/>
    </i>
    <i>
      <x v="3"/>
    </i>
  </rowItems>
  <colItems count="1">
    <i/>
  </colItems>
  <dataFields count="1">
    <dataField name="Cuenta de CLASIFICACIÓN DEL ACTIVO" fld="44" subtotal="count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44" count="1" selected="0">
            <x v="3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4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CFA75E-5713-4630-A485-80DF9229316F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17" firstHeaderRow="1" firstDataRow="1" firstDataCol="1"/>
  <pivotFields count="45"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4">
        <item x="2"/>
        <item x="1"/>
        <item x="0"/>
        <item t="default"/>
      </items>
    </pivotField>
    <pivotField showAll="0"/>
    <pivotField showAll="0"/>
    <pivotField axis="axisRow" showAll="0">
      <items count="11">
        <item x="0"/>
        <item x="6"/>
        <item x="2"/>
        <item x="5"/>
        <item x="3"/>
        <item x="4"/>
        <item x="1"/>
        <item x="9"/>
        <item x="8"/>
        <item x="7"/>
        <item t="default"/>
      </items>
    </pivotField>
    <pivotField showAll="0"/>
    <pivotField showAll="0"/>
    <pivotField showAll="0"/>
    <pivotField showAll="0">
      <items count="8">
        <item x="5"/>
        <item x="4"/>
        <item x="6"/>
        <item x="3"/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numFmtId="46" showAll="0"/>
    <pivotField numFmtId="46" showAll="0"/>
    <pivotField numFmtId="4" showAll="0"/>
    <pivotField numFmtId="164" showAll="0"/>
    <pivotField numFmtId="2" showAll="0"/>
    <pivotField numFmtId="46" showAll="0"/>
    <pivotField numFmtId="9" showAll="0"/>
    <pivotField numFmtId="2" showAll="0"/>
    <pivotField numFmtId="42" showAll="0"/>
    <pivotField numFmtId="42" showAll="0"/>
    <pivotField numFmtId="4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</pivotFields>
  <rowFields count="2">
    <field x="43"/>
    <field x="6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 v="7"/>
    </i>
    <i>
      <x v="2"/>
    </i>
    <i r="1">
      <x v="8"/>
    </i>
    <i r="1">
      <x v="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C9ECEB-94DB-4282-BBC9-1CC938789132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8" firstHeaderRow="1" firstDataRow="1" firstDataCol="1"/>
  <pivotFields count="4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1"/>
        <item x="0"/>
        <item x="3"/>
        <item x="2"/>
        <item h="1" x="4"/>
        <item t="default"/>
      </items>
    </pivotField>
  </pivotFields>
  <rowFields count="1">
    <field x="4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6 _x000a_SISTEMA (TAG)" fld="5" subtotal="count" baseField="0" baseItem="0"/>
  </dataFields>
  <chartFormats count="5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4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4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44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4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D1D884-ABA1-432E-8D07-E644ACDA454C}" name="TablaDinámica15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4">
  <location ref="A1:B5" firstHeaderRow="1" firstDataRow="1" firstDataCol="1"/>
  <pivotFields count="8">
    <pivotField showAll="0"/>
    <pivotField dataField="1" showAll="0"/>
    <pivotField showAll="0"/>
    <pivotField showAll="0"/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Equipo" fld="1" subtotal="count" baseField="0" baseItem="0"/>
  </dataFields>
  <chartFormats count="1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2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774789-4A4D-4BEA-8C82-31197EA54805}" name="Tabla2" displayName="Tabla2" ref="A1:AS5" totalsRowShown="0">
  <autoFilter ref="A1:AS5" xr:uid="{02774789-4A4D-4BEA-8C82-31197EA54805}"/>
  <tableColumns count="45">
    <tableColumn id="1" xr3:uid="{6D449C9F-15B0-4C9F-A71E-CD2100B9E84E}" name="1_x000a_INDUSTRIA Y NEGOCIO"/>
    <tableColumn id="2" xr3:uid="{BB666564-1D2D-4A1A-9584-26D60EE4B171}" name="2_x000a_ZONA"/>
    <tableColumn id="3" xr3:uid="{84DF987C-5F60-4E7F-9C62-B1C3A1FB46C8}" name="3_x000a_INSTALACIÓN"/>
    <tableColumn id="4" xr3:uid="{09615C6C-18B9-4CF7-9D03-74F66CADCD2A}" name="4_x000a_DENOMINACIÓN_x000a_+ NIVEL DE TENSIÓN"/>
    <tableColumn id="5" xr3:uid="{66D51B6C-9668-4162-B177-1B73070198B8}" name="5_x000a_CÓDIGO"/>
    <tableColumn id="6" xr3:uid="{B96B323D-A793-4E4F-9965-E2524CBBBE0F}" name="6 _x000a_SISTEMA (TAG)"/>
    <tableColumn id="7" xr3:uid="{2C8D4DEA-D9C5-45E9-A33D-523BFD504DE5}" name="DENOMINACIÓN"/>
    <tableColumn id="8" xr3:uid="{C2E85CC2-FCE0-4BA9-9392-131085E65532}" name="FUNCIÓN PRINCIPAL"/>
    <tableColumn id="9" xr3:uid="{0EFD7629-9126-43BC-A9AF-3BF583958877}" name="FUNCIÓN SECUNDARIA"/>
    <tableColumn id="10" xr3:uid="{7B642FBC-45C3-4CC4-8EDC-CAD137FB4791}" name="CONDICIONES OPERATIVAS DEL ACTIVO"/>
    <tableColumn id="11" xr3:uid="{3C6F3843-FAED-4B7E-B278-5CD171264D46}" name="EQUIPOS PRINCIPALES ASOCIADOS AL ACTIVO" dataDxfId="2"/>
    <tableColumn id="12" xr3:uid="{CD078309-3618-4B89-9F1D-556699BCFEC6}" name="ACTIVO DE SEGURIDAD?"/>
    <tableColumn id="13" xr3:uid="{2F2FC9C5-34F7-4672-815F-AC2367297B58}" name="REDUNDANCIA_x000a_UP//CAP"/>
    <tableColumn id="14" xr3:uid="{7488FE87-F7B2-4350-9F6F-0B49C1A6F3B3}" name="GRADO DE REDUNDANCIA"/>
    <tableColumn id="15" xr3:uid="{EC11AAFA-5644-4792-84DD-02FF0C3F793E}" name="MODO FALLA CRITICO"/>
    <tableColumn id="16" xr3:uid="{FE1AEF2E-3E40-45EE-9980-8AF419CA752B}" name="TIPO DE FALLA"/>
    <tableColumn id="17" xr3:uid="{39A0350E-2146-4A42-ACE1-DEB6D40A07A6}" name="EFECTO"/>
    <tableColumn id="18" xr3:uid="{DAB30562-FB34-451D-9D4A-F35C3A5CD487}" name="TIEMPO CRITICO ([h]:mm:ss)" dataDxfId="1"/>
    <tableColumn id="19" xr3:uid="{FF23AA84-9FBC-4C41-99D1-3F9FDB173116}" name="TIEMPO REPARACIÓN ([h]:mm:ss)"/>
    <tableColumn id="20" xr3:uid="{8DCA2401-114F-4F5B-B09E-7B57124FBECA}" name="Consumo del circuito / instalación (kWh/mes)"/>
    <tableColumn id="21" xr3:uid="{2B9DBD66-B244-46C4-A165-D93101EFBCD1}" name="Consumo del circuito / instalación (kWh/día)"/>
    <tableColumn id="22" xr3:uid="{E9503FDB-6252-47EB-BE3D-3A214B4F2D27}" name="Contribución marginal ($/kWh)"/>
    <tableColumn id="23" xr3:uid="{44064CE4-A104-446A-BB06-3CDF6C50D2CF}" name="Tiempo fuera de servicio (hrs)" dataDxfId="0"/>
    <tableColumn id="24" xr3:uid="{6D7998AF-04FB-45E9-9758-D66F1BD2607B}" name="% de afectación "/>
    <tableColumn id="25" xr3:uid="{5E422EB1-1A6F-4025-9BFF-2562C759033C}" name="Pérdida por ENS (kWh)"/>
    <tableColumn id="26" xr3:uid="{611B31FF-00BF-4B3B-AC1C-3B6AF4D2AED3}" name="Impacto al Negocio  ($)"/>
    <tableColumn id="27" xr3:uid="{71374E98-0BF2-4262-85B4-489E415A1CBE}" name="Costo de Reparación ($)"/>
    <tableColumn id="28" xr3:uid="{7FD92320-D71E-4958-A45F-126A793F0593}" name="Impacto Económico"/>
    <tableColumn id="29" xr3:uid="{33718D45-6EE7-4D3F-A7FD-E4DEEBA194F7}" name="Impacto Económico2"/>
    <tableColumn id="30" xr3:uid="{4AF3FCB6-7EBA-4E52-8CE8-96A2FFCB7492}" name="CONSECUENCIA CLI"/>
    <tableColumn id="31" xr3:uid="{07F162D0-C501-49BB-A0A9-25413B0F5D64}" name="VALOR CLI"/>
    <tableColumn id="32" xr3:uid="{F2A6C6C8-2A3D-4E3E-96EE-A589083BFB30}" name="CONSECUENCIA PERSONAS"/>
    <tableColumn id="33" xr3:uid="{E7049E8B-BF3B-4478-A2F8-115EC6C9F63C}" name="VALOR CPE"/>
    <tableColumn id="34" xr3:uid="{A8CDCB06-6869-4C47-B6E3-BB63FDD5C304}" name="CONSECUENCIA AMBIENTE"/>
    <tableColumn id="35" xr3:uid="{298AB08A-A26E-41D9-8DA1-69D98E45955F}" name="VALOR CAM"/>
    <tableColumn id="36" xr3:uid="{62216D0A-7918-4423-B955-4D5CE8E44FCC}" name="CONSECUENCIA OPERACIÓN"/>
    <tableColumn id="37" xr3:uid="{A0F71EF1-63EF-4DBF-8635-8416E4800A45}" name="VALOR CCA"/>
    <tableColumn id="38" xr3:uid="{91960405-784D-4216-9642-FC770B593071}" name="CONSECUENCIA PUB"/>
    <tableColumn id="39" xr3:uid="{47F763E9-2404-4882-B196-0015476F03D9}" name="VALOR CPU"/>
    <tableColumn id="40" xr3:uid="{94E3931F-9EF1-44E2-BEC4-D630D5EAC1E2}" name="CONSECUENCIA IMA"/>
    <tableColumn id="41" xr3:uid="{FBD31346-98FB-403E-B276-17E9655A0B8B}" name="VALOR IMA"/>
    <tableColumn id="42" xr3:uid="{B1CF1CB9-C9CF-4868-B153-AD5FEC035416}" name="TOTAL CONSECUENCIA"/>
    <tableColumn id="43" xr3:uid="{3D291839-68CC-4234-BDD7-7C02290F916E}" name="NIVEL CONSECUENCIA"/>
    <tableColumn id="44" xr3:uid="{38BB5E55-7AA3-4438-946A-EF54E12305E1}" name="CLASIFICACIÓN DE CONSECUENCIA"/>
    <tableColumn id="45" xr3:uid="{099FDF74-BA02-4DD2-986B-393EB721403A}" name="CLASIFICACIÓN DEL ACTIV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A7A8A9"/>
      </a:dk2>
      <a:lt2>
        <a:srgbClr val="E5E1E6"/>
      </a:lt2>
      <a:accent1>
        <a:srgbClr val="FFC629"/>
      </a:accent1>
      <a:accent2>
        <a:srgbClr val="FFF2CC"/>
      </a:accent2>
      <a:accent3>
        <a:srgbClr val="A7A8A9"/>
      </a:accent3>
      <a:accent4>
        <a:srgbClr val="E5E1E6"/>
      </a:accent4>
      <a:accent5>
        <a:srgbClr val="E67015"/>
      </a:accent5>
      <a:accent6>
        <a:srgbClr val="67B93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0855-E901-42D3-95CD-36627F8FFC43}">
  <sheetPr codeName="Hoja1"/>
  <dimension ref="B2:K13"/>
  <sheetViews>
    <sheetView showGridLines="0" tabSelected="1" zoomScale="80" zoomScaleNormal="80" workbookViewId="0"/>
  </sheetViews>
  <sheetFormatPr baseColWidth="10" defaultColWidth="42.88671875" defaultRowHeight="13.2"/>
  <cols>
    <col min="1" max="1" width="7.109375" style="16" customWidth="1"/>
    <col min="2" max="2" width="2.33203125" style="16" bestFit="1" customWidth="1"/>
    <col min="3" max="3" width="14" style="16" bestFit="1" customWidth="1"/>
    <col min="4" max="4" width="15.5546875" style="16" bestFit="1" customWidth="1"/>
    <col min="5" max="5" width="17.5546875" style="16" bestFit="1" customWidth="1"/>
    <col min="6" max="6" width="45.5546875" style="16" bestFit="1" customWidth="1"/>
    <col min="7" max="7" width="42.6640625" style="16" bestFit="1" customWidth="1"/>
    <col min="8" max="10" width="42.88671875" style="16"/>
    <col min="11" max="11" width="42.44140625" style="16" bestFit="1" customWidth="1"/>
    <col min="12" max="16384" width="42.88671875" style="16"/>
  </cols>
  <sheetData>
    <row r="2" spans="2:11" ht="18" customHeight="1">
      <c r="D2" s="301" t="s">
        <v>65</v>
      </c>
      <c r="E2" s="301"/>
      <c r="F2" s="301"/>
      <c r="G2" s="301"/>
      <c r="H2" s="301"/>
      <c r="I2" s="301"/>
      <c r="J2" s="301"/>
      <c r="K2" s="301"/>
    </row>
    <row r="3" spans="2:11" ht="26.4">
      <c r="B3" s="302"/>
      <c r="C3" s="303"/>
      <c r="D3" s="304" t="s">
        <v>17</v>
      </c>
      <c r="E3" s="305"/>
      <c r="F3" s="31" t="s">
        <v>18</v>
      </c>
      <c r="G3" s="31" t="s">
        <v>19</v>
      </c>
      <c r="H3" s="31" t="s">
        <v>20</v>
      </c>
      <c r="I3" s="31" t="s">
        <v>21</v>
      </c>
      <c r="J3" s="31" t="s">
        <v>22</v>
      </c>
      <c r="K3" s="31" t="s">
        <v>23</v>
      </c>
    </row>
    <row r="4" spans="2:11" ht="52.8">
      <c r="B4" s="306">
        <v>5</v>
      </c>
      <c r="C4" s="306" t="s">
        <v>0</v>
      </c>
      <c r="D4" s="308" t="s">
        <v>24</v>
      </c>
      <c r="E4" s="309"/>
      <c r="F4" s="32" t="s">
        <v>25</v>
      </c>
      <c r="G4" s="32" t="s">
        <v>26</v>
      </c>
      <c r="H4" s="32" t="s">
        <v>27</v>
      </c>
      <c r="I4" s="32" t="s">
        <v>28</v>
      </c>
      <c r="J4" s="32" t="s">
        <v>250</v>
      </c>
      <c r="K4" s="32" t="s">
        <v>29</v>
      </c>
    </row>
    <row r="5" spans="2:11" ht="52.8">
      <c r="B5" s="307"/>
      <c r="C5" s="307"/>
      <c r="D5" s="310">
        <v>1300000000</v>
      </c>
      <c r="E5" s="311"/>
      <c r="F5" s="32" t="s">
        <v>30</v>
      </c>
      <c r="G5" s="32" t="s">
        <v>251</v>
      </c>
      <c r="H5" s="32" t="s">
        <v>252</v>
      </c>
      <c r="I5" s="32" t="s">
        <v>31</v>
      </c>
      <c r="J5" s="32"/>
      <c r="K5" s="32" t="s">
        <v>253</v>
      </c>
    </row>
    <row r="6" spans="2:11" ht="52.8">
      <c r="B6" s="312">
        <v>4</v>
      </c>
      <c r="C6" s="312" t="s">
        <v>3</v>
      </c>
      <c r="D6" s="308" t="s">
        <v>32</v>
      </c>
      <c r="E6" s="309"/>
      <c r="F6" s="32" t="s">
        <v>33</v>
      </c>
      <c r="G6" s="32" t="s">
        <v>34</v>
      </c>
      <c r="H6" s="32" t="s">
        <v>254</v>
      </c>
      <c r="I6" s="32" t="s">
        <v>35</v>
      </c>
      <c r="J6" s="32" t="s">
        <v>36</v>
      </c>
      <c r="K6" s="32" t="s">
        <v>37</v>
      </c>
    </row>
    <row r="7" spans="2:11" ht="66">
      <c r="B7" s="312"/>
      <c r="C7" s="312"/>
      <c r="D7" s="33">
        <v>650000000</v>
      </c>
      <c r="E7" s="33">
        <v>1300000000</v>
      </c>
      <c r="F7" s="32" t="s">
        <v>38</v>
      </c>
      <c r="G7" s="32" t="s">
        <v>255</v>
      </c>
      <c r="H7" s="32" t="s">
        <v>39</v>
      </c>
      <c r="I7" s="32" t="s">
        <v>40</v>
      </c>
      <c r="J7" s="32"/>
      <c r="K7" s="32" t="s">
        <v>256</v>
      </c>
    </row>
    <row r="8" spans="2:11" ht="79.2">
      <c r="B8" s="313">
        <v>3</v>
      </c>
      <c r="C8" s="313" t="s">
        <v>5</v>
      </c>
      <c r="D8" s="308" t="s">
        <v>41</v>
      </c>
      <c r="E8" s="309"/>
      <c r="F8" s="32" t="s">
        <v>42</v>
      </c>
      <c r="G8" s="32" t="s">
        <v>43</v>
      </c>
      <c r="H8" s="32" t="s">
        <v>44</v>
      </c>
      <c r="I8" s="32" t="s">
        <v>45</v>
      </c>
      <c r="J8" s="32" t="s">
        <v>238</v>
      </c>
      <c r="K8" s="32" t="s">
        <v>46</v>
      </c>
    </row>
    <row r="9" spans="2:11" ht="66">
      <c r="B9" s="313"/>
      <c r="C9" s="313"/>
      <c r="D9" s="33">
        <v>390000000</v>
      </c>
      <c r="E9" s="33">
        <v>650000000</v>
      </c>
      <c r="F9" s="32" t="s">
        <v>47</v>
      </c>
      <c r="G9" s="32" t="s">
        <v>239</v>
      </c>
      <c r="H9" s="32" t="s">
        <v>240</v>
      </c>
      <c r="I9" s="32" t="s">
        <v>48</v>
      </c>
      <c r="J9" s="32"/>
      <c r="K9" s="32" t="s">
        <v>241</v>
      </c>
    </row>
    <row r="10" spans="2:11" ht="39.6">
      <c r="B10" s="314">
        <v>2</v>
      </c>
      <c r="C10" s="314" t="s">
        <v>7</v>
      </c>
      <c r="D10" s="308" t="s">
        <v>49</v>
      </c>
      <c r="E10" s="309"/>
      <c r="F10" s="32" t="s">
        <v>50</v>
      </c>
      <c r="G10" s="32" t="s">
        <v>242</v>
      </c>
      <c r="H10" s="32" t="s">
        <v>51</v>
      </c>
      <c r="I10" s="32" t="s">
        <v>52</v>
      </c>
      <c r="J10" s="32" t="s">
        <v>243</v>
      </c>
      <c r="K10" s="32" t="s">
        <v>53</v>
      </c>
    </row>
    <row r="11" spans="2:11" ht="52.8">
      <c r="B11" s="314"/>
      <c r="C11" s="314"/>
      <c r="D11" s="33">
        <v>130000000</v>
      </c>
      <c r="E11" s="33">
        <v>390000000</v>
      </c>
      <c r="F11" s="32" t="s">
        <v>54</v>
      </c>
      <c r="G11" s="32" t="s">
        <v>244</v>
      </c>
      <c r="H11" s="32" t="s">
        <v>245</v>
      </c>
      <c r="I11" s="32" t="s">
        <v>55</v>
      </c>
      <c r="J11" s="32"/>
      <c r="K11" s="32" t="s">
        <v>56</v>
      </c>
    </row>
    <row r="12" spans="2:11" ht="79.2">
      <c r="B12" s="315">
        <v>1</v>
      </c>
      <c r="C12" s="315" t="s">
        <v>9</v>
      </c>
      <c r="D12" s="308" t="s">
        <v>57</v>
      </c>
      <c r="E12" s="309"/>
      <c r="F12" s="32" t="s">
        <v>58</v>
      </c>
      <c r="G12" s="32" t="s">
        <v>59</v>
      </c>
      <c r="H12" s="32" t="s">
        <v>246</v>
      </c>
      <c r="I12" s="32" t="s">
        <v>60</v>
      </c>
      <c r="J12" s="32" t="s">
        <v>247</v>
      </c>
      <c r="K12" s="32" t="s">
        <v>61</v>
      </c>
    </row>
    <row r="13" spans="2:11" ht="52.8">
      <c r="B13" s="315"/>
      <c r="C13" s="315"/>
      <c r="D13" s="316">
        <v>130000000</v>
      </c>
      <c r="E13" s="317"/>
      <c r="F13" s="34" t="s">
        <v>62</v>
      </c>
      <c r="G13" s="32" t="s">
        <v>248</v>
      </c>
      <c r="H13" s="32" t="s">
        <v>63</v>
      </c>
      <c r="I13" s="32" t="s">
        <v>249</v>
      </c>
      <c r="J13" s="32"/>
      <c r="K13" s="32" t="s">
        <v>64</v>
      </c>
    </row>
  </sheetData>
  <mergeCells count="20">
    <mergeCell ref="B10:B11"/>
    <mergeCell ref="C10:C11"/>
    <mergeCell ref="D10:E10"/>
    <mergeCell ref="B12:B13"/>
    <mergeCell ref="C12:C13"/>
    <mergeCell ref="D12:E12"/>
    <mergeCell ref="D13:E13"/>
    <mergeCell ref="B6:B7"/>
    <mergeCell ref="C6:C7"/>
    <mergeCell ref="D6:E6"/>
    <mergeCell ref="B8:B9"/>
    <mergeCell ref="C8:C9"/>
    <mergeCell ref="D8:E8"/>
    <mergeCell ref="D2:K2"/>
    <mergeCell ref="B3:C3"/>
    <mergeCell ref="D3:E3"/>
    <mergeCell ref="B4:B5"/>
    <mergeCell ref="C4:C5"/>
    <mergeCell ref="D4:E4"/>
    <mergeCell ref="D5: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2E6B-B366-462E-9D8B-5B1B912FAF09}">
  <sheetPr codeName="Hoja10"/>
  <dimension ref="A1:AW127"/>
  <sheetViews>
    <sheetView showGridLines="0" topLeftCell="X1" zoomScale="60" zoomScaleNormal="60" workbookViewId="0">
      <selection activeCell="AU7" sqref="C7:AU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7.33203125" style="181" customWidth="1"/>
    <col min="4" max="4" width="4.44140625" style="181" customWidth="1"/>
    <col min="5" max="5" width="4.5546875" style="181" customWidth="1"/>
    <col min="6" max="6" width="8.88671875" style="181" bestFit="1" customWidth="1"/>
    <col min="7" max="7" width="5.5546875" style="181" customWidth="1"/>
    <col min="8" max="8" width="11.44140625" style="181" customWidth="1"/>
    <col min="9" max="9" width="20.5546875" style="181" customWidth="1"/>
    <col min="10" max="10" width="29.88671875" style="181" customWidth="1"/>
    <col min="11" max="11" width="25.109375" style="181" customWidth="1"/>
    <col min="12" max="12" width="17" style="181" customWidth="1"/>
    <col min="13" max="13" width="27.6640625" style="181" customWidth="1"/>
    <col min="14" max="14" width="6.33203125" style="181" customWidth="1"/>
    <col min="15" max="15" width="6.88671875" style="181" customWidth="1"/>
    <col min="16" max="16" width="4.109375" style="18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4.109375" style="181" customWidth="1"/>
    <col min="32" max="32" width="32.5546875" style="181" customWidth="1"/>
    <col min="33" max="33" width="4.109375" style="181" customWidth="1"/>
    <col min="34" max="34" width="45.109375" style="181" customWidth="1"/>
    <col min="35" max="35" width="3.88671875" style="181" customWidth="1"/>
    <col min="36" max="36" width="32.6640625" style="181" customWidth="1"/>
    <col min="37" max="37" width="4.88671875" style="181" customWidth="1"/>
    <col min="38" max="38" width="34.44140625" style="181" customWidth="1"/>
    <col min="39" max="39" width="4.44140625" style="181" customWidth="1"/>
    <col min="40" max="40" width="36.88671875" style="181" customWidth="1"/>
    <col min="41" max="41" width="3.33203125" style="181" bestFit="1" customWidth="1"/>
    <col min="42" max="42" width="34.5546875" style="181" customWidth="1"/>
    <col min="43" max="43" width="5.5546875" style="181" customWidth="1"/>
    <col min="44" max="44" width="8.33203125" style="181" bestFit="1" customWidth="1"/>
    <col min="45" max="45" width="3.33203125" style="181" bestFit="1" customWidth="1"/>
    <col min="46" max="46" width="6.5546875" style="181" bestFit="1" customWidth="1"/>
    <col min="47" max="47" width="9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64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111.75" customHeight="1" thickBot="1">
      <c r="B8" s="35"/>
      <c r="C8" s="36" t="s">
        <v>380</v>
      </c>
      <c r="D8" s="36" t="s">
        <v>386</v>
      </c>
      <c r="E8" s="36" t="s">
        <v>382</v>
      </c>
      <c r="F8" s="36" t="s">
        <v>649</v>
      </c>
      <c r="G8" s="36">
        <v>15488</v>
      </c>
      <c r="H8" s="36" t="s">
        <v>637</v>
      </c>
      <c r="I8" s="201" t="s">
        <v>634</v>
      </c>
      <c r="J8" s="36" t="s">
        <v>1144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151</v>
      </c>
      <c r="P8" s="36" t="s">
        <v>6</v>
      </c>
      <c r="Q8" s="36" t="s">
        <v>1050</v>
      </c>
      <c r="R8" s="36" t="s">
        <v>140</v>
      </c>
      <c r="S8" s="36" t="s">
        <v>830</v>
      </c>
      <c r="T8" s="209">
        <v>4.1666666666666664E-2</v>
      </c>
      <c r="U8" s="209">
        <v>5</v>
      </c>
      <c r="V8" s="216">
        <v>0</v>
      </c>
      <c r="W8" s="44">
        <f>V8/30</f>
        <v>0</v>
      </c>
      <c r="X8" s="39">
        <v>542</v>
      </c>
      <c r="Y8" s="45">
        <f>T8</f>
        <v>4.1666666666666664E-2</v>
      </c>
      <c r="Z8" s="215">
        <v>1</v>
      </c>
      <c r="AA8" s="205">
        <f>W8*Z8*Y8</f>
        <v>0</v>
      </c>
      <c r="AB8" s="47">
        <f>+AA8*X8</f>
        <v>0</v>
      </c>
      <c r="AC8" s="41">
        <v>161870988.06522933</v>
      </c>
      <c r="AD8" s="48">
        <f>+AB8+AC8</f>
        <v>161870988.06522933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64</v>
      </c>
      <c r="AG8" s="50" t="str">
        <f t="shared" ref="AG8" si="1">IF(MID(AF8,1,1)="0",MID(AF8,2,1),MID(AF8,1,2))</f>
        <v>1</v>
      </c>
      <c r="AH8" s="11" t="s">
        <v>39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2144422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111.75" customHeight="1" thickBot="1">
      <c r="B9" s="35"/>
      <c r="C9" s="36" t="s">
        <v>380</v>
      </c>
      <c r="D9" s="36" t="s">
        <v>386</v>
      </c>
      <c r="E9" s="36" t="s">
        <v>382</v>
      </c>
      <c r="F9" s="36" t="s">
        <v>649</v>
      </c>
      <c r="G9" s="36">
        <v>15488</v>
      </c>
      <c r="H9" s="36" t="s">
        <v>636</v>
      </c>
      <c r="I9" s="201" t="s">
        <v>635</v>
      </c>
      <c r="J9" s="36" t="s">
        <v>1141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151</v>
      </c>
      <c r="P9" s="36" t="s">
        <v>6</v>
      </c>
      <c r="Q9" s="36" t="s">
        <v>1050</v>
      </c>
      <c r="R9" s="36" t="s">
        <v>140</v>
      </c>
      <c r="S9" s="36" t="s">
        <v>830</v>
      </c>
      <c r="T9" s="209">
        <v>4.1666666666666664E-2</v>
      </c>
      <c r="U9" s="209">
        <v>5</v>
      </c>
      <c r="V9" s="216">
        <v>0</v>
      </c>
      <c r="W9" s="44">
        <f t="shared" ref="W9:W12" si="7">V9/30</f>
        <v>0</v>
      </c>
      <c r="X9" s="39">
        <v>542</v>
      </c>
      <c r="Y9" s="45">
        <f t="shared" ref="Y9:Y12" si="8">T9</f>
        <v>4.1666666666666664E-2</v>
      </c>
      <c r="Z9" s="215">
        <v>1</v>
      </c>
      <c r="AA9" s="205">
        <f t="shared" ref="AA9:AA12" si="9">W9*Z9*Y9</f>
        <v>0</v>
      </c>
      <c r="AB9" s="47">
        <f t="shared" ref="AB9:AB12" si="10">+AA9*X9</f>
        <v>0</v>
      </c>
      <c r="AC9" s="41">
        <v>161870988.06522933</v>
      </c>
      <c r="AD9" s="48">
        <f t="shared" ref="AD9:AD12" si="11">+AB9+AC9</f>
        <v>161870988.06522933</v>
      </c>
      <c r="AE9" s="49">
        <f t="shared" ref="AE9:AE12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11" si="13">IF(MID(AF9,1,1)="0",MID(AF9,2,1),MID(AF9,1,2))</f>
        <v>1</v>
      </c>
      <c r="AH9" s="11" t="s">
        <v>39</v>
      </c>
      <c r="AI9" s="51" t="str">
        <f t="shared" ref="AI9:AI11" si="14">IF(MID(AH9,1,1)="0",MID(AH9,2,1),MID(AH9,1,2))</f>
        <v>4</v>
      </c>
      <c r="AJ9" s="11" t="s">
        <v>263</v>
      </c>
      <c r="AK9" s="52" t="str">
        <f t="shared" ref="AK9:AK11" si="15">IF(MID(AJ9,1,1)="0",MID(AJ9,2,1),MID(AJ9,1,2))</f>
        <v>4</v>
      </c>
      <c r="AL9" s="11" t="s">
        <v>34</v>
      </c>
      <c r="AM9" s="51" t="str">
        <f t="shared" ref="AM9:AM11" si="16">IF(MID(AL9,1,1)="0",MID(AL9,2,1),MID(AL9,1,2))</f>
        <v>4</v>
      </c>
      <c r="AN9" s="11" t="s">
        <v>243</v>
      </c>
      <c r="AO9" s="52" t="str">
        <f t="shared" ref="AO9:AO11" si="17">IF(MID(AN9,1,1)="0",MID(AN9,2,1),MID(AN9,1,2))</f>
        <v>2</v>
      </c>
      <c r="AP9" s="42" t="s">
        <v>50</v>
      </c>
      <c r="AQ9" s="51" t="str">
        <f t="shared" ref="AQ9:AQ11" si="18">IF(MID(AP9,1,1)="0",MID(AP9,2,1),MID(AP9,1,2))</f>
        <v>2</v>
      </c>
      <c r="AR9" s="197" t="str">
        <f t="shared" ref="AR9:AR12" si="19">CONCATENATE(AE9,AG9,AI9,AK9,AM9,AO9,AQ9)</f>
        <v>2144422</v>
      </c>
      <c r="AS9" s="198">
        <f t="shared" ref="AS9:AS12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111.75" customHeight="1" thickBot="1">
      <c r="B10" s="35"/>
      <c r="C10" s="36" t="s">
        <v>380</v>
      </c>
      <c r="D10" s="36" t="s">
        <v>386</v>
      </c>
      <c r="E10" s="36" t="s">
        <v>382</v>
      </c>
      <c r="F10" s="36" t="s">
        <v>649</v>
      </c>
      <c r="G10" s="36">
        <v>15488</v>
      </c>
      <c r="H10" s="36" t="s">
        <v>638</v>
      </c>
      <c r="I10" s="201" t="s">
        <v>1142</v>
      </c>
      <c r="J10" s="36" t="s">
        <v>1143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151</v>
      </c>
      <c r="P10" s="36" t="s">
        <v>6</v>
      </c>
      <c r="Q10" s="36" t="s">
        <v>1050</v>
      </c>
      <c r="R10" s="36" t="s">
        <v>140</v>
      </c>
      <c r="S10" s="36" t="s">
        <v>830</v>
      </c>
      <c r="T10" s="209">
        <v>4.1666666666666664E-2</v>
      </c>
      <c r="U10" s="209">
        <v>5</v>
      </c>
      <c r="V10" s="216">
        <v>0</v>
      </c>
      <c r="W10" s="44">
        <f t="shared" si="7"/>
        <v>0</v>
      </c>
      <c r="X10" s="39">
        <v>542</v>
      </c>
      <c r="Y10" s="45">
        <f t="shared" si="8"/>
        <v>4.1666666666666664E-2</v>
      </c>
      <c r="Z10" s="215">
        <v>1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3"/>
        <v>1</v>
      </c>
      <c r="AH10" s="11" t="s">
        <v>39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2144422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111.75" customHeight="1" thickBot="1">
      <c r="B11" s="35"/>
      <c r="C11" s="36" t="s">
        <v>380</v>
      </c>
      <c r="D11" s="36" t="s">
        <v>386</v>
      </c>
      <c r="E11" s="36" t="s">
        <v>382</v>
      </c>
      <c r="F11" s="36" t="s">
        <v>649</v>
      </c>
      <c r="G11" s="36">
        <v>15488</v>
      </c>
      <c r="H11" s="36" t="s">
        <v>640</v>
      </c>
      <c r="I11" s="201" t="s">
        <v>1139</v>
      </c>
      <c r="J11" s="36" t="s">
        <v>449</v>
      </c>
      <c r="K11" s="36" t="s">
        <v>346</v>
      </c>
      <c r="L11" s="37" t="s">
        <v>136</v>
      </c>
      <c r="M11" s="36" t="s">
        <v>1018</v>
      </c>
      <c r="N11" s="36" t="s">
        <v>137</v>
      </c>
      <c r="O11" s="36" t="s">
        <v>147</v>
      </c>
      <c r="P11" s="37" t="s">
        <v>1</v>
      </c>
      <c r="Q11" s="36" t="s">
        <v>450</v>
      </c>
      <c r="R11" s="36" t="s">
        <v>140</v>
      </c>
      <c r="S11" s="36" t="s">
        <v>451</v>
      </c>
      <c r="T11" s="38">
        <v>2.0833333333333332E-2</v>
      </c>
      <c r="U11" s="209">
        <v>0.33333333333333331</v>
      </c>
      <c r="V11" s="216">
        <v>0</v>
      </c>
      <c r="W11" s="44">
        <f t="shared" si="7"/>
        <v>0</v>
      </c>
      <c r="X11" s="39">
        <v>542</v>
      </c>
      <c r="Y11" s="45">
        <f t="shared" si="8"/>
        <v>2.0833333333333332E-2</v>
      </c>
      <c r="Z11" s="215">
        <v>1</v>
      </c>
      <c r="AA11" s="205">
        <f t="shared" si="9"/>
        <v>0</v>
      </c>
      <c r="AB11" s="47">
        <f t="shared" si="10"/>
        <v>0</v>
      </c>
      <c r="AC11" s="204">
        <f>140528000*0.7</f>
        <v>98369600</v>
      </c>
      <c r="AD11" s="48">
        <f t="shared" si="11"/>
        <v>98369600</v>
      </c>
      <c r="AE11" s="49">
        <f t="shared" si="12"/>
        <v>1</v>
      </c>
      <c r="AF11" s="11" t="s">
        <v>64</v>
      </c>
      <c r="AG11" s="50" t="str">
        <f t="shared" si="13"/>
        <v>1</v>
      </c>
      <c r="AH11" s="11" t="s">
        <v>63</v>
      </c>
      <c r="AI11" s="51" t="str">
        <f t="shared" si="14"/>
        <v>1</v>
      </c>
      <c r="AJ11" s="11" t="s">
        <v>143</v>
      </c>
      <c r="AK11" s="52" t="str">
        <f t="shared" si="15"/>
        <v>1</v>
      </c>
      <c r="AL11" s="11" t="s">
        <v>43</v>
      </c>
      <c r="AM11" s="51" t="str">
        <f t="shared" si="16"/>
        <v>3</v>
      </c>
      <c r="AN11" s="11" t="s">
        <v>247</v>
      </c>
      <c r="AO11" s="52" t="str">
        <f t="shared" si="17"/>
        <v>1</v>
      </c>
      <c r="AP11" s="42" t="s">
        <v>58</v>
      </c>
      <c r="AQ11" s="51" t="str">
        <f t="shared" si="18"/>
        <v>1</v>
      </c>
      <c r="AR11" s="197" t="str">
        <f t="shared" si="19"/>
        <v>1111311</v>
      </c>
      <c r="AS11" s="198">
        <f t="shared" si="20"/>
        <v>3</v>
      </c>
      <c r="AT11" s="198" t="str">
        <f>VLOOKUP(AS11,'Listas '!$B$151:$C$156,2,FALSE)</f>
        <v>Media</v>
      </c>
      <c r="AU11" s="189" t="str">
        <f>VLOOKUP(AT11,'Listas '!$C$151:$D$156,2,FALSE)</f>
        <v>Esencial</v>
      </c>
      <c r="AV11" s="43"/>
    </row>
    <row r="12" spans="1:49" s="185" customFormat="1" ht="111.75" customHeight="1" thickBot="1">
      <c r="B12" s="35"/>
      <c r="C12" s="36" t="s">
        <v>380</v>
      </c>
      <c r="D12" s="36" t="s">
        <v>386</v>
      </c>
      <c r="E12" s="36" t="s">
        <v>382</v>
      </c>
      <c r="F12" s="36" t="s">
        <v>649</v>
      </c>
      <c r="G12" s="36">
        <v>15488</v>
      </c>
      <c r="H12" s="36" t="s">
        <v>639</v>
      </c>
      <c r="I12" s="201" t="s">
        <v>406</v>
      </c>
      <c r="J12" s="36" t="s">
        <v>1105</v>
      </c>
      <c r="K12" s="36" t="s">
        <v>348</v>
      </c>
      <c r="L12" s="37" t="s">
        <v>136</v>
      </c>
      <c r="M12" s="36" t="s">
        <v>1021</v>
      </c>
      <c r="N12" s="36" t="s">
        <v>137</v>
      </c>
      <c r="O12" s="36" t="s">
        <v>151</v>
      </c>
      <c r="P12" s="37" t="s">
        <v>6</v>
      </c>
      <c r="Q12" s="36" t="s">
        <v>1022</v>
      </c>
      <c r="R12" s="36" t="s">
        <v>140</v>
      </c>
      <c r="S12" s="36" t="s">
        <v>1023</v>
      </c>
      <c r="T12" s="38">
        <v>0</v>
      </c>
      <c r="U12" s="209">
        <v>2</v>
      </c>
      <c r="V12" s="216">
        <v>0</v>
      </c>
      <c r="W12" s="44">
        <f t="shared" si="7"/>
        <v>0</v>
      </c>
      <c r="X12" s="39">
        <v>542</v>
      </c>
      <c r="Y12" s="45">
        <f t="shared" si="8"/>
        <v>0</v>
      </c>
      <c r="Z12" s="215">
        <v>1</v>
      </c>
      <c r="AA12" s="205">
        <f t="shared" si="9"/>
        <v>0</v>
      </c>
      <c r="AB12" s="47">
        <f t="shared" si="10"/>
        <v>0</v>
      </c>
      <c r="AC12" s="204">
        <v>30000000</v>
      </c>
      <c r="AD12" s="48">
        <f t="shared" si="11"/>
        <v>30000000</v>
      </c>
      <c r="AE12" s="49">
        <f t="shared" si="12"/>
        <v>1</v>
      </c>
      <c r="AF12" s="11" t="s">
        <v>64</v>
      </c>
      <c r="AG12" s="50" t="str">
        <f t="shared" ref="AG12" si="21">IF(MID(AF12,1,1)="0",MID(AF12,2,1),MID(AF12,1,2))</f>
        <v>1</v>
      </c>
      <c r="AH12" s="11" t="s">
        <v>63</v>
      </c>
      <c r="AI12" s="51" t="str">
        <f t="shared" ref="AI12" si="22">IF(MID(AH12,1,1)="0",MID(AH12,2,1),MID(AH12,1,2))</f>
        <v>1</v>
      </c>
      <c r="AJ12" s="11" t="s">
        <v>143</v>
      </c>
      <c r="AK12" s="52" t="str">
        <f t="shared" ref="AK12" si="23">IF(MID(AJ12,1,1)="0",MID(AJ12,2,1),MID(AJ12,1,2))</f>
        <v>1</v>
      </c>
      <c r="AL12" s="11" t="s">
        <v>242</v>
      </c>
      <c r="AM12" s="51" t="str">
        <f t="shared" ref="AM12" si="24">IF(MID(AL12,1,1)="0",MID(AL12,2,1),MID(AL12,1,2))</f>
        <v>2</v>
      </c>
      <c r="AN12" s="11" t="s">
        <v>247</v>
      </c>
      <c r="AO12" s="52" t="str">
        <f t="shared" ref="AO12" si="25">IF(MID(AN12,1,1)="0",MID(AN12,2,1),MID(AN12,1,2))</f>
        <v>1</v>
      </c>
      <c r="AP12" s="42" t="s">
        <v>58</v>
      </c>
      <c r="AQ12" s="51" t="str">
        <f t="shared" ref="AQ12" si="26">IF(MID(AP12,1,1)="0",MID(AP12,2,1),MID(AP12,1,2))</f>
        <v>1</v>
      </c>
      <c r="AR12" s="197" t="str">
        <f t="shared" si="19"/>
        <v>1111211</v>
      </c>
      <c r="AS12" s="198">
        <f t="shared" si="20"/>
        <v>2</v>
      </c>
      <c r="AT12" s="198" t="str">
        <f>VLOOKUP(AS12,'Listas '!$B$151:$C$156,2,FALSE)</f>
        <v>Baja</v>
      </c>
      <c r="AU12" s="189" t="str">
        <f>VLOOKUP(AT12,'Listas '!$C$151:$D$156,2,FALSE)</f>
        <v>No crítico</v>
      </c>
      <c r="AV12" s="43"/>
    </row>
    <row r="13" spans="1:49" s="185" customFormat="1" ht="49.5" customHeight="1" thickBot="1">
      <c r="B13" s="35"/>
      <c r="C13" s="36"/>
      <c r="D13" s="36"/>
      <c r="E13" s="36"/>
      <c r="F13" s="36"/>
      <c r="G13" s="36"/>
      <c r="H13" s="201"/>
      <c r="I13" s="202"/>
      <c r="J13" s="36"/>
      <c r="K13" s="36"/>
      <c r="L13" s="36"/>
      <c r="M13" s="36"/>
      <c r="N13" s="36"/>
      <c r="O13" s="36"/>
      <c r="P13" s="36"/>
      <c r="Q13" s="36"/>
      <c r="R13" s="37"/>
      <c r="S13" s="36"/>
      <c r="T13" s="38"/>
      <c r="U13" s="38"/>
      <c r="V13" s="54"/>
      <c r="W13" s="44"/>
      <c r="X13" s="39"/>
      <c r="Y13" s="45"/>
      <c r="Z13" s="40"/>
      <c r="AA13" s="205"/>
      <c r="AB13" s="47"/>
      <c r="AC13" s="204"/>
      <c r="AD13" s="48"/>
      <c r="AE13" s="49"/>
      <c r="AF13" s="11"/>
      <c r="AG13" s="50" t="str">
        <f t="shared" ref="AG13:AG26" si="27">IF(MID(AF13,1,1)="0",MID(AF13,2,1),MID(AF13,1,2))</f>
        <v/>
      </c>
      <c r="AH13" s="11"/>
      <c r="AI13" s="51" t="str">
        <f t="shared" ref="AI13:AI26" si="28">IF(MID(AH13,1,1)="0",MID(AH13,2,1),MID(AH13,1,2))</f>
        <v/>
      </c>
      <c r="AJ13" s="11"/>
      <c r="AK13" s="52" t="str">
        <f t="shared" ref="AK13:AK26" si="29">IF(MID(AJ13,1,1)="0",MID(AJ13,2,1),MID(AJ13,1,2))</f>
        <v/>
      </c>
      <c r="AL13" s="11"/>
      <c r="AM13" s="51" t="str">
        <f t="shared" ref="AM13:AM26" si="30">IF(MID(AL13,1,1)="0",MID(AL13,2,1),MID(AL13,1,2))</f>
        <v/>
      </c>
      <c r="AN13" s="11"/>
      <c r="AO13" s="52" t="str">
        <f t="shared" ref="AO13:AO26" si="31">IF(MID(AN13,1,1)="0",MID(AN13,2,1),MID(AN13,1,2))</f>
        <v/>
      </c>
      <c r="AP13" s="42"/>
      <c r="AQ13" s="51" t="str">
        <f t="shared" ref="AQ13:AQ26" si="32">IF(MID(AP13,1,1)="0",MID(AP13,2,1),MID(AP13,1,2))</f>
        <v/>
      </c>
      <c r="AR13" s="197" t="str">
        <f t="shared" ref="AR13:AR26" si="33">CONCATENATE(AE13,AG13,AI13,AK13,AM13,AO13,AQ13)</f>
        <v/>
      </c>
      <c r="AS13" s="198"/>
      <c r="AT13" s="198"/>
      <c r="AU13" s="189"/>
      <c r="AV13" s="43"/>
    </row>
    <row r="14" spans="1:49" s="185" customFormat="1" ht="49.5" customHeight="1" thickBot="1">
      <c r="B14" s="35"/>
      <c r="C14" s="36"/>
      <c r="D14" s="36"/>
      <c r="E14" s="36"/>
      <c r="F14" s="36"/>
      <c r="G14" s="36"/>
      <c r="H14" s="36"/>
      <c r="I14" s="202"/>
      <c r="J14" s="36"/>
      <c r="K14" s="36"/>
      <c r="L14" s="36"/>
      <c r="M14" s="36"/>
      <c r="N14" s="36"/>
      <c r="O14" s="36"/>
      <c r="P14" s="36"/>
      <c r="Q14" s="36"/>
      <c r="R14" s="37"/>
      <c r="S14" s="36"/>
      <c r="T14" s="38"/>
      <c r="U14" s="38"/>
      <c r="V14" s="54"/>
      <c r="W14" s="44"/>
      <c r="X14" s="39"/>
      <c r="Y14" s="45"/>
      <c r="Z14" s="40"/>
      <c r="AA14" s="205"/>
      <c r="AB14" s="47"/>
      <c r="AC14" s="204"/>
      <c r="AD14" s="48"/>
      <c r="AE14" s="49"/>
      <c r="AF14" s="11"/>
      <c r="AG14" s="50" t="str">
        <f t="shared" si="27"/>
        <v/>
      </c>
      <c r="AH14" s="11"/>
      <c r="AI14" s="51" t="str">
        <f t="shared" si="28"/>
        <v/>
      </c>
      <c r="AJ14" s="11"/>
      <c r="AK14" s="52" t="str">
        <f t="shared" si="29"/>
        <v/>
      </c>
      <c r="AL14" s="11"/>
      <c r="AM14" s="51" t="str">
        <f t="shared" si="30"/>
        <v/>
      </c>
      <c r="AN14" s="11"/>
      <c r="AO14" s="52" t="str">
        <f t="shared" si="31"/>
        <v/>
      </c>
      <c r="AP14" s="42"/>
      <c r="AQ14" s="51" t="str">
        <f t="shared" si="32"/>
        <v/>
      </c>
      <c r="AR14" s="197" t="str">
        <f t="shared" si="33"/>
        <v/>
      </c>
      <c r="AS14" s="198"/>
      <c r="AT14" s="198"/>
      <c r="AU14" s="189"/>
      <c r="AV14" s="43"/>
    </row>
    <row r="15" spans="1:49" s="185" customFormat="1" ht="49.5" customHeight="1" thickBot="1">
      <c r="B15" s="35"/>
      <c r="C15" s="36"/>
      <c r="D15" s="36"/>
      <c r="E15" s="36"/>
      <c r="F15" s="36"/>
      <c r="G15" s="36"/>
      <c r="H15" s="36"/>
      <c r="I15" s="202"/>
      <c r="J15" s="36"/>
      <c r="K15" s="36"/>
      <c r="L15" s="36"/>
      <c r="M15" s="36"/>
      <c r="N15" s="36"/>
      <c r="O15" s="36"/>
      <c r="P15" s="36"/>
      <c r="Q15" s="36"/>
      <c r="R15" s="37"/>
      <c r="S15" s="36"/>
      <c r="T15" s="38"/>
      <c r="U15" s="38"/>
      <c r="V15" s="54"/>
      <c r="W15" s="44"/>
      <c r="X15" s="39"/>
      <c r="Y15" s="45"/>
      <c r="Z15" s="40"/>
      <c r="AA15" s="205"/>
      <c r="AB15" s="47"/>
      <c r="AC15" s="204"/>
      <c r="AD15" s="48"/>
      <c r="AE15" s="49"/>
      <c r="AF15" s="11"/>
      <c r="AG15" s="50" t="str">
        <f t="shared" si="27"/>
        <v/>
      </c>
      <c r="AH15" s="11"/>
      <c r="AI15" s="51" t="str">
        <f t="shared" si="28"/>
        <v/>
      </c>
      <c r="AJ15" s="11"/>
      <c r="AK15" s="52" t="str">
        <f t="shared" si="29"/>
        <v/>
      </c>
      <c r="AL15" s="11"/>
      <c r="AM15" s="51" t="str">
        <f t="shared" si="30"/>
        <v/>
      </c>
      <c r="AN15" s="11"/>
      <c r="AO15" s="52" t="str">
        <f t="shared" si="31"/>
        <v/>
      </c>
      <c r="AP15" s="42"/>
      <c r="AQ15" s="51" t="str">
        <f t="shared" si="32"/>
        <v/>
      </c>
      <c r="AR15" s="197" t="str">
        <f t="shared" si="33"/>
        <v/>
      </c>
      <c r="AS15" s="198"/>
      <c r="AT15" s="198"/>
      <c r="AU15" s="189"/>
      <c r="AV15" s="43"/>
    </row>
    <row r="16" spans="1:49" s="185" customFormat="1" ht="49.5" customHeight="1" thickBot="1">
      <c r="B16" s="35"/>
      <c r="C16" s="36"/>
      <c r="D16" s="36"/>
      <c r="E16" s="36"/>
      <c r="F16" s="36"/>
      <c r="G16" s="36"/>
      <c r="H16" s="36"/>
      <c r="I16" s="202"/>
      <c r="J16" s="36"/>
      <c r="K16" s="36"/>
      <c r="L16" s="36"/>
      <c r="M16" s="36"/>
      <c r="N16" s="36"/>
      <c r="O16" s="36"/>
      <c r="P16" s="36"/>
      <c r="Q16" s="36"/>
      <c r="R16" s="37"/>
      <c r="S16" s="36"/>
      <c r="T16" s="38"/>
      <c r="U16" s="38"/>
      <c r="V16" s="54"/>
      <c r="W16" s="44"/>
      <c r="X16" s="39"/>
      <c r="Y16" s="45"/>
      <c r="Z16" s="40"/>
      <c r="AA16" s="205"/>
      <c r="AB16" s="47"/>
      <c r="AC16" s="41"/>
      <c r="AD16" s="48"/>
      <c r="AE16" s="49"/>
      <c r="AF16" s="11"/>
      <c r="AG16" s="50"/>
      <c r="AH16" s="11"/>
      <c r="AI16" s="51"/>
      <c r="AJ16" s="11"/>
      <c r="AK16" s="52"/>
      <c r="AL16" s="11"/>
      <c r="AM16" s="51"/>
      <c r="AN16" s="11"/>
      <c r="AO16" s="52"/>
      <c r="AP16" s="42"/>
      <c r="AQ16" s="51"/>
      <c r="AR16" s="197" t="str">
        <f t="shared" si="33"/>
        <v/>
      </c>
      <c r="AS16" s="198"/>
      <c r="AT16" s="198"/>
      <c r="AU16" s="189"/>
      <c r="AV16" s="43"/>
    </row>
    <row r="17" spans="2:48" s="185" customFormat="1" ht="49.5" customHeight="1" thickBot="1">
      <c r="B17" s="35"/>
      <c r="C17" s="36"/>
      <c r="D17" s="36"/>
      <c r="E17" s="36"/>
      <c r="F17" s="36"/>
      <c r="G17" s="36"/>
      <c r="H17" s="36"/>
      <c r="I17" s="202"/>
      <c r="J17" s="36"/>
      <c r="K17" s="36"/>
      <c r="L17" s="36"/>
      <c r="M17" s="36"/>
      <c r="N17" s="36"/>
      <c r="O17" s="36"/>
      <c r="P17" s="36"/>
      <c r="Q17" s="36"/>
      <c r="R17" s="37"/>
      <c r="S17" s="36"/>
      <c r="T17" s="38"/>
      <c r="U17" s="38"/>
      <c r="V17" s="54"/>
      <c r="W17" s="44"/>
      <c r="X17" s="39"/>
      <c r="Y17" s="45"/>
      <c r="Z17" s="40"/>
      <c r="AA17" s="205"/>
      <c r="AB17" s="47"/>
      <c r="AC17" s="41"/>
      <c r="AD17" s="48"/>
      <c r="AE17" s="49"/>
      <c r="AF17" s="11"/>
      <c r="AG17" s="50"/>
      <c r="AH17" s="11"/>
      <c r="AI17" s="51"/>
      <c r="AJ17" s="11"/>
      <c r="AK17" s="52"/>
      <c r="AL17" s="11"/>
      <c r="AM17" s="51"/>
      <c r="AN17" s="11"/>
      <c r="AO17" s="52"/>
      <c r="AP17" s="42"/>
      <c r="AQ17" s="51"/>
      <c r="AR17" s="197" t="str">
        <f t="shared" si="33"/>
        <v/>
      </c>
      <c r="AS17" s="198"/>
      <c r="AT17" s="198"/>
      <c r="AU17" s="189"/>
      <c r="AV17" s="43"/>
    </row>
    <row r="18" spans="2:48" s="185" customFormat="1" ht="49.5" customHeight="1" thickBot="1">
      <c r="B18" s="35"/>
      <c r="C18" s="36"/>
      <c r="D18" s="36"/>
      <c r="E18" s="36"/>
      <c r="F18" s="36"/>
      <c r="G18" s="36"/>
      <c r="H18" s="36"/>
      <c r="I18" s="202"/>
      <c r="J18" s="36"/>
      <c r="K18" s="36"/>
      <c r="L18" s="36"/>
      <c r="M18" s="36"/>
      <c r="N18" s="36"/>
      <c r="O18" s="36"/>
      <c r="P18" s="36"/>
      <c r="Q18" s="36"/>
      <c r="R18" s="37"/>
      <c r="S18" s="36"/>
      <c r="T18" s="38"/>
      <c r="U18" s="38"/>
      <c r="V18" s="54"/>
      <c r="W18" s="44"/>
      <c r="X18" s="39"/>
      <c r="Y18" s="45"/>
      <c r="Z18" s="40"/>
      <c r="AA18" s="205"/>
      <c r="AB18" s="47"/>
      <c r="AC18" s="41"/>
      <c r="AD18" s="48"/>
      <c r="AE18" s="49"/>
      <c r="AF18" s="11"/>
      <c r="AG18" s="50"/>
      <c r="AH18" s="11"/>
      <c r="AI18" s="51"/>
      <c r="AJ18" s="11"/>
      <c r="AK18" s="52"/>
      <c r="AL18" s="11"/>
      <c r="AM18" s="51"/>
      <c r="AN18" s="11"/>
      <c r="AO18" s="52"/>
      <c r="AP18" s="42"/>
      <c r="AQ18" s="51"/>
      <c r="AR18" s="197" t="str">
        <f t="shared" si="33"/>
        <v/>
      </c>
      <c r="AS18" s="198"/>
      <c r="AT18" s="198"/>
      <c r="AU18" s="189"/>
      <c r="AV18" s="43"/>
    </row>
    <row r="19" spans="2:48" s="185" customFormat="1" ht="49.5" customHeight="1" thickBot="1">
      <c r="B19" s="35"/>
      <c r="C19" s="36"/>
      <c r="D19" s="36"/>
      <c r="E19" s="36"/>
      <c r="F19" s="36"/>
      <c r="G19" s="36"/>
      <c r="H19" s="36"/>
      <c r="I19" s="202"/>
      <c r="J19" s="36"/>
      <c r="K19" s="36"/>
      <c r="L19" s="36"/>
      <c r="M19" s="36"/>
      <c r="N19" s="36"/>
      <c r="O19" s="36"/>
      <c r="P19" s="36"/>
      <c r="Q19" s="36"/>
      <c r="R19" s="37"/>
      <c r="S19" s="36"/>
      <c r="T19" s="38"/>
      <c r="U19" s="38"/>
      <c r="V19" s="54"/>
      <c r="W19" s="44"/>
      <c r="X19" s="39"/>
      <c r="Y19" s="45"/>
      <c r="Z19" s="40"/>
      <c r="AA19" s="205"/>
      <c r="AB19" s="47"/>
      <c r="AC19" s="41"/>
      <c r="AD19" s="48"/>
      <c r="AE19" s="49"/>
      <c r="AF19" s="11"/>
      <c r="AG19" s="50"/>
      <c r="AH19" s="11"/>
      <c r="AI19" s="51"/>
      <c r="AJ19" s="11"/>
      <c r="AK19" s="52"/>
      <c r="AL19" s="11"/>
      <c r="AM19" s="51"/>
      <c r="AN19" s="11"/>
      <c r="AO19" s="52"/>
      <c r="AP19" s="42"/>
      <c r="AQ19" s="51"/>
      <c r="AR19" s="197" t="str">
        <f t="shared" si="33"/>
        <v/>
      </c>
      <c r="AS19" s="198"/>
      <c r="AT19" s="198"/>
      <c r="AU19" s="189"/>
      <c r="AV19" s="43"/>
    </row>
    <row r="20" spans="2:48" s="185" customFormat="1" ht="49.5" customHeight="1" thickBot="1">
      <c r="B20" s="35"/>
      <c r="C20" s="36"/>
      <c r="D20" s="36"/>
      <c r="E20" s="36"/>
      <c r="F20" s="36"/>
      <c r="G20" s="36"/>
      <c r="H20" s="36"/>
      <c r="I20" s="206"/>
      <c r="J20" s="36"/>
      <c r="K20" s="36"/>
      <c r="L20" s="36"/>
      <c r="M20" s="36"/>
      <c r="N20" s="36"/>
      <c r="O20" s="36"/>
      <c r="P20" s="36"/>
      <c r="Q20" s="36"/>
      <c r="R20" s="37"/>
      <c r="S20" s="36"/>
      <c r="T20" s="38"/>
      <c r="U20" s="38"/>
      <c r="V20" s="54"/>
      <c r="W20" s="44"/>
      <c r="X20" s="39"/>
      <c r="Y20" s="45"/>
      <c r="Z20" s="40"/>
      <c r="AA20" s="205"/>
      <c r="AB20" s="47"/>
      <c r="AC20" s="41"/>
      <c r="AD20" s="48"/>
      <c r="AE20" s="49"/>
      <c r="AF20" s="11"/>
      <c r="AG20" s="50" t="str">
        <f t="shared" si="27"/>
        <v/>
      </c>
      <c r="AH20" s="11"/>
      <c r="AI20" s="51" t="str">
        <f t="shared" si="28"/>
        <v/>
      </c>
      <c r="AJ20" s="11"/>
      <c r="AK20" s="52" t="str">
        <f t="shared" si="29"/>
        <v/>
      </c>
      <c r="AL20" s="11"/>
      <c r="AM20" s="51" t="str">
        <f t="shared" si="30"/>
        <v/>
      </c>
      <c r="AN20" s="11"/>
      <c r="AO20" s="52" t="str">
        <f t="shared" si="31"/>
        <v/>
      </c>
      <c r="AP20" s="42"/>
      <c r="AQ20" s="51" t="str">
        <f t="shared" si="32"/>
        <v/>
      </c>
      <c r="AR20" s="197" t="str">
        <f t="shared" si="33"/>
        <v/>
      </c>
      <c r="AS20" s="198">
        <f t="shared" ref="AS20:AS26" si="34">IFERROR(MAX(_xlfn.NUMBERVALUE(AI20),_xlfn.NUMBERVALUE(AK20),_xlfn.NUMBERVALUE(AM20),_xlfn.NUMBERVALUE(AE20),_xlfn.NUMBERVALUE(AO20),_xlfn.NUMBERVALUE(AQ20),_xlfn.NUMBERVALUE(AG20)),"")</f>
        <v>0</v>
      </c>
      <c r="AT20" s="198" t="e">
        <f>VLOOKUP(AS20,'Listas '!$B$151:$C$156,2,FALSE)</f>
        <v>#N/A</v>
      </c>
      <c r="AU20" s="189" t="e">
        <f>VLOOKUP(AT20,'Listas '!$C$151:$D$156,2,FALSE)</f>
        <v>#N/A</v>
      </c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36"/>
      <c r="I21" s="206"/>
      <c r="J21" s="36"/>
      <c r="K21" s="36"/>
      <c r="L21" s="36"/>
      <c r="M21" s="36"/>
      <c r="N21" s="36"/>
      <c r="O21" s="36"/>
      <c r="P21" s="36"/>
      <c r="Q21" s="36"/>
      <c r="R21" s="37"/>
      <c r="S21" s="36"/>
      <c r="T21" s="38"/>
      <c r="U21" s="38"/>
      <c r="V21" s="54"/>
      <c r="W21" s="44"/>
      <c r="X21" s="39"/>
      <c r="Y21" s="45"/>
      <c r="Z21" s="40"/>
      <c r="AA21" s="205"/>
      <c r="AB21" s="47"/>
      <c r="AC21" s="41"/>
      <c r="AD21" s="48"/>
      <c r="AE21" s="49"/>
      <c r="AF21" s="11"/>
      <c r="AG21" s="50" t="str">
        <f t="shared" si="27"/>
        <v/>
      </c>
      <c r="AH21" s="11"/>
      <c r="AI21" s="51" t="str">
        <f t="shared" si="28"/>
        <v/>
      </c>
      <c r="AJ21" s="11"/>
      <c r="AK21" s="52" t="str">
        <f t="shared" si="29"/>
        <v/>
      </c>
      <c r="AL21" s="11"/>
      <c r="AM21" s="51" t="str">
        <f t="shared" si="30"/>
        <v/>
      </c>
      <c r="AN21" s="11"/>
      <c r="AO21" s="52" t="str">
        <f t="shared" si="31"/>
        <v/>
      </c>
      <c r="AP21" s="42"/>
      <c r="AQ21" s="51" t="str">
        <f t="shared" si="32"/>
        <v/>
      </c>
      <c r="AR21" s="197" t="str">
        <f t="shared" si="33"/>
        <v/>
      </c>
      <c r="AS21" s="198">
        <f t="shared" si="34"/>
        <v>0</v>
      </c>
      <c r="AT21" s="198" t="e">
        <f>VLOOKUP(AS21,'Listas '!$B$151:$C$156,2,FALSE)</f>
        <v>#N/A</v>
      </c>
      <c r="AU21" s="189" t="e">
        <f>VLOOKUP(AT21,'Listas '!$C$151:$D$156,2,FALSE)</f>
        <v>#N/A</v>
      </c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36"/>
      <c r="I22" s="206"/>
      <c r="J22" s="36"/>
      <c r="K22" s="36"/>
      <c r="L22" s="36"/>
      <c r="M22" s="36"/>
      <c r="N22" s="36"/>
      <c r="O22" s="36"/>
      <c r="P22" s="36"/>
      <c r="Q22" s="36"/>
      <c r="R22" s="37"/>
      <c r="S22" s="36"/>
      <c r="T22" s="207"/>
      <c r="U22" s="38"/>
      <c r="V22" s="54"/>
      <c r="W22" s="44"/>
      <c r="X22" s="39"/>
      <c r="Y22" s="45"/>
      <c r="Z22" s="40"/>
      <c r="AA22" s="205"/>
      <c r="AB22" s="47"/>
      <c r="AC22" s="41"/>
      <c r="AD22" s="48"/>
      <c r="AE22" s="49"/>
      <c r="AF22" s="11"/>
      <c r="AG22" s="50" t="str">
        <f t="shared" si="27"/>
        <v/>
      </c>
      <c r="AH22" s="11"/>
      <c r="AI22" s="51" t="str">
        <f t="shared" si="28"/>
        <v/>
      </c>
      <c r="AJ22" s="11"/>
      <c r="AK22" s="52" t="str">
        <f t="shared" si="29"/>
        <v/>
      </c>
      <c r="AL22" s="11"/>
      <c r="AM22" s="51" t="str">
        <f t="shared" si="30"/>
        <v/>
      </c>
      <c r="AN22" s="11"/>
      <c r="AO22" s="52" t="str">
        <f t="shared" si="31"/>
        <v/>
      </c>
      <c r="AP22" s="42"/>
      <c r="AQ22" s="51" t="str">
        <f t="shared" si="32"/>
        <v/>
      </c>
      <c r="AR22" s="197" t="str">
        <f t="shared" si="33"/>
        <v/>
      </c>
      <c r="AS22" s="198">
        <f t="shared" si="34"/>
        <v>0</v>
      </c>
      <c r="AT22" s="198" t="e">
        <f>VLOOKUP(AS22,'Listas '!$B$151:$C$156,2,FALSE)</f>
        <v>#N/A</v>
      </c>
      <c r="AU22" s="189" t="e">
        <f>VLOOKUP(AT22,'Listas '!$C$151:$D$156,2,FALSE)</f>
        <v>#N/A</v>
      </c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36"/>
      <c r="I23" s="206"/>
      <c r="J23" s="36"/>
      <c r="K23" s="36"/>
      <c r="L23" s="36"/>
      <c r="M23" s="36"/>
      <c r="N23" s="36"/>
      <c r="O23" s="36"/>
      <c r="P23" s="36"/>
      <c r="Q23" s="36"/>
      <c r="R23" s="37"/>
      <c r="S23" s="36"/>
      <c r="T23" s="38"/>
      <c r="U23" s="38"/>
      <c r="V23" s="54"/>
      <c r="W23" s="44"/>
      <c r="X23" s="39"/>
      <c r="Y23" s="45"/>
      <c r="Z23" s="40"/>
      <c r="AA23" s="205"/>
      <c r="AB23" s="47"/>
      <c r="AC23" s="41"/>
      <c r="AD23" s="48"/>
      <c r="AE23" s="49"/>
      <c r="AF23" s="11"/>
      <c r="AG23" s="50" t="str">
        <f t="shared" si="27"/>
        <v/>
      </c>
      <c r="AH23" s="11"/>
      <c r="AI23" s="51" t="str">
        <f t="shared" si="28"/>
        <v/>
      </c>
      <c r="AJ23" s="11"/>
      <c r="AK23" s="52" t="str">
        <f t="shared" si="29"/>
        <v/>
      </c>
      <c r="AL23" s="11"/>
      <c r="AM23" s="51" t="str">
        <f t="shared" si="30"/>
        <v/>
      </c>
      <c r="AN23" s="11"/>
      <c r="AO23" s="52" t="str">
        <f t="shared" si="31"/>
        <v/>
      </c>
      <c r="AP23" s="42"/>
      <c r="AQ23" s="51" t="str">
        <f t="shared" si="32"/>
        <v/>
      </c>
      <c r="AR23" s="197" t="str">
        <f t="shared" si="33"/>
        <v/>
      </c>
      <c r="AS23" s="198">
        <f t="shared" si="34"/>
        <v>0</v>
      </c>
      <c r="AT23" s="198" t="e">
        <f>VLOOKUP(AS23,'Listas '!$B$151:$C$156,2,FALSE)</f>
        <v>#N/A</v>
      </c>
      <c r="AU23" s="189" t="e">
        <f>VLOOKUP(AT23,'Listas '!$C$151:$D$156,2,FALSE)</f>
        <v>#N/A</v>
      </c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36"/>
      <c r="I24" s="206"/>
      <c r="J24" s="36"/>
      <c r="K24" s="36"/>
      <c r="L24" s="36"/>
      <c r="M24" s="36"/>
      <c r="N24" s="36"/>
      <c r="O24" s="36"/>
      <c r="P24" s="36"/>
      <c r="Q24" s="36"/>
      <c r="R24" s="37"/>
      <c r="S24" s="36"/>
      <c r="T24" s="38"/>
      <c r="U24" s="38"/>
      <c r="V24" s="54"/>
      <c r="W24" s="44"/>
      <c r="X24" s="39"/>
      <c r="Y24" s="45"/>
      <c r="Z24" s="40"/>
      <c r="AA24" s="205"/>
      <c r="AB24" s="47"/>
      <c r="AC24" s="41"/>
      <c r="AD24" s="48"/>
      <c r="AE24" s="49"/>
      <c r="AF24" s="11"/>
      <c r="AG24" s="50" t="str">
        <f t="shared" si="27"/>
        <v/>
      </c>
      <c r="AH24" s="11"/>
      <c r="AI24" s="51" t="str">
        <f t="shared" si="28"/>
        <v/>
      </c>
      <c r="AJ24" s="11"/>
      <c r="AK24" s="52" t="str">
        <f t="shared" si="29"/>
        <v/>
      </c>
      <c r="AL24" s="11"/>
      <c r="AM24" s="51" t="str">
        <f t="shared" si="30"/>
        <v/>
      </c>
      <c r="AN24" s="11"/>
      <c r="AO24" s="52" t="str">
        <f t="shared" si="31"/>
        <v/>
      </c>
      <c r="AP24" s="42"/>
      <c r="AQ24" s="51" t="str">
        <f t="shared" si="32"/>
        <v/>
      </c>
      <c r="AR24" s="197" t="str">
        <f t="shared" si="33"/>
        <v/>
      </c>
      <c r="AS24" s="198">
        <f t="shared" si="34"/>
        <v>0</v>
      </c>
      <c r="AT24" s="198" t="e">
        <f>VLOOKUP(AS24,'Listas '!$B$151:$C$156,2,FALSE)</f>
        <v>#N/A</v>
      </c>
      <c r="AU24" s="189" t="e">
        <f>VLOOKUP(AT24,'Listas '!$C$151:$D$156,2,FALSE)</f>
        <v>#N/A</v>
      </c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203"/>
      <c r="M25" s="201"/>
      <c r="N25" s="201"/>
      <c r="O25" s="36"/>
      <c r="P25" s="203"/>
      <c r="Q25" s="36"/>
      <c r="R25" s="36"/>
      <c r="S25" s="36"/>
      <c r="T25" s="38"/>
      <c r="U25" s="38"/>
      <c r="V25" s="54"/>
      <c r="W25" s="44"/>
      <c r="X25" s="39"/>
      <c r="Y25" s="45"/>
      <c r="Z25" s="40"/>
      <c r="AA25" s="205"/>
      <c r="AB25" s="47"/>
      <c r="AC25" s="41"/>
      <c r="AD25" s="48"/>
      <c r="AE25" s="49"/>
      <c r="AF25" s="11"/>
      <c r="AG25" s="50" t="str">
        <f t="shared" si="27"/>
        <v/>
      </c>
      <c r="AH25" s="11"/>
      <c r="AI25" s="51" t="str">
        <f t="shared" si="28"/>
        <v/>
      </c>
      <c r="AJ25" s="11"/>
      <c r="AK25" s="52" t="str">
        <f t="shared" si="29"/>
        <v/>
      </c>
      <c r="AL25" s="11"/>
      <c r="AM25" s="51" t="str">
        <f t="shared" si="30"/>
        <v/>
      </c>
      <c r="AN25" s="11"/>
      <c r="AO25" s="52" t="str">
        <f t="shared" si="31"/>
        <v/>
      </c>
      <c r="AP25" s="42"/>
      <c r="AQ25" s="51" t="str">
        <f t="shared" si="32"/>
        <v/>
      </c>
      <c r="AR25" s="197" t="str">
        <f t="shared" si="33"/>
        <v/>
      </c>
      <c r="AS25" s="198">
        <f t="shared" si="34"/>
        <v>0</v>
      </c>
      <c r="AT25" s="198" t="e">
        <f>VLOOKUP(AS25,'Listas '!$B$151:$C$156,2,FALSE)</f>
        <v>#N/A</v>
      </c>
      <c r="AU25" s="189" t="e">
        <f>VLOOKUP(AT25,'Listas '!$C$151:$D$156,2,FALSE)</f>
        <v>#N/A</v>
      </c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202"/>
      <c r="J26" s="36"/>
      <c r="K26" s="36"/>
      <c r="L26" s="203"/>
      <c r="M26" s="36"/>
      <c r="N26" s="36"/>
      <c r="O26" s="36"/>
      <c r="P26" s="36"/>
      <c r="Q26" s="36"/>
      <c r="R26" s="36"/>
      <c r="S26" s="36"/>
      <c r="T26" s="38"/>
      <c r="U26" s="38"/>
      <c r="V26" s="54"/>
      <c r="W26" s="44"/>
      <c r="X26" s="39"/>
      <c r="Y26" s="45"/>
      <c r="Z26" s="40"/>
      <c r="AA26" s="205"/>
      <c r="AB26" s="47"/>
      <c r="AC26" s="41"/>
      <c r="AD26" s="48"/>
      <c r="AE26" s="49"/>
      <c r="AF26" s="11"/>
      <c r="AG26" s="50" t="str">
        <f t="shared" si="27"/>
        <v/>
      </c>
      <c r="AH26" s="11"/>
      <c r="AI26" s="51" t="str">
        <f t="shared" si="28"/>
        <v/>
      </c>
      <c r="AJ26" s="11"/>
      <c r="AK26" s="52" t="str">
        <f t="shared" si="29"/>
        <v/>
      </c>
      <c r="AL26" s="11"/>
      <c r="AM26" s="51" t="str">
        <f t="shared" si="30"/>
        <v/>
      </c>
      <c r="AN26" s="11"/>
      <c r="AO26" s="52" t="str">
        <f t="shared" si="31"/>
        <v/>
      </c>
      <c r="AP26" s="42"/>
      <c r="AQ26" s="51" t="str">
        <f t="shared" si="32"/>
        <v/>
      </c>
      <c r="AR26" s="197" t="str">
        <f t="shared" si="33"/>
        <v/>
      </c>
      <c r="AS26" s="198">
        <f t="shared" si="34"/>
        <v>0</v>
      </c>
      <c r="AT26" s="198" t="e">
        <f>VLOOKUP(AS26,'Listas '!$B$151:$C$156,2,FALSE)</f>
        <v>#N/A</v>
      </c>
      <c r="AU26" s="189" t="e">
        <f>VLOOKUP(AT26,'Listas '!$C$151:$D$156,2,FALSE)</f>
        <v>#N/A</v>
      </c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54"/>
      <c r="W27" s="44"/>
      <c r="X27" s="75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7"/>
      <c r="S28" s="36"/>
      <c r="T28" s="38"/>
      <c r="U28" s="38"/>
      <c r="V28" s="39"/>
      <c r="W28" s="44"/>
      <c r="X28" s="75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75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7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6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6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39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6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75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39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189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39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189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39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189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49.5" customHeight="1" thickBot="1"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7"/>
      <c r="M65" s="36"/>
      <c r="N65" s="36"/>
      <c r="O65" s="36"/>
      <c r="P65" s="37"/>
      <c r="Q65" s="36"/>
      <c r="R65" s="37"/>
      <c r="S65" s="36"/>
      <c r="T65" s="38"/>
      <c r="U65" s="38"/>
      <c r="V65" s="39"/>
      <c r="W65" s="44"/>
      <c r="X65" s="72"/>
      <c r="Y65" s="45"/>
      <c r="Z65" s="40"/>
      <c r="AA65" s="46"/>
      <c r="AB65" s="47"/>
      <c r="AC65" s="41"/>
      <c r="AD65" s="48"/>
      <c r="AE65" s="49"/>
      <c r="AF65" s="11"/>
      <c r="AG65" s="50"/>
      <c r="AH65" s="11"/>
      <c r="AI65" s="51"/>
      <c r="AJ65" s="11"/>
      <c r="AK65" s="52"/>
      <c r="AL65" s="11"/>
      <c r="AM65" s="51"/>
      <c r="AN65" s="11"/>
      <c r="AO65" s="52"/>
      <c r="AP65" s="42"/>
      <c r="AQ65" s="51"/>
      <c r="AR65" s="197"/>
      <c r="AS65" s="198"/>
      <c r="AT65" s="198"/>
      <c r="AU65" s="53"/>
      <c r="AV65" s="43"/>
    </row>
    <row r="66" spans="2:48" s="185" customFormat="1" ht="49.5" customHeight="1" thickBot="1"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7"/>
      <c r="M66" s="36"/>
      <c r="N66" s="36"/>
      <c r="O66" s="36"/>
      <c r="P66" s="37"/>
      <c r="Q66" s="36"/>
      <c r="R66" s="37"/>
      <c r="S66" s="36"/>
      <c r="T66" s="38"/>
      <c r="U66" s="38"/>
      <c r="V66" s="39"/>
      <c r="W66" s="44"/>
      <c r="X66" s="72"/>
      <c r="Y66" s="45"/>
      <c r="Z66" s="40"/>
      <c r="AA66" s="46"/>
      <c r="AB66" s="47"/>
      <c r="AC66" s="41"/>
      <c r="AD66" s="48"/>
      <c r="AE66" s="49"/>
      <c r="AF66" s="11"/>
      <c r="AG66" s="50"/>
      <c r="AH66" s="11"/>
      <c r="AI66" s="51"/>
      <c r="AJ66" s="11"/>
      <c r="AK66" s="52"/>
      <c r="AL66" s="11"/>
      <c r="AM66" s="51"/>
      <c r="AN66" s="11"/>
      <c r="AO66" s="52"/>
      <c r="AP66" s="42"/>
      <c r="AQ66" s="51"/>
      <c r="AR66" s="197"/>
      <c r="AS66" s="198"/>
      <c r="AT66" s="198"/>
      <c r="AU66" s="53"/>
      <c r="AV66" s="43"/>
    </row>
    <row r="67" spans="2:48" s="185" customFormat="1" ht="49.5" customHeight="1" thickBot="1">
      <c r="B67" s="35"/>
      <c r="C67" s="36"/>
      <c r="D67" s="36"/>
      <c r="E67" s="36"/>
      <c r="F67" s="36"/>
      <c r="G67" s="36"/>
      <c r="H67" s="36"/>
      <c r="I67" s="36"/>
      <c r="J67" s="36"/>
      <c r="K67" s="36"/>
      <c r="L67" s="37"/>
      <c r="M67" s="36"/>
      <c r="N67" s="36"/>
      <c r="O67" s="36"/>
      <c r="P67" s="37"/>
      <c r="Q67" s="36"/>
      <c r="R67" s="37"/>
      <c r="S67" s="36"/>
      <c r="T67" s="38"/>
      <c r="U67" s="38"/>
      <c r="V67" s="39"/>
      <c r="W67" s="44"/>
      <c r="X67" s="72"/>
      <c r="Y67" s="45"/>
      <c r="Z67" s="40"/>
      <c r="AA67" s="46"/>
      <c r="AB67" s="47"/>
      <c r="AC67" s="41"/>
      <c r="AD67" s="48"/>
      <c r="AE67" s="49"/>
      <c r="AF67" s="11"/>
      <c r="AG67" s="50"/>
      <c r="AH67" s="11"/>
      <c r="AI67" s="51"/>
      <c r="AJ67" s="11"/>
      <c r="AK67" s="52"/>
      <c r="AL67" s="11"/>
      <c r="AM67" s="51"/>
      <c r="AN67" s="11"/>
      <c r="AO67" s="52"/>
      <c r="AP67" s="42"/>
      <c r="AQ67" s="51"/>
      <c r="AR67" s="197"/>
      <c r="AS67" s="198"/>
      <c r="AT67" s="198"/>
      <c r="AU67" s="53"/>
      <c r="AV67" s="43"/>
    </row>
    <row r="68" spans="2:48" s="185" customFormat="1" ht="12" customHeight="1" thickBot="1">
      <c r="B68" s="55"/>
      <c r="C68" s="56"/>
      <c r="D68" s="56"/>
      <c r="E68" s="56"/>
      <c r="F68" s="56"/>
      <c r="G68" s="56"/>
      <c r="H68" s="57"/>
      <c r="I68" s="57"/>
      <c r="J68" s="57"/>
      <c r="K68" s="57"/>
      <c r="L68" s="58"/>
      <c r="M68" s="57"/>
      <c r="N68" s="57"/>
      <c r="O68" s="57"/>
      <c r="P68" s="58"/>
      <c r="Q68" s="57"/>
      <c r="R68" s="58"/>
      <c r="S68" s="57"/>
      <c r="T68" s="59"/>
      <c r="U68" s="59"/>
      <c r="V68" s="61"/>
      <c r="W68" s="62"/>
      <c r="X68" s="73"/>
      <c r="Y68" s="57"/>
      <c r="Z68" s="63"/>
      <c r="AA68" s="64"/>
      <c r="AB68" s="65"/>
      <c r="AC68" s="66"/>
      <c r="AD68" s="65"/>
      <c r="AE68" s="67"/>
      <c r="AF68" s="12"/>
      <c r="AG68" s="68"/>
      <c r="AH68" s="12"/>
      <c r="AI68" s="60"/>
      <c r="AJ68" s="12"/>
      <c r="AK68" s="60"/>
      <c r="AL68" s="12"/>
      <c r="AM68" s="60"/>
      <c r="AN68" s="12"/>
      <c r="AO68" s="60"/>
      <c r="AP68" s="12"/>
      <c r="AQ68" s="60"/>
      <c r="AR68" s="60"/>
      <c r="AS68" s="69"/>
      <c r="AT68" s="69"/>
      <c r="AU68" s="190"/>
      <c r="AV68" s="70"/>
    </row>
    <row r="69" spans="2:48" ht="24" customHeight="1" thickBot="1"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7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5"/>
    </row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5:X67 AG68 AD41:AG42 AD43:AM44 AO41:AQ44 Z45:AQ67 AG13:AG40 W14:W44 AD14:AE40 AA27:AB44 AI14:AI42 AK14:AK42 AM14:AM42 AO14:AO40 AQ14:AQ40 Z13:Z35 AB14:AB26 AF13:AF35 AH13:AH35 AN13:AN35 AP13:AP35 AA13:AA26 AC16:AC35 AL16:AL26 V22:V26 AJ13:AJ35 X13:X35 AR13:AR67">
    <cfRule type="containsText" dxfId="3004" priority="246" operator="containsText" text="Muy Crítico">
      <formula>NOT(ISERROR(SEARCH("Muy Crítico",V13)))</formula>
    </cfRule>
    <cfRule type="containsText" dxfId="3003" priority="247" operator="containsText" text="Crítico">
      <formula>NOT(ISERROR(SEARCH("Crítico",V13)))</formula>
    </cfRule>
    <cfRule type="containsText" dxfId="3002" priority="248" operator="containsText" text="Poco Crítico">
      <formula>NOT(ISERROR(SEARCH("Poco Crítico",V13)))</formula>
    </cfRule>
    <cfRule type="containsText" dxfId="3001" priority="249" operator="containsText" text="No Crítico">
      <formula>NOT(ISERROR(SEARCH("No Crítico",V13)))</formula>
    </cfRule>
  </conditionalFormatting>
  <conditionalFormatting sqref="W13 AD13:AE13 AB13 AI13 AK13 AM13 AO13 AQ13">
    <cfRule type="containsText" dxfId="3000" priority="242" operator="containsText" text="Muy Crítico">
      <formula>NOT(ISERROR(SEARCH("Muy Crítico",W13)))</formula>
    </cfRule>
    <cfRule type="containsText" dxfId="2999" priority="243" operator="containsText" text="Crítico">
      <formula>NOT(ISERROR(SEARCH("Crítico",W13)))</formula>
    </cfRule>
    <cfRule type="containsText" dxfId="2998" priority="244" operator="containsText" text="Poco Crítico">
      <formula>NOT(ISERROR(SEARCH("Poco Crítico",W13)))</formula>
    </cfRule>
    <cfRule type="containsText" dxfId="2997" priority="245" operator="containsText" text="No Crítico">
      <formula>NOT(ISERROR(SEARCH("No Crítico",W13)))</formula>
    </cfRule>
  </conditionalFormatting>
  <conditionalFormatting sqref="W68 AA68:AB68 AO68 AQ68:AR68 AD68:AE68">
    <cfRule type="containsText" dxfId="2996" priority="238" operator="containsText" text="Muy Crítico">
      <formula>NOT(ISERROR(SEARCH("Muy Crítico",W68)))</formula>
    </cfRule>
    <cfRule type="containsText" dxfId="2995" priority="239" operator="containsText" text="Crítico">
      <formula>NOT(ISERROR(SEARCH("Crítico",W68)))</formula>
    </cfRule>
    <cfRule type="containsText" dxfId="2994" priority="240" operator="containsText" text="Poco Crítico">
      <formula>NOT(ISERROR(SEARCH("Poco Crítico",W68)))</formula>
    </cfRule>
    <cfRule type="containsText" dxfId="2993" priority="241" operator="containsText" text="No Crítico">
      <formula>NOT(ISERROR(SEARCH("No Crítico",W68)))</formula>
    </cfRule>
  </conditionalFormatting>
  <conditionalFormatting sqref="AF39 AF37">
    <cfRule type="containsText" dxfId="2992" priority="146" operator="containsText" text="Muy Crítico">
      <formula>NOT(ISERROR(SEARCH("Muy Crítico",AF37)))</formula>
    </cfRule>
    <cfRule type="containsText" dxfId="2991" priority="147" operator="containsText" text="Crítico">
      <formula>NOT(ISERROR(SEARCH("Crítico",AF37)))</formula>
    </cfRule>
    <cfRule type="containsText" dxfId="2990" priority="148" operator="containsText" text="Poco Crítico">
      <formula>NOT(ISERROR(SEARCH("Poco Crítico",AF37)))</formula>
    </cfRule>
    <cfRule type="containsText" dxfId="2989" priority="149" operator="containsText" text="No Crítico">
      <formula>NOT(ISERROR(SEARCH("No Crítico",AF37)))</formula>
    </cfRule>
  </conditionalFormatting>
  <conditionalFormatting sqref="AM68">
    <cfRule type="containsText" dxfId="2988" priority="226" operator="containsText" text="Muy Crítico">
      <formula>NOT(ISERROR(SEARCH("Muy Crítico",AM68)))</formula>
    </cfRule>
    <cfRule type="containsText" dxfId="2987" priority="227" operator="containsText" text="Crítico">
      <formula>NOT(ISERROR(SEARCH("Crítico",AM68)))</formula>
    </cfRule>
    <cfRule type="containsText" dxfId="2986" priority="228" operator="containsText" text="Poco Crítico">
      <formula>NOT(ISERROR(SEARCH("Poco Crítico",AM68)))</formula>
    </cfRule>
    <cfRule type="containsText" dxfId="2985" priority="229" operator="containsText" text="No Crítico">
      <formula>NOT(ISERROR(SEARCH("No Crítico",AM68)))</formula>
    </cfRule>
  </conditionalFormatting>
  <conditionalFormatting sqref="AK68">
    <cfRule type="containsText" dxfId="2984" priority="230" operator="containsText" text="Muy Crítico">
      <formula>NOT(ISERROR(SEARCH("Muy Crítico",AK68)))</formula>
    </cfRule>
    <cfRule type="containsText" dxfId="2983" priority="231" operator="containsText" text="Crítico">
      <formula>NOT(ISERROR(SEARCH("Crítico",AK68)))</formula>
    </cfRule>
    <cfRule type="containsText" dxfId="2982" priority="232" operator="containsText" text="Poco Crítico">
      <formula>NOT(ISERROR(SEARCH("Poco Crítico",AK68)))</formula>
    </cfRule>
    <cfRule type="containsText" dxfId="2981" priority="233" operator="containsText" text="No Crítico">
      <formula>NOT(ISERROR(SEARCH("No Crítico",AK68)))</formula>
    </cfRule>
  </conditionalFormatting>
  <conditionalFormatting sqref="AI68">
    <cfRule type="containsText" dxfId="2980" priority="234" operator="containsText" text="Muy Crítico">
      <formula>NOT(ISERROR(SEARCH("Muy Crítico",AI68)))</formula>
    </cfRule>
    <cfRule type="containsText" dxfId="2979" priority="235" operator="containsText" text="Crítico">
      <formula>NOT(ISERROR(SEARCH("Crítico",AI68)))</formula>
    </cfRule>
    <cfRule type="containsText" dxfId="2978" priority="236" operator="containsText" text="Poco Crítico">
      <formula>NOT(ISERROR(SEARCH("Poco Crítico",AI68)))</formula>
    </cfRule>
    <cfRule type="containsText" dxfId="2977" priority="237" operator="containsText" text="No Crítico">
      <formula>NOT(ISERROR(SEARCH("No Crítico",AI68)))</formula>
    </cfRule>
  </conditionalFormatting>
  <conditionalFormatting sqref="V68 X68:Z68 AF68 AP68 AN68 AL68 AJ68 AH68 AC68">
    <cfRule type="containsText" dxfId="2976" priority="222" operator="containsText" text="Muy Crítico">
      <formula>NOT(ISERROR(SEARCH("Muy Crítico",V68)))</formula>
    </cfRule>
    <cfRule type="containsText" dxfId="2975" priority="223" operator="containsText" text="Crítico">
      <formula>NOT(ISERROR(SEARCH("Crítico",V68)))</formula>
    </cfRule>
    <cfRule type="containsText" dxfId="2974" priority="224" operator="containsText" text="Poco Crítico">
      <formula>NOT(ISERROR(SEARCH("Poco Crítico",V68)))</formula>
    </cfRule>
    <cfRule type="containsText" dxfId="2973" priority="225" operator="containsText" text="No Crítico">
      <formula>NOT(ISERROR(SEARCH("No Crítico",V68)))</formula>
    </cfRule>
  </conditionalFormatting>
  <conditionalFormatting sqref="AP37">
    <cfRule type="containsText" dxfId="2972" priority="42" operator="containsText" text="Muy Crítico">
      <formula>NOT(ISERROR(SEARCH("Muy Crítico",AP37)))</formula>
    </cfRule>
    <cfRule type="containsText" dxfId="2971" priority="43" operator="containsText" text="Crítico">
      <formula>NOT(ISERROR(SEARCH("Crítico",AP37)))</formula>
    </cfRule>
    <cfRule type="containsText" dxfId="2970" priority="44" operator="containsText" text="Poco Crítico">
      <formula>NOT(ISERROR(SEARCH("Poco Crítico",AP37)))</formula>
    </cfRule>
    <cfRule type="containsText" dxfId="2969" priority="45" operator="containsText" text="No Crítico">
      <formula>NOT(ISERROR(SEARCH("No Crítico",AP37)))</formula>
    </cfRule>
  </conditionalFormatting>
  <conditionalFormatting sqref="V39 V41 V43:V44 V28:V35 V37">
    <cfRule type="containsText" dxfId="2968" priority="218" operator="containsText" text="Muy Crítico">
      <formula>NOT(ISERROR(SEARCH("Muy Crítico",V28)))</formula>
    </cfRule>
    <cfRule type="containsText" dxfId="2967" priority="219" operator="containsText" text="Crítico">
      <formula>NOT(ISERROR(SEARCH("Crítico",V28)))</formula>
    </cfRule>
    <cfRule type="containsText" dxfId="2966" priority="220" operator="containsText" text="Poco Crítico">
      <formula>NOT(ISERROR(SEARCH("Poco Crítico",V28)))</formula>
    </cfRule>
    <cfRule type="containsText" dxfId="2965" priority="221" operator="containsText" text="No Crítico">
      <formula>NOT(ISERROR(SEARCH("No Crítico",V28)))</formula>
    </cfRule>
  </conditionalFormatting>
  <conditionalFormatting sqref="V42">
    <cfRule type="containsText" dxfId="2964" priority="214" operator="containsText" text="Muy Crítico">
      <formula>NOT(ISERROR(SEARCH("Muy Crítico",V42)))</formula>
    </cfRule>
    <cfRule type="containsText" dxfId="2963" priority="215" operator="containsText" text="Crítico">
      <formula>NOT(ISERROR(SEARCH("Crítico",V42)))</formula>
    </cfRule>
    <cfRule type="containsText" dxfId="2962" priority="216" operator="containsText" text="Poco Crítico">
      <formula>NOT(ISERROR(SEARCH("Poco Crítico",V42)))</formula>
    </cfRule>
    <cfRule type="containsText" dxfId="2961" priority="217" operator="containsText" text="No Crítico">
      <formula>NOT(ISERROR(SEARCH("No Crítico",V42)))</formula>
    </cfRule>
  </conditionalFormatting>
  <conditionalFormatting sqref="V13:V15">
    <cfRule type="containsText" dxfId="2960" priority="210" operator="containsText" text="Muy Crítico">
      <formula>NOT(ISERROR(SEARCH("Muy Crítico",V13)))</formula>
    </cfRule>
    <cfRule type="containsText" dxfId="2959" priority="211" operator="containsText" text="Crítico">
      <formula>NOT(ISERROR(SEARCH("Crítico",V13)))</formula>
    </cfRule>
    <cfRule type="containsText" dxfId="2958" priority="212" operator="containsText" text="Poco Crítico">
      <formula>NOT(ISERROR(SEARCH("Poco Crítico",V13)))</formula>
    </cfRule>
    <cfRule type="containsText" dxfId="2957" priority="213" operator="containsText" text="No Crítico">
      <formula>NOT(ISERROR(SEARCH("No Crítico",V13)))</formula>
    </cfRule>
  </conditionalFormatting>
  <conditionalFormatting sqref="V27">
    <cfRule type="containsText" dxfId="2956" priority="206" operator="containsText" text="Muy Crítico">
      <formula>NOT(ISERROR(SEARCH("Muy Crítico",V27)))</formula>
    </cfRule>
    <cfRule type="containsText" dxfId="2955" priority="207" operator="containsText" text="Crítico">
      <formula>NOT(ISERROR(SEARCH("Crítico",V27)))</formula>
    </cfRule>
    <cfRule type="containsText" dxfId="2954" priority="208" operator="containsText" text="Poco Crítico">
      <formula>NOT(ISERROR(SEARCH("Poco Crítico",V27)))</formula>
    </cfRule>
    <cfRule type="containsText" dxfId="2953" priority="209" operator="containsText" text="No Crítico">
      <formula>NOT(ISERROR(SEARCH("No Crítico",V27)))</formula>
    </cfRule>
  </conditionalFormatting>
  <conditionalFormatting sqref="V38">
    <cfRule type="containsText" dxfId="2952" priority="202" operator="containsText" text="Muy Crítico">
      <formula>NOT(ISERROR(SEARCH("Muy Crítico",V38)))</formula>
    </cfRule>
    <cfRule type="containsText" dxfId="2951" priority="203" operator="containsText" text="Crítico">
      <formula>NOT(ISERROR(SEARCH("Crítico",V38)))</formula>
    </cfRule>
    <cfRule type="containsText" dxfId="2950" priority="204" operator="containsText" text="Poco Crítico">
      <formula>NOT(ISERROR(SEARCH("Poco Crítico",V38)))</formula>
    </cfRule>
    <cfRule type="containsText" dxfId="2949" priority="205" operator="containsText" text="No Crítico">
      <formula>NOT(ISERROR(SEARCH("No Crítico",V38)))</formula>
    </cfRule>
  </conditionalFormatting>
  <conditionalFormatting sqref="V40">
    <cfRule type="containsText" dxfId="2948" priority="198" operator="containsText" text="Muy Crítico">
      <formula>NOT(ISERROR(SEARCH("Muy Crítico",V40)))</formula>
    </cfRule>
    <cfRule type="containsText" dxfId="2947" priority="199" operator="containsText" text="Crítico">
      <formula>NOT(ISERROR(SEARCH("Crítico",V40)))</formula>
    </cfRule>
    <cfRule type="containsText" dxfId="2946" priority="200" operator="containsText" text="Poco Crítico">
      <formula>NOT(ISERROR(SEARCH("Poco Crítico",V40)))</formula>
    </cfRule>
    <cfRule type="containsText" dxfId="2945" priority="201" operator="containsText" text="No Crítico">
      <formula>NOT(ISERROR(SEARCH("No Crítico",V40)))</formula>
    </cfRule>
  </conditionalFormatting>
  <conditionalFormatting sqref="V36">
    <cfRule type="containsText" dxfId="2944" priority="194" operator="containsText" text="Muy Crítico">
      <formula>NOT(ISERROR(SEARCH("Muy Crítico",V36)))</formula>
    </cfRule>
    <cfRule type="containsText" dxfId="2943" priority="195" operator="containsText" text="Crítico">
      <formula>NOT(ISERROR(SEARCH("Crítico",V36)))</formula>
    </cfRule>
    <cfRule type="containsText" dxfId="2942" priority="196" operator="containsText" text="Poco Crítico">
      <formula>NOT(ISERROR(SEARCH("Poco Crítico",V36)))</formula>
    </cfRule>
    <cfRule type="containsText" dxfId="2941" priority="197" operator="containsText" text="No Crítico">
      <formula>NOT(ISERROR(SEARCH("No Crítico",V36)))</formula>
    </cfRule>
  </conditionalFormatting>
  <conditionalFormatting sqref="X41 X39 X43:X44 X37 Z37 Z43:Z44 Z39 Z41">
    <cfRule type="containsText" dxfId="2940" priority="190" operator="containsText" text="Muy Crítico">
      <formula>NOT(ISERROR(SEARCH("Muy Crítico",X37)))</formula>
    </cfRule>
    <cfRule type="containsText" dxfId="2939" priority="191" operator="containsText" text="Crítico">
      <formula>NOT(ISERROR(SEARCH("Crítico",X37)))</formula>
    </cfRule>
    <cfRule type="containsText" dxfId="2938" priority="192" operator="containsText" text="Poco Crítico">
      <formula>NOT(ISERROR(SEARCH("Poco Crítico",X37)))</formula>
    </cfRule>
    <cfRule type="containsText" dxfId="2937" priority="193" operator="containsText" text="No Crítico">
      <formula>NOT(ISERROR(SEARCH("No Crítico",X37)))</formula>
    </cfRule>
  </conditionalFormatting>
  <conditionalFormatting sqref="X42 Z42">
    <cfRule type="containsText" dxfId="2936" priority="186" operator="containsText" text="Muy Crítico">
      <formula>NOT(ISERROR(SEARCH("Muy Crítico",X42)))</formula>
    </cfRule>
    <cfRule type="containsText" dxfId="2935" priority="187" operator="containsText" text="Crítico">
      <formula>NOT(ISERROR(SEARCH("Crítico",X42)))</formula>
    </cfRule>
    <cfRule type="containsText" dxfId="2934" priority="188" operator="containsText" text="Poco Crítico">
      <formula>NOT(ISERROR(SEARCH("Poco Crítico",X42)))</formula>
    </cfRule>
    <cfRule type="containsText" dxfId="2933" priority="189" operator="containsText" text="No Crítico">
      <formula>NOT(ISERROR(SEARCH("No Crítico",X42)))</formula>
    </cfRule>
  </conditionalFormatting>
  <conditionalFormatting sqref="X36 Z36">
    <cfRule type="containsText" dxfId="2932" priority="178" operator="containsText" text="Muy Crítico">
      <formula>NOT(ISERROR(SEARCH("Muy Crítico",X36)))</formula>
    </cfRule>
    <cfRule type="containsText" dxfId="2931" priority="179" operator="containsText" text="Crítico">
      <formula>NOT(ISERROR(SEARCH("Crítico",X36)))</formula>
    </cfRule>
    <cfRule type="containsText" dxfId="2930" priority="180" operator="containsText" text="Poco Crítico">
      <formula>NOT(ISERROR(SEARCH("Poco Crítico",X36)))</formula>
    </cfRule>
    <cfRule type="containsText" dxfId="2929" priority="181" operator="containsText" text="No Crítico">
      <formula>NOT(ISERROR(SEARCH("No Crítico",X36)))</formula>
    </cfRule>
  </conditionalFormatting>
  <conditionalFormatting sqref="X38 Z38">
    <cfRule type="containsText" dxfId="2928" priority="182" operator="containsText" text="Muy Crítico">
      <formula>NOT(ISERROR(SEARCH("Muy Crítico",X38)))</formula>
    </cfRule>
    <cfRule type="containsText" dxfId="2927" priority="183" operator="containsText" text="Crítico">
      <formula>NOT(ISERROR(SEARCH("Crítico",X38)))</formula>
    </cfRule>
    <cfRule type="containsText" dxfId="2926" priority="184" operator="containsText" text="Poco Crítico">
      <formula>NOT(ISERROR(SEARCH("Poco Crítico",X38)))</formula>
    </cfRule>
    <cfRule type="containsText" dxfId="2925" priority="185" operator="containsText" text="No Crítico">
      <formula>NOT(ISERROR(SEARCH("No Crítico",X38)))</formula>
    </cfRule>
  </conditionalFormatting>
  <conditionalFormatting sqref="X40 Z40">
    <cfRule type="containsText" dxfId="2924" priority="174" operator="containsText" text="Muy Crítico">
      <formula>NOT(ISERROR(SEARCH("Muy Crítico",X40)))</formula>
    </cfRule>
    <cfRule type="containsText" dxfId="2923" priority="175" operator="containsText" text="Crítico">
      <formula>NOT(ISERROR(SEARCH("Crítico",X40)))</formula>
    </cfRule>
    <cfRule type="containsText" dxfId="2922" priority="176" operator="containsText" text="Poco Crítico">
      <formula>NOT(ISERROR(SEARCH("Poco Crítico",X40)))</formula>
    </cfRule>
    <cfRule type="containsText" dxfId="2921" priority="177" operator="containsText" text="No Crítico">
      <formula>NOT(ISERROR(SEARCH("No Crítico",X40)))</formula>
    </cfRule>
  </conditionalFormatting>
  <conditionalFormatting sqref="AC41 AC43:AC44 AC37">
    <cfRule type="containsText" dxfId="2920" priority="170" operator="containsText" text="Muy Crítico">
      <formula>NOT(ISERROR(SEARCH("Muy Crítico",AC37)))</formula>
    </cfRule>
    <cfRule type="containsText" dxfId="2919" priority="171" operator="containsText" text="Crítico">
      <formula>NOT(ISERROR(SEARCH("Crítico",AC37)))</formula>
    </cfRule>
    <cfRule type="containsText" dxfId="2918" priority="172" operator="containsText" text="Poco Crítico">
      <formula>NOT(ISERROR(SEARCH("Poco Crítico",AC37)))</formula>
    </cfRule>
    <cfRule type="containsText" dxfId="2917" priority="173" operator="containsText" text="No Crítico">
      <formula>NOT(ISERROR(SEARCH("No Crítico",AC37)))</formula>
    </cfRule>
  </conditionalFormatting>
  <conditionalFormatting sqref="AC42">
    <cfRule type="containsText" dxfId="2916" priority="162" operator="containsText" text="Muy Crítico">
      <formula>NOT(ISERROR(SEARCH("Muy Crítico",AC42)))</formula>
    </cfRule>
    <cfRule type="containsText" dxfId="2915" priority="163" operator="containsText" text="Crítico">
      <formula>NOT(ISERROR(SEARCH("Crítico",AC42)))</formula>
    </cfRule>
    <cfRule type="containsText" dxfId="2914" priority="164" operator="containsText" text="Poco Crítico">
      <formula>NOT(ISERROR(SEARCH("Poco Crítico",AC42)))</formula>
    </cfRule>
    <cfRule type="containsText" dxfId="2913" priority="165" operator="containsText" text="No Crítico">
      <formula>NOT(ISERROR(SEARCH("No Crítico",AC42)))</formula>
    </cfRule>
  </conditionalFormatting>
  <conditionalFormatting sqref="AC36">
    <cfRule type="containsText" dxfId="2912" priority="154" operator="containsText" text="Muy Crítico">
      <formula>NOT(ISERROR(SEARCH("Muy Crítico",AC36)))</formula>
    </cfRule>
    <cfRule type="containsText" dxfId="2911" priority="155" operator="containsText" text="Crítico">
      <formula>NOT(ISERROR(SEARCH("Crítico",AC36)))</formula>
    </cfRule>
    <cfRule type="containsText" dxfId="2910" priority="156" operator="containsText" text="Poco Crítico">
      <formula>NOT(ISERROR(SEARCH("Poco Crítico",AC36)))</formula>
    </cfRule>
    <cfRule type="containsText" dxfId="2909" priority="157" operator="containsText" text="No Crítico">
      <formula>NOT(ISERROR(SEARCH("No Crítico",AC36)))</formula>
    </cfRule>
  </conditionalFormatting>
  <conditionalFormatting sqref="AC38:AC39">
    <cfRule type="containsText" dxfId="2908" priority="158" operator="containsText" text="Muy Crítico">
      <formula>NOT(ISERROR(SEARCH("Muy Crítico",AC38)))</formula>
    </cfRule>
    <cfRule type="containsText" dxfId="2907" priority="159" operator="containsText" text="Crítico">
      <formula>NOT(ISERROR(SEARCH("Crítico",AC38)))</formula>
    </cfRule>
    <cfRule type="containsText" dxfId="2906" priority="160" operator="containsText" text="Poco Crítico">
      <formula>NOT(ISERROR(SEARCH("Poco Crítico",AC38)))</formula>
    </cfRule>
    <cfRule type="containsText" dxfId="2905" priority="161" operator="containsText" text="No Crítico">
      <formula>NOT(ISERROR(SEARCH("No Crítico",AC38)))</formula>
    </cfRule>
  </conditionalFormatting>
  <conditionalFormatting sqref="AC40">
    <cfRule type="containsText" dxfId="2904" priority="150" operator="containsText" text="Muy Crítico">
      <formula>NOT(ISERROR(SEARCH("Muy Crítico",AC40)))</formula>
    </cfRule>
    <cfRule type="containsText" dxfId="2903" priority="151" operator="containsText" text="Crítico">
      <formula>NOT(ISERROR(SEARCH("Crítico",AC40)))</formula>
    </cfRule>
    <cfRule type="containsText" dxfId="2902" priority="152" operator="containsText" text="Poco Crítico">
      <formula>NOT(ISERROR(SEARCH("Poco Crítico",AC40)))</formula>
    </cfRule>
    <cfRule type="containsText" dxfId="2901" priority="153" operator="containsText" text="No Crítico">
      <formula>NOT(ISERROR(SEARCH("No Crítico",AC40)))</formula>
    </cfRule>
  </conditionalFormatting>
  <conditionalFormatting sqref="AF36">
    <cfRule type="containsText" dxfId="2900" priority="138" operator="containsText" text="Muy Crítico">
      <formula>NOT(ISERROR(SEARCH("Muy Crítico",AF36)))</formula>
    </cfRule>
    <cfRule type="containsText" dxfId="2899" priority="139" operator="containsText" text="Crítico">
      <formula>NOT(ISERROR(SEARCH("Crítico",AF36)))</formula>
    </cfRule>
    <cfRule type="containsText" dxfId="2898" priority="140" operator="containsText" text="Poco Crítico">
      <formula>NOT(ISERROR(SEARCH("Poco Crítico",AF36)))</formula>
    </cfRule>
    <cfRule type="containsText" dxfId="2897" priority="141" operator="containsText" text="No Crítico">
      <formula>NOT(ISERROR(SEARCH("No Crítico",AF36)))</formula>
    </cfRule>
  </conditionalFormatting>
  <conditionalFormatting sqref="AF38">
    <cfRule type="containsText" dxfId="2896" priority="142" operator="containsText" text="Muy Crítico">
      <formula>NOT(ISERROR(SEARCH("Muy Crítico",AF38)))</formula>
    </cfRule>
    <cfRule type="containsText" dxfId="2895" priority="143" operator="containsText" text="Crítico">
      <formula>NOT(ISERROR(SEARCH("Crítico",AF38)))</formula>
    </cfRule>
    <cfRule type="containsText" dxfId="2894" priority="144" operator="containsText" text="Poco Crítico">
      <formula>NOT(ISERROR(SEARCH("Poco Crítico",AF38)))</formula>
    </cfRule>
    <cfRule type="containsText" dxfId="2893" priority="145" operator="containsText" text="No Crítico">
      <formula>NOT(ISERROR(SEARCH("No Crítico",AF38)))</formula>
    </cfRule>
  </conditionalFormatting>
  <conditionalFormatting sqref="AF40">
    <cfRule type="containsText" dxfId="2892" priority="134" operator="containsText" text="Muy Crítico">
      <formula>NOT(ISERROR(SEARCH("Muy Crítico",AF40)))</formula>
    </cfRule>
    <cfRule type="containsText" dxfId="2891" priority="135" operator="containsText" text="Crítico">
      <formula>NOT(ISERROR(SEARCH("Crítico",AF40)))</formula>
    </cfRule>
    <cfRule type="containsText" dxfId="2890" priority="136" operator="containsText" text="Poco Crítico">
      <formula>NOT(ISERROR(SEARCH("Poco Crítico",AF40)))</formula>
    </cfRule>
    <cfRule type="containsText" dxfId="2889" priority="137" operator="containsText" text="No Crítico">
      <formula>NOT(ISERROR(SEARCH("No Crítico",AF40)))</formula>
    </cfRule>
  </conditionalFormatting>
  <conditionalFormatting sqref="AH41">
    <cfRule type="containsText" dxfId="2888" priority="130" operator="containsText" text="Muy Crítico">
      <formula>NOT(ISERROR(SEARCH("Muy Crítico",AH41)))</formula>
    </cfRule>
    <cfRule type="containsText" dxfId="2887" priority="131" operator="containsText" text="Crítico">
      <formula>NOT(ISERROR(SEARCH("Crítico",AH41)))</formula>
    </cfRule>
    <cfRule type="containsText" dxfId="2886" priority="132" operator="containsText" text="Poco Crítico">
      <formula>NOT(ISERROR(SEARCH("Poco Crítico",AH41)))</formula>
    </cfRule>
    <cfRule type="containsText" dxfId="2885" priority="133" operator="containsText" text="No Crítico">
      <formula>NOT(ISERROR(SEARCH("No Crítico",AH41)))</formula>
    </cfRule>
  </conditionalFormatting>
  <conditionalFormatting sqref="AH42">
    <cfRule type="containsText" dxfId="2884" priority="126" operator="containsText" text="Muy Crítico">
      <formula>NOT(ISERROR(SEARCH("Muy Crítico",AH42)))</formula>
    </cfRule>
    <cfRule type="containsText" dxfId="2883" priority="127" operator="containsText" text="Crítico">
      <formula>NOT(ISERROR(SEARCH("Crítico",AH42)))</formula>
    </cfRule>
    <cfRule type="containsText" dxfId="2882" priority="128" operator="containsText" text="Poco Crítico">
      <formula>NOT(ISERROR(SEARCH("Poco Crítico",AH42)))</formula>
    </cfRule>
    <cfRule type="containsText" dxfId="2881" priority="129" operator="containsText" text="No Crítico">
      <formula>NOT(ISERROR(SEARCH("No Crítico",AH42)))</formula>
    </cfRule>
  </conditionalFormatting>
  <conditionalFormatting sqref="AH36">
    <cfRule type="containsText" dxfId="2880" priority="122" operator="containsText" text="Muy Crítico">
      <formula>NOT(ISERROR(SEARCH("Muy Crítico",AH36)))</formula>
    </cfRule>
    <cfRule type="containsText" dxfId="2879" priority="123" operator="containsText" text="Crítico">
      <formula>NOT(ISERROR(SEARCH("Crítico",AH36)))</formula>
    </cfRule>
    <cfRule type="containsText" dxfId="2878" priority="124" operator="containsText" text="Poco Crítico">
      <formula>NOT(ISERROR(SEARCH("Poco Crítico",AH36)))</formula>
    </cfRule>
    <cfRule type="containsText" dxfId="2877" priority="125" operator="containsText" text="No Crítico">
      <formula>NOT(ISERROR(SEARCH("No Crítico",AH36)))</formula>
    </cfRule>
  </conditionalFormatting>
  <conditionalFormatting sqref="AH40">
    <cfRule type="containsText" dxfId="2876" priority="118" operator="containsText" text="Muy Crítico">
      <formula>NOT(ISERROR(SEARCH("Muy Crítico",AH40)))</formula>
    </cfRule>
    <cfRule type="containsText" dxfId="2875" priority="119" operator="containsText" text="Crítico">
      <formula>NOT(ISERROR(SEARCH("Crítico",AH40)))</formula>
    </cfRule>
    <cfRule type="containsText" dxfId="2874" priority="120" operator="containsText" text="Poco Crítico">
      <formula>NOT(ISERROR(SEARCH("Poco Crítico",AH40)))</formula>
    </cfRule>
    <cfRule type="containsText" dxfId="2873" priority="121" operator="containsText" text="No Crítico">
      <formula>NOT(ISERROR(SEARCH("No Crítico",AH40)))</formula>
    </cfRule>
  </conditionalFormatting>
  <conditionalFormatting sqref="AH37">
    <cfRule type="containsText" dxfId="2872" priority="114" operator="containsText" text="Muy Crítico">
      <formula>NOT(ISERROR(SEARCH("Muy Crítico",AH37)))</formula>
    </cfRule>
    <cfRule type="containsText" dxfId="2871" priority="115" operator="containsText" text="Crítico">
      <formula>NOT(ISERROR(SEARCH("Crítico",AH37)))</formula>
    </cfRule>
    <cfRule type="containsText" dxfId="2870" priority="116" operator="containsText" text="Poco Crítico">
      <formula>NOT(ISERROR(SEARCH("Poco Crítico",AH37)))</formula>
    </cfRule>
    <cfRule type="containsText" dxfId="2869" priority="117" operator="containsText" text="No Crítico">
      <formula>NOT(ISERROR(SEARCH("No Crítico",AH37)))</formula>
    </cfRule>
  </conditionalFormatting>
  <conditionalFormatting sqref="AH38">
    <cfRule type="containsText" dxfId="2868" priority="110" operator="containsText" text="Muy Crítico">
      <formula>NOT(ISERROR(SEARCH("Muy Crítico",AH38)))</formula>
    </cfRule>
    <cfRule type="containsText" dxfId="2867" priority="111" operator="containsText" text="Crítico">
      <formula>NOT(ISERROR(SEARCH("Crítico",AH38)))</formula>
    </cfRule>
    <cfRule type="containsText" dxfId="2866" priority="112" operator="containsText" text="Poco Crítico">
      <formula>NOT(ISERROR(SEARCH("Poco Crítico",AH38)))</formula>
    </cfRule>
    <cfRule type="containsText" dxfId="2865" priority="113" operator="containsText" text="No Crítico">
      <formula>NOT(ISERROR(SEARCH("No Crítico",AH38)))</formula>
    </cfRule>
  </conditionalFormatting>
  <conditionalFormatting sqref="AH39">
    <cfRule type="containsText" dxfId="2864" priority="106" operator="containsText" text="Muy Crítico">
      <formula>NOT(ISERROR(SEARCH("Muy Crítico",AH39)))</formula>
    </cfRule>
    <cfRule type="containsText" dxfId="2863" priority="107" operator="containsText" text="Crítico">
      <formula>NOT(ISERROR(SEARCH("Crítico",AH39)))</formula>
    </cfRule>
    <cfRule type="containsText" dxfId="2862" priority="108" operator="containsText" text="Poco Crítico">
      <formula>NOT(ISERROR(SEARCH("Poco Crítico",AH39)))</formula>
    </cfRule>
    <cfRule type="containsText" dxfId="2861" priority="109" operator="containsText" text="No Crítico">
      <formula>NOT(ISERROR(SEARCH("No Crítico",AH39)))</formula>
    </cfRule>
  </conditionalFormatting>
  <conditionalFormatting sqref="AJ41 AJ39 AJ37">
    <cfRule type="containsText" dxfId="2860" priority="102" operator="containsText" text="Muy Crítico">
      <formula>NOT(ISERROR(SEARCH("Muy Crítico",AJ37)))</formula>
    </cfRule>
    <cfRule type="containsText" dxfId="2859" priority="103" operator="containsText" text="Crítico">
      <formula>NOT(ISERROR(SEARCH("Crítico",AJ37)))</formula>
    </cfRule>
    <cfRule type="containsText" dxfId="2858" priority="104" operator="containsText" text="Poco Crítico">
      <formula>NOT(ISERROR(SEARCH("Poco Crítico",AJ37)))</formula>
    </cfRule>
    <cfRule type="containsText" dxfId="2857" priority="105" operator="containsText" text="No Crítico">
      <formula>NOT(ISERROR(SEARCH("No Crítico",AJ37)))</formula>
    </cfRule>
  </conditionalFormatting>
  <conditionalFormatting sqref="AJ42">
    <cfRule type="containsText" dxfId="2856" priority="98" operator="containsText" text="Muy Crítico">
      <formula>NOT(ISERROR(SEARCH("Muy Crítico",AJ42)))</formula>
    </cfRule>
    <cfRule type="containsText" dxfId="2855" priority="99" operator="containsText" text="Crítico">
      <formula>NOT(ISERROR(SEARCH("Crítico",AJ42)))</formula>
    </cfRule>
    <cfRule type="containsText" dxfId="2854" priority="100" operator="containsText" text="Poco Crítico">
      <formula>NOT(ISERROR(SEARCH("Poco Crítico",AJ42)))</formula>
    </cfRule>
    <cfRule type="containsText" dxfId="2853" priority="101" operator="containsText" text="No Crítico">
      <formula>NOT(ISERROR(SEARCH("No Crítico",AJ42)))</formula>
    </cfRule>
  </conditionalFormatting>
  <conditionalFormatting sqref="AJ36">
    <cfRule type="containsText" dxfId="2852" priority="90" operator="containsText" text="Muy Crítico">
      <formula>NOT(ISERROR(SEARCH("Muy Crítico",AJ36)))</formula>
    </cfRule>
    <cfRule type="containsText" dxfId="2851" priority="91" operator="containsText" text="Crítico">
      <formula>NOT(ISERROR(SEARCH("Crítico",AJ36)))</formula>
    </cfRule>
    <cfRule type="containsText" dxfId="2850" priority="92" operator="containsText" text="Poco Crítico">
      <formula>NOT(ISERROR(SEARCH("Poco Crítico",AJ36)))</formula>
    </cfRule>
    <cfRule type="containsText" dxfId="2849" priority="93" operator="containsText" text="No Crítico">
      <formula>NOT(ISERROR(SEARCH("No Crítico",AJ36)))</formula>
    </cfRule>
  </conditionalFormatting>
  <conditionalFormatting sqref="AJ38">
    <cfRule type="containsText" dxfId="2848" priority="94" operator="containsText" text="Muy Crítico">
      <formula>NOT(ISERROR(SEARCH("Muy Crítico",AJ38)))</formula>
    </cfRule>
    <cfRule type="containsText" dxfId="2847" priority="95" operator="containsText" text="Crítico">
      <formula>NOT(ISERROR(SEARCH("Crítico",AJ38)))</formula>
    </cfRule>
    <cfRule type="containsText" dxfId="2846" priority="96" operator="containsText" text="Poco Crítico">
      <formula>NOT(ISERROR(SEARCH("Poco Crítico",AJ38)))</formula>
    </cfRule>
    <cfRule type="containsText" dxfId="2845" priority="97" operator="containsText" text="No Crítico">
      <formula>NOT(ISERROR(SEARCH("No Crítico",AJ38)))</formula>
    </cfRule>
  </conditionalFormatting>
  <conditionalFormatting sqref="AJ40">
    <cfRule type="containsText" dxfId="2844" priority="86" operator="containsText" text="Muy Crítico">
      <formula>NOT(ISERROR(SEARCH("Muy Crítico",AJ40)))</formula>
    </cfRule>
    <cfRule type="containsText" dxfId="2843" priority="87" operator="containsText" text="Crítico">
      <formula>NOT(ISERROR(SEARCH("Crítico",AJ40)))</formula>
    </cfRule>
    <cfRule type="containsText" dxfId="2842" priority="88" operator="containsText" text="Poco Crítico">
      <formula>NOT(ISERROR(SEARCH("Poco Crítico",AJ40)))</formula>
    </cfRule>
    <cfRule type="containsText" dxfId="2841" priority="89" operator="containsText" text="No Crítico">
      <formula>NOT(ISERROR(SEARCH("No Crítico",AJ40)))</formula>
    </cfRule>
  </conditionalFormatting>
  <conditionalFormatting sqref="AL41:AL42 AL28:AL39 AL13:AL15">
    <cfRule type="containsText" dxfId="2840" priority="82" operator="containsText" text="Muy Crítico">
      <formula>NOT(ISERROR(SEARCH("Muy Crítico",AL13)))</formula>
    </cfRule>
    <cfRule type="containsText" dxfId="2839" priority="83" operator="containsText" text="Crítico">
      <formula>NOT(ISERROR(SEARCH("Crítico",AL13)))</formula>
    </cfRule>
    <cfRule type="containsText" dxfId="2838" priority="84" operator="containsText" text="Poco Crítico">
      <formula>NOT(ISERROR(SEARCH("Poco Crítico",AL13)))</formula>
    </cfRule>
    <cfRule type="containsText" dxfId="2837" priority="85" operator="containsText" text="No Crítico">
      <formula>NOT(ISERROR(SEARCH("No Crítico",AL13)))</formula>
    </cfRule>
  </conditionalFormatting>
  <conditionalFormatting sqref="AL40">
    <cfRule type="containsText" dxfId="2836" priority="78" operator="containsText" text="Muy Crítico">
      <formula>NOT(ISERROR(SEARCH("Muy Crítico",AL40)))</formula>
    </cfRule>
    <cfRule type="containsText" dxfId="2835" priority="79" operator="containsText" text="Crítico">
      <formula>NOT(ISERROR(SEARCH("Crítico",AL40)))</formula>
    </cfRule>
    <cfRule type="containsText" dxfId="2834" priority="80" operator="containsText" text="Poco Crítico">
      <formula>NOT(ISERROR(SEARCH("Poco Crítico",AL40)))</formula>
    </cfRule>
    <cfRule type="containsText" dxfId="2833" priority="81" operator="containsText" text="No Crítico">
      <formula>NOT(ISERROR(SEARCH("No Crítico",AL40)))</formula>
    </cfRule>
  </conditionalFormatting>
  <conditionalFormatting sqref="AN37 AN39 AN41:AN44">
    <cfRule type="containsText" dxfId="2832" priority="74" operator="containsText" text="Muy Crítico">
      <formula>NOT(ISERROR(SEARCH("Muy Crítico",AN37)))</formula>
    </cfRule>
    <cfRule type="containsText" dxfId="2831" priority="75" operator="containsText" text="Crítico">
      <formula>NOT(ISERROR(SEARCH("Crítico",AN37)))</formula>
    </cfRule>
    <cfRule type="containsText" dxfId="2830" priority="76" operator="containsText" text="Poco Crítico">
      <formula>NOT(ISERROR(SEARCH("Poco Crítico",AN37)))</formula>
    </cfRule>
    <cfRule type="containsText" dxfId="2829" priority="77" operator="containsText" text="No Crítico">
      <formula>NOT(ISERROR(SEARCH("No Crítico",AN37)))</formula>
    </cfRule>
  </conditionalFormatting>
  <conditionalFormatting sqref="AN36">
    <cfRule type="containsText" dxfId="2828" priority="66" operator="containsText" text="Muy Crítico">
      <formula>NOT(ISERROR(SEARCH("Muy Crítico",AN36)))</formula>
    </cfRule>
    <cfRule type="containsText" dxfId="2827" priority="67" operator="containsText" text="Crítico">
      <formula>NOT(ISERROR(SEARCH("Crítico",AN36)))</formula>
    </cfRule>
    <cfRule type="containsText" dxfId="2826" priority="68" operator="containsText" text="Poco Crítico">
      <formula>NOT(ISERROR(SEARCH("Poco Crítico",AN36)))</formula>
    </cfRule>
    <cfRule type="containsText" dxfId="2825" priority="69" operator="containsText" text="No Crítico">
      <formula>NOT(ISERROR(SEARCH("No Crítico",AN36)))</formula>
    </cfRule>
  </conditionalFormatting>
  <conditionalFormatting sqref="AN38">
    <cfRule type="containsText" dxfId="2824" priority="70" operator="containsText" text="Muy Crítico">
      <formula>NOT(ISERROR(SEARCH("Muy Crítico",AN38)))</formula>
    </cfRule>
    <cfRule type="containsText" dxfId="2823" priority="71" operator="containsText" text="Crítico">
      <formula>NOT(ISERROR(SEARCH("Crítico",AN38)))</formula>
    </cfRule>
    <cfRule type="containsText" dxfId="2822" priority="72" operator="containsText" text="Poco Crítico">
      <formula>NOT(ISERROR(SEARCH("Poco Crítico",AN38)))</formula>
    </cfRule>
    <cfRule type="containsText" dxfId="2821" priority="73" operator="containsText" text="No Crítico">
      <formula>NOT(ISERROR(SEARCH("No Crítico",AN38)))</formula>
    </cfRule>
  </conditionalFormatting>
  <conditionalFormatting sqref="AN40">
    <cfRule type="containsText" dxfId="2820" priority="62" operator="containsText" text="Muy Crítico">
      <formula>NOT(ISERROR(SEARCH("Muy Crítico",AN40)))</formula>
    </cfRule>
    <cfRule type="containsText" dxfId="2819" priority="63" operator="containsText" text="Crítico">
      <formula>NOT(ISERROR(SEARCH("Crítico",AN40)))</formula>
    </cfRule>
    <cfRule type="containsText" dxfId="2818" priority="64" operator="containsText" text="Poco Crítico">
      <formula>NOT(ISERROR(SEARCH("Poco Crítico",AN40)))</formula>
    </cfRule>
    <cfRule type="containsText" dxfId="2817" priority="65" operator="containsText" text="No Crítico">
      <formula>NOT(ISERROR(SEARCH("No Crítico",AN40)))</formula>
    </cfRule>
  </conditionalFormatting>
  <conditionalFormatting sqref="AP39">
    <cfRule type="containsText" dxfId="2816" priority="58" operator="containsText" text="Muy Crítico">
      <formula>NOT(ISERROR(SEARCH("Muy Crítico",AP39)))</formula>
    </cfRule>
    <cfRule type="containsText" dxfId="2815" priority="59" operator="containsText" text="Crítico">
      <formula>NOT(ISERROR(SEARCH("Crítico",AP39)))</formula>
    </cfRule>
    <cfRule type="containsText" dxfId="2814" priority="60" operator="containsText" text="Poco Crítico">
      <formula>NOT(ISERROR(SEARCH("Poco Crítico",AP39)))</formula>
    </cfRule>
    <cfRule type="containsText" dxfId="2813" priority="61" operator="containsText" text="No Crítico">
      <formula>NOT(ISERROR(SEARCH("No Crítico",AP39)))</formula>
    </cfRule>
  </conditionalFormatting>
  <conditionalFormatting sqref="AP36">
    <cfRule type="containsText" dxfId="2812" priority="50" operator="containsText" text="Muy Crítico">
      <formula>NOT(ISERROR(SEARCH("Muy Crítico",AP36)))</formula>
    </cfRule>
    <cfRule type="containsText" dxfId="2811" priority="51" operator="containsText" text="Crítico">
      <formula>NOT(ISERROR(SEARCH("Crítico",AP36)))</formula>
    </cfRule>
    <cfRule type="containsText" dxfId="2810" priority="52" operator="containsText" text="Poco Crítico">
      <formula>NOT(ISERROR(SEARCH("Poco Crítico",AP36)))</formula>
    </cfRule>
    <cfRule type="containsText" dxfId="2809" priority="53" operator="containsText" text="No Crítico">
      <formula>NOT(ISERROR(SEARCH("No Crítico",AP36)))</formula>
    </cfRule>
  </conditionalFormatting>
  <conditionalFormatting sqref="AP38">
    <cfRule type="containsText" dxfId="2808" priority="54" operator="containsText" text="Muy Crítico">
      <formula>NOT(ISERROR(SEARCH("Muy Crítico",AP38)))</formula>
    </cfRule>
    <cfRule type="containsText" dxfId="2807" priority="55" operator="containsText" text="Crítico">
      <formula>NOT(ISERROR(SEARCH("Crítico",AP38)))</formula>
    </cfRule>
    <cfRule type="containsText" dxfId="2806" priority="56" operator="containsText" text="Poco Crítico">
      <formula>NOT(ISERROR(SEARCH("Poco Crítico",AP38)))</formula>
    </cfRule>
    <cfRule type="containsText" dxfId="2805" priority="57" operator="containsText" text="No Crítico">
      <formula>NOT(ISERROR(SEARCH("No Crítico",AP38)))</formula>
    </cfRule>
  </conditionalFormatting>
  <conditionalFormatting sqref="AP40">
    <cfRule type="containsText" dxfId="2804" priority="46" operator="containsText" text="Muy Crítico">
      <formula>NOT(ISERROR(SEARCH("Muy Crítico",AP40)))</formula>
    </cfRule>
    <cfRule type="containsText" dxfId="2803" priority="47" operator="containsText" text="Crítico">
      <formula>NOT(ISERROR(SEARCH("Crítico",AP40)))</formula>
    </cfRule>
    <cfRule type="containsText" dxfId="2802" priority="48" operator="containsText" text="Poco Crítico">
      <formula>NOT(ISERROR(SEARCH("Poco Crítico",AP40)))</formula>
    </cfRule>
    <cfRule type="containsText" dxfId="2801" priority="49" operator="containsText" text="No Crítico">
      <formula>NOT(ISERROR(SEARCH("No Crítico",AP40)))</formula>
    </cfRule>
  </conditionalFormatting>
  <conditionalFormatting sqref="AL27">
    <cfRule type="containsText" dxfId="2800" priority="38" operator="containsText" text="Muy Crítico">
      <formula>NOT(ISERROR(SEARCH("Muy Crítico",AL27)))</formula>
    </cfRule>
    <cfRule type="containsText" dxfId="2799" priority="39" operator="containsText" text="Crítico">
      <formula>NOT(ISERROR(SEARCH("Crítico",AL27)))</formula>
    </cfRule>
    <cfRule type="containsText" dxfId="2798" priority="40" operator="containsText" text="Poco Crítico">
      <formula>NOT(ISERROR(SEARCH("Poco Crítico",AL27)))</formula>
    </cfRule>
    <cfRule type="containsText" dxfId="2797" priority="41" operator="containsText" text="No Crítico">
      <formula>NOT(ISERROR(SEARCH("No Crítico",AL27)))</formula>
    </cfRule>
  </conditionalFormatting>
  <conditionalFormatting sqref="AU13:AU44">
    <cfRule type="expression" dxfId="2796" priority="34">
      <formula>IF(AU13="No crítico",1,0)</formula>
    </cfRule>
    <cfRule type="expression" dxfId="2795" priority="35">
      <formula>IF(AU13="Esencial",1,0)</formula>
    </cfRule>
    <cfRule type="expression" dxfId="2794" priority="36">
      <formula>IF(AU13="Crítico",1,0)</formula>
    </cfRule>
    <cfRule type="expression" dxfId="2793" priority="37">
      <formula>IF(AU13="Muy crítico",1,0)</formula>
    </cfRule>
  </conditionalFormatting>
  <conditionalFormatting sqref="AC13:AC15">
    <cfRule type="containsText" dxfId="2792" priority="30" operator="containsText" text="Muy Crítico">
      <formula>NOT(ISERROR(SEARCH("Muy Crítico",AC13)))</formula>
    </cfRule>
    <cfRule type="containsText" dxfId="2791" priority="31" operator="containsText" text="Crítico">
      <formula>NOT(ISERROR(SEARCH("Crítico",AC13)))</formula>
    </cfRule>
    <cfRule type="containsText" dxfId="2790" priority="32" operator="containsText" text="Poco Crítico">
      <formula>NOT(ISERROR(SEARCH("Poco Crítico",AC13)))</formula>
    </cfRule>
    <cfRule type="containsText" dxfId="2789" priority="33" operator="containsText" text="No Crítico">
      <formula>NOT(ISERROR(SEARCH("No Crítico",AC13)))</formula>
    </cfRule>
  </conditionalFormatting>
  <conditionalFormatting sqref="AA8:AB12 W8:X12 AD8:AK12 AM8:AR12">
    <cfRule type="containsText" dxfId="2788" priority="17" operator="containsText" text="Muy Crítico">
      <formula>NOT(ISERROR(SEARCH("Muy Crítico",W8)))</formula>
    </cfRule>
    <cfRule type="containsText" dxfId="2787" priority="18" operator="containsText" text="Crítico">
      <formula>NOT(ISERROR(SEARCH("Crítico",W8)))</formula>
    </cfRule>
    <cfRule type="containsText" dxfId="2786" priority="19" operator="containsText" text="Poco Crítico">
      <formula>NOT(ISERROR(SEARCH("Poco Crítico",W8)))</formula>
    </cfRule>
    <cfRule type="containsText" dxfId="2785" priority="20" operator="containsText" text="No Crítico">
      <formula>NOT(ISERROR(SEARCH("No Crítico",W8)))</formula>
    </cfRule>
  </conditionalFormatting>
  <conditionalFormatting sqref="AC8:AC10">
    <cfRule type="containsText" dxfId="2784" priority="13" operator="containsText" text="Muy Crítico">
      <formula>NOT(ISERROR(SEARCH("Muy Crítico",AC8)))</formula>
    </cfRule>
    <cfRule type="containsText" dxfId="2783" priority="14" operator="containsText" text="Crítico">
      <formula>NOT(ISERROR(SEARCH("Crítico",AC8)))</formula>
    </cfRule>
    <cfRule type="containsText" dxfId="2782" priority="15" operator="containsText" text="Poco Crítico">
      <formula>NOT(ISERROR(SEARCH("Poco Crítico",AC8)))</formula>
    </cfRule>
    <cfRule type="containsText" dxfId="2781" priority="16" operator="containsText" text="No Crítico">
      <formula>NOT(ISERROR(SEARCH("No Crítico",AC8)))</formula>
    </cfRule>
  </conditionalFormatting>
  <conditionalFormatting sqref="AL8:AL12">
    <cfRule type="containsText" dxfId="2780" priority="9" operator="containsText" text="Muy Crítico">
      <formula>NOT(ISERROR(SEARCH("Muy Crítico",AL8)))</formula>
    </cfRule>
    <cfRule type="containsText" dxfId="2779" priority="10" operator="containsText" text="Crítico">
      <formula>NOT(ISERROR(SEARCH("Crítico",AL8)))</formula>
    </cfRule>
    <cfRule type="containsText" dxfId="2778" priority="11" operator="containsText" text="Poco Crítico">
      <formula>NOT(ISERROR(SEARCH("Poco Crítico",AL8)))</formula>
    </cfRule>
    <cfRule type="containsText" dxfId="2777" priority="12" operator="containsText" text="No Crítico">
      <formula>NOT(ISERROR(SEARCH("No Crítico",AL8)))</formula>
    </cfRule>
  </conditionalFormatting>
  <conditionalFormatting sqref="AU8:AU12">
    <cfRule type="expression" dxfId="2776" priority="5">
      <formula>IF(AU8="No crítico",1,0)</formula>
    </cfRule>
    <cfRule type="expression" dxfId="2775" priority="6">
      <formula>IF(AU8="Esencial",1,0)</formula>
    </cfRule>
    <cfRule type="expression" dxfId="2774" priority="7">
      <formula>IF(AU8="Crítico",1,0)</formula>
    </cfRule>
    <cfRule type="expression" dxfId="2773" priority="8">
      <formula>IF(AU8="Muy crítico",1,0)</formula>
    </cfRule>
  </conditionalFormatting>
  <conditionalFormatting sqref="AC11:AC12">
    <cfRule type="containsText" dxfId="2772" priority="1" operator="containsText" text="Muy Crítico">
      <formula>NOT(ISERROR(SEARCH("Muy Crítico",AC11)))</formula>
    </cfRule>
    <cfRule type="containsText" dxfId="2771" priority="2" operator="containsText" text="Crítico">
      <formula>NOT(ISERROR(SEARCH("Crítico",AC11)))</formula>
    </cfRule>
    <cfRule type="containsText" dxfId="2770" priority="3" operator="containsText" text="Poco Crítico">
      <formula>NOT(ISERROR(SEARCH("Poco Crítico",AC11)))</formula>
    </cfRule>
    <cfRule type="containsText" dxfId="2769" priority="4" operator="containsText" text="No Crítico">
      <formula>NOT(ISERROR(SEARCH("No Crítico",AC11)))</formula>
    </cfRule>
  </conditionalFormatting>
  <dataValidations count="9">
    <dataValidation type="list" allowBlank="1" showInputMessage="1" showErrorMessage="1" sqref="AF8:AF67" xr:uid="{2F78A465-A7CC-453A-A6C3-BC5B1721ABC7}">
      <formula1>L_06</formula1>
    </dataValidation>
    <dataValidation type="list" allowBlank="1" showInputMessage="1" showErrorMessage="1" sqref="AN8:AN67" xr:uid="{7742BA2B-5BA9-4405-965D-3E4AFFC29EF6}">
      <formula1>L_05</formula1>
    </dataValidation>
    <dataValidation type="list" allowBlank="1" showInputMessage="1" showErrorMessage="1" sqref="AP8:AP67" xr:uid="{691653CE-74B1-438D-B5F7-E2DD381D8C5F}">
      <formula1>L_04</formula1>
    </dataValidation>
    <dataValidation type="list" showInputMessage="1" sqref="L25:L67 L11:L12" xr:uid="{1908930A-684A-4774-947E-725DCD9499DD}">
      <formula1>L_19</formula1>
    </dataValidation>
    <dataValidation type="list" allowBlank="1" showInputMessage="1" showErrorMessage="1" sqref="P27:P67 P25 P11:P12" xr:uid="{A509F96F-28AD-46FF-8CB4-76EF9B37E49B}">
      <formula1>L_15</formula1>
    </dataValidation>
    <dataValidation type="list" showInputMessage="1" showErrorMessage="1" sqref="AL8:AL67" xr:uid="{B9199723-A937-4A60-81BE-4D2987A264B1}">
      <formula1>L_03</formula1>
    </dataValidation>
    <dataValidation type="list" showInputMessage="1" showErrorMessage="1" sqref="AJ8:AJ67" xr:uid="{EE53B18C-987B-48C7-8848-F00FB7AEEE0A}">
      <formula1>L_02</formula1>
    </dataValidation>
    <dataValidation type="list" showInputMessage="1" showErrorMessage="1" sqref="AH8:AH67" xr:uid="{1637D944-E835-4E10-B994-87501850337D}">
      <formula1>L_01</formula1>
    </dataValidation>
    <dataValidation type="list" allowBlank="1" showInputMessage="1" showErrorMessage="1" sqref="R13:R67" xr:uid="{ECC88CB2-2C03-4A00-854F-1084E3B95CF2}">
      <formula1>L_16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57D7-5724-4F57-98AD-733FDCE5B72B}">
  <sheetPr codeName="Hoja11"/>
  <dimension ref="A1:AW125"/>
  <sheetViews>
    <sheetView showGridLines="0" topLeftCell="AD1" zoomScale="80" zoomScaleNormal="80" workbookViewId="0">
      <selection activeCell="AU7" sqref="C7:AU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5" width="5.6640625" style="181" customWidth="1"/>
    <col min="6" max="6" width="8.88671875" style="181" bestFit="1" customWidth="1"/>
    <col min="7" max="7" width="5.88671875" style="181" customWidth="1"/>
    <col min="8" max="8" width="12.44140625" style="181" bestFit="1" customWidth="1"/>
    <col min="9" max="9" width="24.109375" style="181" customWidth="1"/>
    <col min="10" max="10" width="29.88671875" style="181" customWidth="1"/>
    <col min="11" max="11" width="25.109375" style="181" customWidth="1"/>
    <col min="12" max="12" width="19" style="181" customWidth="1"/>
    <col min="13" max="13" width="27.6640625" style="181" customWidth="1"/>
    <col min="14" max="14" width="3.5546875" style="181" bestFit="1" customWidth="1"/>
    <col min="15" max="15" width="7.5546875" style="181" bestFit="1" customWidth="1"/>
    <col min="16" max="16" width="3.44140625" style="181" bestFit="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36.5546875" style="181" customWidth="1"/>
    <col min="33" max="33" width="3.44140625" style="181" bestFit="1" customWidth="1"/>
    <col min="34" max="34" width="38.554687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43.44140625" style="181" customWidth="1"/>
    <col min="39" max="39" width="3.44140625" style="181" bestFit="1" customWidth="1"/>
    <col min="40" max="40" width="41.33203125" style="181" customWidth="1"/>
    <col min="41" max="41" width="3.44140625" style="181" bestFit="1" customWidth="1"/>
    <col min="42" max="42" width="33.8867187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9.5546875" style="181" bestFit="1" customWidth="1"/>
    <col min="47" max="47" width="11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71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396</v>
      </c>
      <c r="E8" s="36" t="s">
        <v>382</v>
      </c>
      <c r="F8" s="36" t="s">
        <v>650</v>
      </c>
      <c r="G8" s="36">
        <v>15632</v>
      </c>
      <c r="H8" s="36" t="s">
        <v>651</v>
      </c>
      <c r="I8" s="201" t="s">
        <v>641</v>
      </c>
      <c r="J8" s="36" t="s">
        <v>1145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8.3333333333333329E-2</v>
      </c>
      <c r="U8" s="209">
        <v>5</v>
      </c>
      <c r="V8" s="216">
        <v>5019639</v>
      </c>
      <c r="W8" s="44">
        <f>V8/30</f>
        <v>167321.29999999999</v>
      </c>
      <c r="X8" s="39">
        <v>542</v>
      </c>
      <c r="Y8" s="45">
        <f>T8</f>
        <v>8.3333333333333329E-2</v>
      </c>
      <c r="Z8" s="215">
        <v>1</v>
      </c>
      <c r="AA8" s="205">
        <f>W8*Z8*Y8</f>
        <v>13943.441666666666</v>
      </c>
      <c r="AB8" s="47">
        <f>+AA8*X8</f>
        <v>7557345.3833333328</v>
      </c>
      <c r="AC8" s="41">
        <v>161870988.06522933</v>
      </c>
      <c r="AD8" s="48">
        <f>+AB8+AC8</f>
        <v>169428333.44856265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253</v>
      </c>
      <c r="AG8" s="50" t="str">
        <f t="shared" ref="AG8" si="1">IF(MID(AF8,1,1)="0",MID(AF8,2,1),MID(AF8,1,2))</f>
        <v>5</v>
      </c>
      <c r="AH8" s="11" t="s">
        <v>254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2544422</v>
      </c>
      <c r="AS8" s="198">
        <f>IFERROR(MAX(_xlfn.NUMBERVALUE(AI8),_xlfn.NUMBERVALUE(AK8),_xlfn.NUMBERVALUE(AM8),_xlfn.NUMBERVALUE(AE8),_xlfn.NUMBERVALUE(AO8),_xlfn.NUMBERVALUE(AQ8),_xlfn.NUMBERVALUE(AG8)),"")</f>
        <v>5</v>
      </c>
      <c r="AT8" s="198" t="str">
        <f>VLOOKUP(AS8,'Listas '!$B$151:$C$156,2,FALSE)</f>
        <v>Muy Alta</v>
      </c>
      <c r="AU8" s="189" t="str">
        <f>VLOOKUP(AT8,'Listas '!$C$151:$D$156,2,FALSE)</f>
        <v>Muy 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381</v>
      </c>
      <c r="E9" s="36" t="s">
        <v>382</v>
      </c>
      <c r="F9" s="36" t="s">
        <v>650</v>
      </c>
      <c r="G9" s="36">
        <v>15632</v>
      </c>
      <c r="H9" s="36" t="s">
        <v>652</v>
      </c>
      <c r="I9" s="201" t="s">
        <v>1146</v>
      </c>
      <c r="J9" s="36" t="s">
        <v>1147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147</v>
      </c>
      <c r="P9" s="36" t="s">
        <v>1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216">
        <v>0</v>
      </c>
      <c r="W9" s="44">
        <f t="shared" ref="W9:W20" si="7">V9/30</f>
        <v>0</v>
      </c>
      <c r="X9" s="39">
        <v>542</v>
      </c>
      <c r="Y9" s="45">
        <f t="shared" ref="Y9:Y20" si="8">T9</f>
        <v>0</v>
      </c>
      <c r="Z9" s="215">
        <v>0</v>
      </c>
      <c r="AA9" s="205">
        <f t="shared" ref="AA9:AA20" si="9">W9*Z9*Y9</f>
        <v>0</v>
      </c>
      <c r="AB9" s="47">
        <f t="shared" ref="AB9:AB20" si="10">+AA9*X9</f>
        <v>0</v>
      </c>
      <c r="AC9" s="41">
        <v>161870988.06522933</v>
      </c>
      <c r="AD9" s="48">
        <f t="shared" ref="AD9:AD20" si="11">+AB9+AC9</f>
        <v>161870988.06522933</v>
      </c>
      <c r="AE9" s="49">
        <f t="shared" ref="AE9:AE20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19" si="13">IF(MID(AF9,1,1)="0",MID(AF9,2,1),MID(AF9,1,2))</f>
        <v>1</v>
      </c>
      <c r="AH9" s="11" t="s">
        <v>254</v>
      </c>
      <c r="AI9" s="51" t="str">
        <f t="shared" ref="AI9:AI19" si="14">IF(MID(AH9,1,1)="0",MID(AH9,2,1),MID(AH9,1,2))</f>
        <v>4</v>
      </c>
      <c r="AJ9" s="11" t="s">
        <v>263</v>
      </c>
      <c r="AK9" s="52" t="str">
        <f t="shared" ref="AK9:AK19" si="15">IF(MID(AJ9,1,1)="0",MID(AJ9,2,1),MID(AJ9,1,2))</f>
        <v>4</v>
      </c>
      <c r="AL9" s="11" t="s">
        <v>34</v>
      </c>
      <c r="AM9" s="51" t="str">
        <f t="shared" ref="AM9:AM19" si="16">IF(MID(AL9,1,1)="0",MID(AL9,2,1),MID(AL9,1,2))</f>
        <v>4</v>
      </c>
      <c r="AN9" s="11" t="s">
        <v>243</v>
      </c>
      <c r="AO9" s="52" t="str">
        <f t="shared" ref="AO9:AO19" si="17">IF(MID(AN9,1,1)="0",MID(AN9,2,1),MID(AN9,1,2))</f>
        <v>2</v>
      </c>
      <c r="AP9" s="42" t="s">
        <v>50</v>
      </c>
      <c r="AQ9" s="51" t="str">
        <f t="shared" ref="AQ9:AQ20" si="18">IF(MID(AP9,1,1)="0",MID(AP9,2,1),MID(AP9,1,2))</f>
        <v>2</v>
      </c>
      <c r="AR9" s="197" t="str">
        <f t="shared" ref="AR9:AR20" si="19">CONCATENATE(AE9,AG9,AI9,AK9,AM9,AO9,AQ9)</f>
        <v>2144422</v>
      </c>
      <c r="AS9" s="198">
        <f t="shared" ref="AS9:AS20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384</v>
      </c>
      <c r="E10" s="36" t="s">
        <v>382</v>
      </c>
      <c r="F10" s="36" t="s">
        <v>650</v>
      </c>
      <c r="G10" s="36">
        <v>15632</v>
      </c>
      <c r="H10" s="36" t="s">
        <v>655</v>
      </c>
      <c r="I10" s="201" t="s">
        <v>1148</v>
      </c>
      <c r="J10" s="36" t="s">
        <v>1149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216">
        <v>0</v>
      </c>
      <c r="W10" s="44">
        <f t="shared" si="7"/>
        <v>0</v>
      </c>
      <c r="X10" s="39">
        <v>542</v>
      </c>
      <c r="Y10" s="45">
        <f t="shared" si="8"/>
        <v>0</v>
      </c>
      <c r="Z10" s="215">
        <v>0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3"/>
        <v>1</v>
      </c>
      <c r="AH10" s="11" t="s">
        <v>254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2144422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385</v>
      </c>
      <c r="E11" s="36" t="s">
        <v>382</v>
      </c>
      <c r="F11" s="36" t="s">
        <v>650</v>
      </c>
      <c r="G11" s="36">
        <v>15632</v>
      </c>
      <c r="H11" s="36" t="s">
        <v>653</v>
      </c>
      <c r="I11" s="201" t="s">
        <v>642</v>
      </c>
      <c r="J11" s="36" t="s">
        <v>1150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147</v>
      </c>
      <c r="P11" s="36" t="s">
        <v>1</v>
      </c>
      <c r="Q11" s="36" t="s">
        <v>1050</v>
      </c>
      <c r="R11" s="36" t="s">
        <v>140</v>
      </c>
      <c r="S11" s="36" t="s">
        <v>830</v>
      </c>
      <c r="T11" s="209">
        <v>0</v>
      </c>
      <c r="U11" s="209">
        <v>5</v>
      </c>
      <c r="V11" s="216">
        <v>0</v>
      </c>
      <c r="W11" s="44">
        <f t="shared" si="7"/>
        <v>0</v>
      </c>
      <c r="X11" s="39">
        <v>542</v>
      </c>
      <c r="Y11" s="45">
        <f t="shared" si="8"/>
        <v>0</v>
      </c>
      <c r="Z11" s="215">
        <v>0</v>
      </c>
      <c r="AA11" s="205">
        <f t="shared" si="9"/>
        <v>0</v>
      </c>
      <c r="AB11" s="47">
        <f t="shared" si="10"/>
        <v>0</v>
      </c>
      <c r="AC11" s="41">
        <v>161870988.06522933</v>
      </c>
      <c r="AD11" s="48">
        <f t="shared" si="11"/>
        <v>161870988.06522933</v>
      </c>
      <c r="AE11" s="49">
        <f t="shared" si="12"/>
        <v>2</v>
      </c>
      <c r="AF11" s="11" t="s">
        <v>64</v>
      </c>
      <c r="AG11" s="50" t="str">
        <f t="shared" si="13"/>
        <v>1</v>
      </c>
      <c r="AH11" s="11" t="s">
        <v>254</v>
      </c>
      <c r="AI11" s="51" t="str">
        <f t="shared" si="14"/>
        <v>4</v>
      </c>
      <c r="AJ11" s="11" t="s">
        <v>263</v>
      </c>
      <c r="AK11" s="52" t="str">
        <f t="shared" si="15"/>
        <v>4</v>
      </c>
      <c r="AL11" s="11" t="s">
        <v>34</v>
      </c>
      <c r="AM11" s="51" t="str">
        <f t="shared" si="16"/>
        <v>4</v>
      </c>
      <c r="AN11" s="11" t="s">
        <v>243</v>
      </c>
      <c r="AO11" s="52" t="str">
        <f t="shared" si="17"/>
        <v>2</v>
      </c>
      <c r="AP11" s="42" t="s">
        <v>50</v>
      </c>
      <c r="AQ11" s="51" t="str">
        <f t="shared" si="18"/>
        <v>2</v>
      </c>
      <c r="AR11" s="197" t="str">
        <f t="shared" si="19"/>
        <v>2144422</v>
      </c>
      <c r="AS11" s="198">
        <f t="shared" si="20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386</v>
      </c>
      <c r="E12" s="36" t="s">
        <v>382</v>
      </c>
      <c r="F12" s="36" t="s">
        <v>650</v>
      </c>
      <c r="G12" s="36">
        <v>15632</v>
      </c>
      <c r="H12" s="36" t="s">
        <v>654</v>
      </c>
      <c r="I12" s="201" t="s">
        <v>643</v>
      </c>
      <c r="J12" s="36" t="s">
        <v>1151</v>
      </c>
      <c r="K12" s="36" t="s">
        <v>1025</v>
      </c>
      <c r="L12" s="36" t="s">
        <v>324</v>
      </c>
      <c r="M12" s="36" t="s">
        <v>1041</v>
      </c>
      <c r="N12" s="36" t="s">
        <v>432</v>
      </c>
      <c r="O12" s="36" t="s">
        <v>147</v>
      </c>
      <c r="P12" s="36" t="s">
        <v>1</v>
      </c>
      <c r="Q12" s="36" t="s">
        <v>1050</v>
      </c>
      <c r="R12" s="36" t="s">
        <v>140</v>
      </c>
      <c r="S12" s="36" t="s">
        <v>830</v>
      </c>
      <c r="T12" s="209">
        <v>0</v>
      </c>
      <c r="U12" s="209">
        <v>5</v>
      </c>
      <c r="V12" s="216">
        <v>0</v>
      </c>
      <c r="W12" s="44">
        <f t="shared" si="7"/>
        <v>0</v>
      </c>
      <c r="X12" s="39">
        <v>542</v>
      </c>
      <c r="Y12" s="45">
        <f t="shared" si="8"/>
        <v>0</v>
      </c>
      <c r="Z12" s="215">
        <v>0</v>
      </c>
      <c r="AA12" s="205">
        <f t="shared" si="9"/>
        <v>0</v>
      </c>
      <c r="AB12" s="47">
        <f t="shared" si="10"/>
        <v>0</v>
      </c>
      <c r="AC12" s="41">
        <v>161870988.06522933</v>
      </c>
      <c r="AD12" s="48">
        <f t="shared" si="11"/>
        <v>161870988.06522933</v>
      </c>
      <c r="AE12" s="49">
        <f t="shared" si="12"/>
        <v>2</v>
      </c>
      <c r="AF12" s="11" t="s">
        <v>64</v>
      </c>
      <c r="AG12" s="50" t="str">
        <f t="shared" si="13"/>
        <v>1</v>
      </c>
      <c r="AH12" s="11" t="s">
        <v>254</v>
      </c>
      <c r="AI12" s="51" t="str">
        <f t="shared" si="14"/>
        <v>4</v>
      </c>
      <c r="AJ12" s="11" t="s">
        <v>263</v>
      </c>
      <c r="AK12" s="52" t="str">
        <f t="shared" si="15"/>
        <v>4</v>
      </c>
      <c r="AL12" s="11" t="s">
        <v>34</v>
      </c>
      <c r="AM12" s="51" t="str">
        <f t="shared" si="16"/>
        <v>4</v>
      </c>
      <c r="AN12" s="11" t="s">
        <v>243</v>
      </c>
      <c r="AO12" s="52" t="str">
        <f t="shared" si="17"/>
        <v>2</v>
      </c>
      <c r="AP12" s="42" t="s">
        <v>50</v>
      </c>
      <c r="AQ12" s="51" t="str">
        <f t="shared" si="18"/>
        <v>2</v>
      </c>
      <c r="AR12" s="197" t="str">
        <f t="shared" si="19"/>
        <v>2144422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387</v>
      </c>
      <c r="E13" s="36" t="s">
        <v>382</v>
      </c>
      <c r="F13" s="36" t="s">
        <v>664</v>
      </c>
      <c r="G13" s="36">
        <v>15632</v>
      </c>
      <c r="H13" s="36" t="s">
        <v>663</v>
      </c>
      <c r="I13" s="201" t="s">
        <v>644</v>
      </c>
      <c r="J13" s="36" t="s">
        <v>831</v>
      </c>
      <c r="K13" s="36" t="s">
        <v>1016</v>
      </c>
      <c r="L13" s="36" t="s">
        <v>324</v>
      </c>
      <c r="M13" s="36" t="s">
        <v>1017</v>
      </c>
      <c r="N13" s="36" t="s">
        <v>432</v>
      </c>
      <c r="O13" s="36" t="s">
        <v>147</v>
      </c>
      <c r="P13" s="36" t="s">
        <v>1</v>
      </c>
      <c r="Q13" s="36" t="s">
        <v>448</v>
      </c>
      <c r="R13" s="36" t="s">
        <v>140</v>
      </c>
      <c r="S13" s="36" t="s">
        <v>1009</v>
      </c>
      <c r="T13" s="209">
        <v>8.3333333333333329E-2</v>
      </c>
      <c r="U13" s="209">
        <v>3</v>
      </c>
      <c r="V13" s="216">
        <v>5019639</v>
      </c>
      <c r="W13" s="44">
        <f t="shared" si="7"/>
        <v>167321.29999999999</v>
      </c>
      <c r="X13" s="39">
        <v>542</v>
      </c>
      <c r="Y13" s="45">
        <f t="shared" si="8"/>
        <v>8.3333333333333329E-2</v>
      </c>
      <c r="Z13" s="215">
        <v>1</v>
      </c>
      <c r="AA13" s="205">
        <f t="shared" si="9"/>
        <v>13943.441666666666</v>
      </c>
      <c r="AB13" s="47">
        <f t="shared" si="10"/>
        <v>7557345.3833333328</v>
      </c>
      <c r="AC13" s="41">
        <v>200405322.02091306</v>
      </c>
      <c r="AD13" s="48">
        <f t="shared" si="11"/>
        <v>207962667.40424639</v>
      </c>
      <c r="AE13" s="49">
        <f t="shared" si="12"/>
        <v>2</v>
      </c>
      <c r="AF13" s="11" t="s">
        <v>253</v>
      </c>
      <c r="AG13" s="50" t="str">
        <f t="shared" si="13"/>
        <v>5</v>
      </c>
      <c r="AH13" s="11" t="s">
        <v>245</v>
      </c>
      <c r="AI13" s="51" t="str">
        <f t="shared" si="14"/>
        <v>2</v>
      </c>
      <c r="AJ13" s="11" t="s">
        <v>263</v>
      </c>
      <c r="AK13" s="52" t="str">
        <f t="shared" si="15"/>
        <v>4</v>
      </c>
      <c r="AL13" s="11" t="s">
        <v>242</v>
      </c>
      <c r="AM13" s="51" t="str">
        <f t="shared" si="16"/>
        <v>2</v>
      </c>
      <c r="AN13" s="11" t="s">
        <v>247</v>
      </c>
      <c r="AO13" s="52" t="str">
        <f t="shared" si="17"/>
        <v>1</v>
      </c>
      <c r="AP13" s="42" t="s">
        <v>54</v>
      </c>
      <c r="AQ13" s="51" t="str">
        <f t="shared" si="18"/>
        <v>2</v>
      </c>
      <c r="AR13" s="197" t="str">
        <f t="shared" si="19"/>
        <v>2524212</v>
      </c>
      <c r="AS13" s="198">
        <f t="shared" si="20"/>
        <v>5</v>
      </c>
      <c r="AT13" s="198" t="str">
        <f>VLOOKUP(AS13,'Listas '!$B$151:$C$156,2,FALSE)</f>
        <v>Muy Alta</v>
      </c>
      <c r="AU13" s="189" t="str">
        <f>VLOOKUP(AT13,'Listas '!$C$151:$D$156,2,FALSE)</f>
        <v>Muy 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588</v>
      </c>
      <c r="E14" s="36" t="s">
        <v>382</v>
      </c>
      <c r="F14" s="36" t="s">
        <v>664</v>
      </c>
      <c r="G14" s="36">
        <v>15632</v>
      </c>
      <c r="H14" s="36" t="s">
        <v>658</v>
      </c>
      <c r="I14" s="201" t="s">
        <v>1152</v>
      </c>
      <c r="J14" s="36" t="s">
        <v>1153</v>
      </c>
      <c r="K14" s="36" t="s">
        <v>1011</v>
      </c>
      <c r="L14" s="36" t="s">
        <v>324</v>
      </c>
      <c r="M14" s="36" t="s">
        <v>1012</v>
      </c>
      <c r="N14" s="36" t="s">
        <v>432</v>
      </c>
      <c r="O14" s="36" t="s">
        <v>147</v>
      </c>
      <c r="P14" s="36" t="s">
        <v>1</v>
      </c>
      <c r="Q14" s="36" t="s">
        <v>448</v>
      </c>
      <c r="R14" s="36" t="s">
        <v>140</v>
      </c>
      <c r="S14" s="36" t="s">
        <v>1009</v>
      </c>
      <c r="T14" s="209">
        <v>2.0833333333333332E-2</v>
      </c>
      <c r="U14" s="209">
        <v>3</v>
      </c>
      <c r="V14" s="216">
        <v>3213346</v>
      </c>
      <c r="W14" s="44">
        <f t="shared" si="7"/>
        <v>107111.53333333334</v>
      </c>
      <c r="X14" s="39">
        <v>542</v>
      </c>
      <c r="Y14" s="45">
        <f t="shared" si="8"/>
        <v>2.0833333333333332E-2</v>
      </c>
      <c r="Z14" s="215">
        <v>1</v>
      </c>
      <c r="AA14" s="205">
        <f t="shared" si="9"/>
        <v>2231.4902777777779</v>
      </c>
      <c r="AB14" s="47">
        <f t="shared" si="10"/>
        <v>1209467.7305555556</v>
      </c>
      <c r="AC14" s="41">
        <v>200405322.02091306</v>
      </c>
      <c r="AD14" s="48">
        <f t="shared" si="11"/>
        <v>201614789.75146863</v>
      </c>
      <c r="AE14" s="49">
        <f t="shared" si="12"/>
        <v>2</v>
      </c>
      <c r="AF14" s="11" t="s">
        <v>256</v>
      </c>
      <c r="AG14" s="50" t="str">
        <f t="shared" si="13"/>
        <v>4</v>
      </c>
      <c r="AH14" s="11" t="s">
        <v>245</v>
      </c>
      <c r="AI14" s="51" t="str">
        <f t="shared" si="14"/>
        <v>2</v>
      </c>
      <c r="AJ14" s="11" t="s">
        <v>263</v>
      </c>
      <c r="AK14" s="52" t="str">
        <f t="shared" si="15"/>
        <v>4</v>
      </c>
      <c r="AL14" s="11" t="s">
        <v>242</v>
      </c>
      <c r="AM14" s="51" t="str">
        <f t="shared" si="16"/>
        <v>2</v>
      </c>
      <c r="AN14" s="11" t="s">
        <v>247</v>
      </c>
      <c r="AO14" s="52" t="str">
        <f t="shared" si="17"/>
        <v>1</v>
      </c>
      <c r="AP14" s="42" t="s">
        <v>54</v>
      </c>
      <c r="AQ14" s="51" t="str">
        <f t="shared" si="18"/>
        <v>2</v>
      </c>
      <c r="AR14" s="197" t="str">
        <f t="shared" si="19"/>
        <v>2424212</v>
      </c>
      <c r="AS14" s="198">
        <f t="shared" si="20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589</v>
      </c>
      <c r="E15" s="36" t="s">
        <v>382</v>
      </c>
      <c r="F15" s="36" t="s">
        <v>664</v>
      </c>
      <c r="G15" s="36">
        <v>15632</v>
      </c>
      <c r="H15" s="36" t="s">
        <v>657</v>
      </c>
      <c r="I15" s="201" t="s">
        <v>645</v>
      </c>
      <c r="J15" s="36" t="s">
        <v>1154</v>
      </c>
      <c r="K15" s="36" t="s">
        <v>1011</v>
      </c>
      <c r="L15" s="36" t="s">
        <v>324</v>
      </c>
      <c r="M15" s="36" t="s">
        <v>1012</v>
      </c>
      <c r="N15" s="36" t="s">
        <v>432</v>
      </c>
      <c r="O15" s="36" t="s">
        <v>147</v>
      </c>
      <c r="P15" s="36" t="s">
        <v>1</v>
      </c>
      <c r="Q15" s="36" t="s">
        <v>448</v>
      </c>
      <c r="R15" s="36" t="s">
        <v>140</v>
      </c>
      <c r="S15" s="36" t="s">
        <v>1009</v>
      </c>
      <c r="T15" s="209">
        <v>2.0833333333333332E-2</v>
      </c>
      <c r="U15" s="209">
        <v>3</v>
      </c>
      <c r="V15" s="216">
        <v>1806293</v>
      </c>
      <c r="W15" s="44">
        <f t="shared" si="7"/>
        <v>60209.76666666667</v>
      </c>
      <c r="X15" s="39">
        <v>542</v>
      </c>
      <c r="Y15" s="45">
        <f t="shared" si="8"/>
        <v>2.0833333333333332E-2</v>
      </c>
      <c r="Z15" s="215">
        <v>1</v>
      </c>
      <c r="AA15" s="205">
        <f t="shared" si="9"/>
        <v>1254.370138888889</v>
      </c>
      <c r="AB15" s="47">
        <f t="shared" si="10"/>
        <v>679868.61527777778</v>
      </c>
      <c r="AC15" s="41">
        <v>200405322.02091306</v>
      </c>
      <c r="AD15" s="48">
        <f t="shared" si="11"/>
        <v>201085190.63619083</v>
      </c>
      <c r="AE15" s="49">
        <f t="shared" si="12"/>
        <v>2</v>
      </c>
      <c r="AF15" s="11" t="s">
        <v>256</v>
      </c>
      <c r="AG15" s="50" t="str">
        <f t="shared" si="13"/>
        <v>4</v>
      </c>
      <c r="AH15" s="11" t="s">
        <v>245</v>
      </c>
      <c r="AI15" s="51" t="str">
        <f t="shared" si="14"/>
        <v>2</v>
      </c>
      <c r="AJ15" s="11" t="s">
        <v>263</v>
      </c>
      <c r="AK15" s="52" t="str">
        <f t="shared" si="15"/>
        <v>4</v>
      </c>
      <c r="AL15" s="11" t="s">
        <v>242</v>
      </c>
      <c r="AM15" s="51" t="str">
        <f t="shared" si="16"/>
        <v>2</v>
      </c>
      <c r="AN15" s="11" t="s">
        <v>247</v>
      </c>
      <c r="AO15" s="52" t="str">
        <f t="shared" si="17"/>
        <v>1</v>
      </c>
      <c r="AP15" s="42" t="s">
        <v>54</v>
      </c>
      <c r="AQ15" s="51" t="str">
        <f t="shared" si="18"/>
        <v>2</v>
      </c>
      <c r="AR15" s="197" t="str">
        <f t="shared" si="19"/>
        <v>2424212</v>
      </c>
      <c r="AS15" s="198">
        <f t="shared" si="20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590</v>
      </c>
      <c r="E16" s="36" t="s">
        <v>382</v>
      </c>
      <c r="F16" s="36" t="s">
        <v>664</v>
      </c>
      <c r="G16" s="36">
        <v>15632</v>
      </c>
      <c r="H16" s="36" t="s">
        <v>656</v>
      </c>
      <c r="I16" s="201" t="s">
        <v>646</v>
      </c>
      <c r="J16" s="36" t="s">
        <v>1153</v>
      </c>
      <c r="K16" s="36" t="s">
        <v>1011</v>
      </c>
      <c r="L16" s="36" t="s">
        <v>324</v>
      </c>
      <c r="M16" s="36" t="s">
        <v>1014</v>
      </c>
      <c r="N16" s="36" t="s">
        <v>432</v>
      </c>
      <c r="O16" s="36" t="s">
        <v>147</v>
      </c>
      <c r="P16" s="36" t="s">
        <v>1</v>
      </c>
      <c r="Q16" s="36" t="s">
        <v>448</v>
      </c>
      <c r="R16" s="36" t="s">
        <v>140</v>
      </c>
      <c r="S16" s="36" t="s">
        <v>1009</v>
      </c>
      <c r="T16" s="209">
        <v>2.0833333333333332E-2</v>
      </c>
      <c r="U16" s="209">
        <v>3</v>
      </c>
      <c r="V16" s="216">
        <v>0</v>
      </c>
      <c r="W16" s="44">
        <f t="shared" si="7"/>
        <v>0</v>
      </c>
      <c r="X16" s="39">
        <v>542</v>
      </c>
      <c r="Y16" s="45">
        <f t="shared" si="8"/>
        <v>2.0833333333333332E-2</v>
      </c>
      <c r="Z16" s="215">
        <v>0</v>
      </c>
      <c r="AA16" s="205">
        <f t="shared" si="9"/>
        <v>0</v>
      </c>
      <c r="AB16" s="47">
        <f t="shared" si="10"/>
        <v>0</v>
      </c>
      <c r="AC16" s="41">
        <v>200405322.02091306</v>
      </c>
      <c r="AD16" s="48">
        <f t="shared" si="11"/>
        <v>200405322.02091306</v>
      </c>
      <c r="AE16" s="49">
        <f t="shared" si="12"/>
        <v>2</v>
      </c>
      <c r="AF16" s="11" t="s">
        <v>64</v>
      </c>
      <c r="AG16" s="50" t="str">
        <f t="shared" si="13"/>
        <v>1</v>
      </c>
      <c r="AH16" s="11" t="s">
        <v>245</v>
      </c>
      <c r="AI16" s="51" t="str">
        <f t="shared" si="14"/>
        <v>2</v>
      </c>
      <c r="AJ16" s="11" t="s">
        <v>263</v>
      </c>
      <c r="AK16" s="52" t="str">
        <f t="shared" si="15"/>
        <v>4</v>
      </c>
      <c r="AL16" s="11" t="s">
        <v>242</v>
      </c>
      <c r="AM16" s="51" t="str">
        <f t="shared" si="16"/>
        <v>2</v>
      </c>
      <c r="AN16" s="11" t="s">
        <v>247</v>
      </c>
      <c r="AO16" s="52" t="str">
        <f t="shared" si="17"/>
        <v>1</v>
      </c>
      <c r="AP16" s="42" t="s">
        <v>54</v>
      </c>
      <c r="AQ16" s="51" t="str">
        <f t="shared" si="18"/>
        <v>2</v>
      </c>
      <c r="AR16" s="197" t="str">
        <f t="shared" si="19"/>
        <v>2124212</v>
      </c>
      <c r="AS16" s="198">
        <f t="shared" si="20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591</v>
      </c>
      <c r="E17" s="36" t="s">
        <v>382</v>
      </c>
      <c r="F17" s="36" t="s">
        <v>664</v>
      </c>
      <c r="G17" s="36">
        <v>15632</v>
      </c>
      <c r="H17" s="36" t="s">
        <v>659</v>
      </c>
      <c r="I17" s="201" t="s">
        <v>647</v>
      </c>
      <c r="J17" s="36" t="s">
        <v>1153</v>
      </c>
      <c r="K17" s="36" t="s">
        <v>1011</v>
      </c>
      <c r="L17" s="36" t="s">
        <v>324</v>
      </c>
      <c r="M17" s="36" t="s">
        <v>1014</v>
      </c>
      <c r="N17" s="36" t="s">
        <v>432</v>
      </c>
      <c r="O17" s="36" t="s">
        <v>147</v>
      </c>
      <c r="P17" s="36" t="s">
        <v>1</v>
      </c>
      <c r="Q17" s="36" t="s">
        <v>448</v>
      </c>
      <c r="R17" s="36" t="s">
        <v>140</v>
      </c>
      <c r="S17" s="36" t="s">
        <v>1009</v>
      </c>
      <c r="T17" s="209">
        <v>2.0833333333333332E-2</v>
      </c>
      <c r="U17" s="209">
        <v>3</v>
      </c>
      <c r="V17" s="216">
        <v>0</v>
      </c>
      <c r="W17" s="44">
        <f t="shared" si="7"/>
        <v>0</v>
      </c>
      <c r="X17" s="39">
        <v>542</v>
      </c>
      <c r="Y17" s="45">
        <f t="shared" si="8"/>
        <v>2.0833333333333332E-2</v>
      </c>
      <c r="Z17" s="215">
        <v>0</v>
      </c>
      <c r="AA17" s="205">
        <f t="shared" si="9"/>
        <v>0</v>
      </c>
      <c r="AB17" s="47">
        <f t="shared" si="10"/>
        <v>0</v>
      </c>
      <c r="AC17" s="41">
        <v>200405322.02091306</v>
      </c>
      <c r="AD17" s="48">
        <f t="shared" si="11"/>
        <v>200405322.02091306</v>
      </c>
      <c r="AE17" s="49">
        <f t="shared" si="12"/>
        <v>2</v>
      </c>
      <c r="AF17" s="11" t="s">
        <v>64</v>
      </c>
      <c r="AG17" s="50" t="str">
        <f t="shared" si="13"/>
        <v>1</v>
      </c>
      <c r="AH17" s="11" t="s">
        <v>245</v>
      </c>
      <c r="AI17" s="51" t="str">
        <f t="shared" si="14"/>
        <v>2</v>
      </c>
      <c r="AJ17" s="11" t="s">
        <v>263</v>
      </c>
      <c r="AK17" s="52" t="str">
        <f t="shared" si="15"/>
        <v>4</v>
      </c>
      <c r="AL17" s="11" t="s">
        <v>242</v>
      </c>
      <c r="AM17" s="51" t="str">
        <f t="shared" si="16"/>
        <v>2</v>
      </c>
      <c r="AN17" s="11" t="s">
        <v>247</v>
      </c>
      <c r="AO17" s="52" t="str">
        <f t="shared" si="17"/>
        <v>1</v>
      </c>
      <c r="AP17" s="42" t="s">
        <v>54</v>
      </c>
      <c r="AQ17" s="51" t="str">
        <f t="shared" si="18"/>
        <v>2</v>
      </c>
      <c r="AR17" s="197" t="str">
        <f t="shared" si="19"/>
        <v>2124212</v>
      </c>
      <c r="AS17" s="198">
        <f t="shared" si="20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592</v>
      </c>
      <c r="E18" s="36" t="s">
        <v>382</v>
      </c>
      <c r="F18" s="36" t="s">
        <v>650</v>
      </c>
      <c r="G18" s="36">
        <v>15632</v>
      </c>
      <c r="H18" s="36" t="s">
        <v>661</v>
      </c>
      <c r="I18" s="201" t="s">
        <v>648</v>
      </c>
      <c r="J18" s="36" t="s">
        <v>832</v>
      </c>
      <c r="K18" s="36" t="s">
        <v>833</v>
      </c>
      <c r="L18" s="36" t="s">
        <v>136</v>
      </c>
      <c r="M18" s="36" t="s">
        <v>1137</v>
      </c>
      <c r="N18" s="36" t="s">
        <v>432</v>
      </c>
      <c r="O18" s="36" t="s">
        <v>147</v>
      </c>
      <c r="P18" s="36" t="s">
        <v>1</v>
      </c>
      <c r="Q18" s="36" t="s">
        <v>476</v>
      </c>
      <c r="R18" s="36" t="s">
        <v>140</v>
      </c>
      <c r="S18" s="36" t="s">
        <v>1138</v>
      </c>
      <c r="T18" s="209">
        <v>8.3333333333333329E-2</v>
      </c>
      <c r="U18" s="209">
        <v>90</v>
      </c>
      <c r="V18" s="216">
        <v>5019639</v>
      </c>
      <c r="W18" s="44">
        <f t="shared" si="7"/>
        <v>167321.29999999999</v>
      </c>
      <c r="X18" s="39">
        <v>542</v>
      </c>
      <c r="Y18" s="45">
        <f t="shared" si="8"/>
        <v>8.3333333333333329E-2</v>
      </c>
      <c r="Z18" s="215">
        <v>1</v>
      </c>
      <c r="AA18" s="205">
        <f t="shared" si="9"/>
        <v>13943.441666666666</v>
      </c>
      <c r="AB18" s="47">
        <f t="shared" si="10"/>
        <v>7557345.3833333328</v>
      </c>
      <c r="AC18" s="41">
        <v>527675586.80340129</v>
      </c>
      <c r="AD18" s="48">
        <f t="shared" si="11"/>
        <v>535232932.18673462</v>
      </c>
      <c r="AE18" s="49">
        <f t="shared" si="12"/>
        <v>3</v>
      </c>
      <c r="AF18" s="11" t="s">
        <v>253</v>
      </c>
      <c r="AG18" s="50" t="str">
        <f t="shared" si="13"/>
        <v>5</v>
      </c>
      <c r="AH18" s="11" t="s">
        <v>63</v>
      </c>
      <c r="AI18" s="51" t="str">
        <f t="shared" si="14"/>
        <v>1</v>
      </c>
      <c r="AJ18" s="11" t="s">
        <v>143</v>
      </c>
      <c r="AK18" s="52" t="str">
        <f t="shared" si="15"/>
        <v>1</v>
      </c>
      <c r="AL18" s="11" t="s">
        <v>242</v>
      </c>
      <c r="AM18" s="51" t="str">
        <f t="shared" si="16"/>
        <v>2</v>
      </c>
      <c r="AN18" s="11" t="s">
        <v>247</v>
      </c>
      <c r="AO18" s="52" t="str">
        <f t="shared" si="17"/>
        <v>1</v>
      </c>
      <c r="AP18" s="42" t="s">
        <v>54</v>
      </c>
      <c r="AQ18" s="51" t="str">
        <f t="shared" si="18"/>
        <v>2</v>
      </c>
      <c r="AR18" s="197" t="str">
        <f t="shared" si="19"/>
        <v>3511212</v>
      </c>
      <c r="AS18" s="198">
        <f t="shared" si="20"/>
        <v>5</v>
      </c>
      <c r="AT18" s="198" t="str">
        <f>VLOOKUP(AS18,'Listas '!$B$151:$C$156,2,FALSE)</f>
        <v>Muy Alta</v>
      </c>
      <c r="AU18" s="189" t="str">
        <f>VLOOKUP(AT18,'Listas '!$C$151:$D$156,2,FALSE)</f>
        <v>Muy 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593</v>
      </c>
      <c r="E19" s="36" t="s">
        <v>382</v>
      </c>
      <c r="F19" s="36" t="s">
        <v>650</v>
      </c>
      <c r="G19" s="36">
        <v>15632</v>
      </c>
      <c r="H19" s="36" t="s">
        <v>662</v>
      </c>
      <c r="I19" s="201" t="s">
        <v>1139</v>
      </c>
      <c r="J19" s="36" t="s">
        <v>449</v>
      </c>
      <c r="K19" s="36" t="s">
        <v>346</v>
      </c>
      <c r="L19" s="37" t="s">
        <v>136</v>
      </c>
      <c r="M19" s="36" t="s">
        <v>1018</v>
      </c>
      <c r="N19" s="36" t="s">
        <v>432</v>
      </c>
      <c r="O19" s="36" t="s">
        <v>147</v>
      </c>
      <c r="P19" s="37" t="s">
        <v>1</v>
      </c>
      <c r="Q19" s="36" t="s">
        <v>450</v>
      </c>
      <c r="R19" s="36" t="s">
        <v>140</v>
      </c>
      <c r="S19" s="36" t="s">
        <v>451</v>
      </c>
      <c r="T19" s="38">
        <v>2.0833333333333332E-2</v>
      </c>
      <c r="U19" s="209">
        <v>0.33333333333333331</v>
      </c>
      <c r="V19" s="216">
        <v>0</v>
      </c>
      <c r="W19" s="44">
        <f t="shared" si="7"/>
        <v>0</v>
      </c>
      <c r="X19" s="39">
        <v>542</v>
      </c>
      <c r="Y19" s="45">
        <f t="shared" si="8"/>
        <v>2.0833333333333332E-2</v>
      </c>
      <c r="Z19" s="215">
        <v>0</v>
      </c>
      <c r="AA19" s="205">
        <f t="shared" si="9"/>
        <v>0</v>
      </c>
      <c r="AB19" s="47">
        <f t="shared" si="10"/>
        <v>0</v>
      </c>
      <c r="AC19" s="204">
        <f>140528000*0.7</f>
        <v>98369600</v>
      </c>
      <c r="AD19" s="48">
        <f t="shared" si="11"/>
        <v>98369600</v>
      </c>
      <c r="AE19" s="49">
        <f t="shared" si="12"/>
        <v>1</v>
      </c>
      <c r="AF19" s="11" t="s">
        <v>64</v>
      </c>
      <c r="AG19" s="50" t="str">
        <f t="shared" si="13"/>
        <v>1</v>
      </c>
      <c r="AH19" s="11" t="s">
        <v>63</v>
      </c>
      <c r="AI19" s="51" t="str">
        <f t="shared" si="14"/>
        <v>1</v>
      </c>
      <c r="AJ19" s="11" t="s">
        <v>143</v>
      </c>
      <c r="AK19" s="52" t="str">
        <f t="shared" si="15"/>
        <v>1</v>
      </c>
      <c r="AL19" s="11" t="s">
        <v>43</v>
      </c>
      <c r="AM19" s="51" t="str">
        <f t="shared" si="16"/>
        <v>3</v>
      </c>
      <c r="AN19" s="11" t="s">
        <v>247</v>
      </c>
      <c r="AO19" s="52" t="str">
        <f t="shared" si="17"/>
        <v>1</v>
      </c>
      <c r="AP19" s="42" t="s">
        <v>58</v>
      </c>
      <c r="AQ19" s="51" t="str">
        <f t="shared" si="18"/>
        <v>1</v>
      </c>
      <c r="AR19" s="197" t="str">
        <f t="shared" si="19"/>
        <v>1111311</v>
      </c>
      <c r="AS19" s="198">
        <f t="shared" si="20"/>
        <v>3</v>
      </c>
      <c r="AT19" s="198" t="str">
        <f>VLOOKUP(AS19,'Listas '!$B$151:$C$156,2,FALSE)</f>
        <v>Media</v>
      </c>
      <c r="AU19" s="189" t="str">
        <f>VLOOKUP(AT19,'Listas '!$C$151:$D$156,2,FALSE)</f>
        <v>Esencial</v>
      </c>
      <c r="AV19" s="43"/>
    </row>
    <row r="20" spans="2:48" s="185" customFormat="1" ht="49.5" customHeight="1" thickBot="1">
      <c r="B20" s="35"/>
      <c r="C20" s="36" t="s">
        <v>380</v>
      </c>
      <c r="D20" s="36" t="s">
        <v>594</v>
      </c>
      <c r="E20" s="36" t="s">
        <v>382</v>
      </c>
      <c r="F20" s="36" t="s">
        <v>650</v>
      </c>
      <c r="G20" s="36">
        <v>15632</v>
      </c>
      <c r="H20" s="36" t="s">
        <v>660</v>
      </c>
      <c r="I20" s="201" t="s">
        <v>406</v>
      </c>
      <c r="J20" s="36" t="s">
        <v>1105</v>
      </c>
      <c r="K20" s="36" t="s">
        <v>348</v>
      </c>
      <c r="L20" s="37" t="s">
        <v>136</v>
      </c>
      <c r="M20" s="36" t="s">
        <v>1021</v>
      </c>
      <c r="N20" s="36" t="s">
        <v>432</v>
      </c>
      <c r="O20" s="36" t="s">
        <v>151</v>
      </c>
      <c r="P20" s="37" t="s">
        <v>6</v>
      </c>
      <c r="Q20" s="36" t="s">
        <v>1022</v>
      </c>
      <c r="R20" s="36" t="s">
        <v>140</v>
      </c>
      <c r="S20" s="36" t="s">
        <v>1023</v>
      </c>
      <c r="T20" s="38">
        <v>0</v>
      </c>
      <c r="U20" s="209">
        <v>2</v>
      </c>
      <c r="V20" s="216">
        <v>0</v>
      </c>
      <c r="W20" s="44">
        <f t="shared" si="7"/>
        <v>0</v>
      </c>
      <c r="X20" s="39">
        <v>542</v>
      </c>
      <c r="Y20" s="45">
        <f t="shared" si="8"/>
        <v>0</v>
      </c>
      <c r="Z20" s="215">
        <v>0</v>
      </c>
      <c r="AA20" s="205">
        <f t="shared" si="9"/>
        <v>0</v>
      </c>
      <c r="AB20" s="47">
        <f t="shared" si="10"/>
        <v>0</v>
      </c>
      <c r="AC20" s="204">
        <v>30000000</v>
      </c>
      <c r="AD20" s="48">
        <f t="shared" si="11"/>
        <v>30000000</v>
      </c>
      <c r="AE20" s="49">
        <f t="shared" si="12"/>
        <v>1</v>
      </c>
      <c r="AF20" s="11" t="s">
        <v>64</v>
      </c>
      <c r="AG20" s="50" t="str">
        <f t="shared" ref="AG20" si="21">IF(MID(AF20,1,1)="0",MID(AF20,2,1),MID(AF20,1,2))</f>
        <v>1</v>
      </c>
      <c r="AH20" s="11" t="s">
        <v>63</v>
      </c>
      <c r="AI20" s="51" t="str">
        <f t="shared" ref="AI20" si="22">IF(MID(AH20,1,1)="0",MID(AH20,2,1),MID(AH20,1,2))</f>
        <v>1</v>
      </c>
      <c r="AJ20" s="11" t="s">
        <v>143</v>
      </c>
      <c r="AK20" s="52" t="str">
        <f t="shared" ref="AK20" si="23">IF(MID(AJ20,1,1)="0",MID(AJ20,2,1),MID(AJ20,1,2))</f>
        <v>1</v>
      </c>
      <c r="AL20" s="11" t="s">
        <v>242</v>
      </c>
      <c r="AM20" s="51" t="str">
        <f t="shared" ref="AM20" si="24">IF(MID(AL20,1,1)="0",MID(AL20,2,1),MID(AL20,1,2))</f>
        <v>2</v>
      </c>
      <c r="AN20" s="11" t="s">
        <v>247</v>
      </c>
      <c r="AO20" s="52" t="str">
        <f t="shared" ref="AO20" si="25">IF(MID(AN20,1,1)="0",MID(AN20,2,1),MID(AN20,1,2))</f>
        <v>1</v>
      </c>
      <c r="AP20" s="42" t="s">
        <v>58</v>
      </c>
      <c r="AQ20" s="51" t="str">
        <f t="shared" si="18"/>
        <v>1</v>
      </c>
      <c r="AR20" s="197" t="str">
        <f t="shared" si="19"/>
        <v>1111211</v>
      </c>
      <c r="AS20" s="198">
        <f t="shared" si="20"/>
        <v>2</v>
      </c>
      <c r="AT20" s="198" t="str">
        <f>VLOOKUP(AS20,'Listas '!$B$151:$C$156,2,FALSE)</f>
        <v>Baja</v>
      </c>
      <c r="AU20" s="189" t="str">
        <f>VLOOKUP(AT20,'Listas '!$C$151:$D$156,2,FALSE)</f>
        <v>No crítico</v>
      </c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36"/>
      <c r="I21" s="202"/>
      <c r="J21" s="36"/>
      <c r="K21" s="36"/>
      <c r="L21" s="36"/>
      <c r="M21" s="36"/>
      <c r="N21" s="36"/>
      <c r="O21" s="36"/>
      <c r="P21" s="36"/>
      <c r="Q21" s="36"/>
      <c r="R21" s="37"/>
      <c r="S21" s="36"/>
      <c r="T21" s="38"/>
      <c r="U21" s="38"/>
      <c r="V21" s="54"/>
      <c r="W21" s="44"/>
      <c r="X21" s="39"/>
      <c r="Y21" s="45"/>
      <c r="Z21" s="40"/>
      <c r="AA21" s="205"/>
      <c r="AB21" s="47"/>
      <c r="AC21" s="41"/>
      <c r="AD21" s="48"/>
      <c r="AE21" s="49"/>
      <c r="AF21" s="11"/>
      <c r="AG21" s="50"/>
      <c r="AH21" s="11"/>
      <c r="AI21" s="51"/>
      <c r="AJ21" s="11"/>
      <c r="AK21" s="52"/>
      <c r="AL21" s="11"/>
      <c r="AM21" s="51"/>
      <c r="AN21" s="11"/>
      <c r="AO21" s="52"/>
      <c r="AP21" s="42"/>
      <c r="AQ21" s="51"/>
      <c r="AR21" s="197"/>
      <c r="AS21" s="198"/>
      <c r="AT21" s="198"/>
      <c r="AU21" s="189"/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36"/>
      <c r="I22" s="202"/>
      <c r="J22" s="36"/>
      <c r="K22" s="36"/>
      <c r="L22" s="36"/>
      <c r="M22" s="36"/>
      <c r="N22" s="36"/>
      <c r="O22" s="36"/>
      <c r="P22" s="36"/>
      <c r="Q22" s="36"/>
      <c r="R22" s="37"/>
      <c r="S22" s="36"/>
      <c r="T22" s="38"/>
      <c r="U22" s="38"/>
      <c r="V22" s="54"/>
      <c r="W22" s="44"/>
      <c r="X22" s="39"/>
      <c r="Y22" s="45"/>
      <c r="Z22" s="40"/>
      <c r="AA22" s="205"/>
      <c r="AB22" s="47"/>
      <c r="AC22" s="41"/>
      <c r="AD22" s="48"/>
      <c r="AE22" s="49"/>
      <c r="AF22" s="11"/>
      <c r="AG22" s="50"/>
      <c r="AH22" s="11"/>
      <c r="AI22" s="51"/>
      <c r="AJ22" s="11"/>
      <c r="AK22" s="52"/>
      <c r="AL22" s="11"/>
      <c r="AM22" s="51"/>
      <c r="AN22" s="11"/>
      <c r="AO22" s="52"/>
      <c r="AP22" s="42"/>
      <c r="AQ22" s="51"/>
      <c r="AR22" s="197"/>
      <c r="AS22" s="198"/>
      <c r="AT22" s="198"/>
      <c r="AU22" s="189"/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203"/>
      <c r="M23" s="201"/>
      <c r="N23" s="201"/>
      <c r="O23" s="36"/>
      <c r="P23" s="203"/>
      <c r="Q23" s="36"/>
      <c r="R23" s="36"/>
      <c r="S23" s="36"/>
      <c r="T23" s="38"/>
      <c r="U23" s="38"/>
      <c r="V23" s="54"/>
      <c r="W23" s="44"/>
      <c r="X23" s="39"/>
      <c r="Y23" s="45"/>
      <c r="Z23" s="40"/>
      <c r="AA23" s="205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/>
      <c r="AP23" s="42"/>
      <c r="AQ23" s="51"/>
      <c r="AR23" s="197"/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36"/>
      <c r="I24" s="202"/>
      <c r="J24" s="36"/>
      <c r="K24" s="36"/>
      <c r="L24" s="203"/>
      <c r="M24" s="36"/>
      <c r="N24" s="36"/>
      <c r="O24" s="36"/>
      <c r="P24" s="36"/>
      <c r="Q24" s="36"/>
      <c r="R24" s="36"/>
      <c r="S24" s="36"/>
      <c r="T24" s="38"/>
      <c r="U24" s="38"/>
      <c r="V24" s="54"/>
      <c r="W24" s="44"/>
      <c r="X24" s="39"/>
      <c r="Y24" s="45"/>
      <c r="Z24" s="40"/>
      <c r="AA24" s="205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7"/>
      <c r="Q25" s="36"/>
      <c r="R25" s="37"/>
      <c r="S25" s="36"/>
      <c r="T25" s="38"/>
      <c r="U25" s="38"/>
      <c r="V25" s="54"/>
      <c r="W25" s="44"/>
      <c r="X25" s="75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7"/>
      <c r="Q26" s="36"/>
      <c r="R26" s="37"/>
      <c r="S26" s="36"/>
      <c r="T26" s="38"/>
      <c r="U26" s="38"/>
      <c r="V26" s="39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6"/>
      <c r="S27" s="36"/>
      <c r="T27" s="38"/>
      <c r="U27" s="38"/>
      <c r="V27" s="39"/>
      <c r="W27" s="44"/>
      <c r="X27" s="75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7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6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7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6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39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75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39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189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49.5" customHeight="1" thickBot="1"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7"/>
      <c r="M65" s="36"/>
      <c r="N65" s="36"/>
      <c r="O65" s="36"/>
      <c r="P65" s="37"/>
      <c r="Q65" s="36"/>
      <c r="R65" s="37"/>
      <c r="S65" s="36"/>
      <c r="T65" s="38"/>
      <c r="U65" s="38"/>
      <c r="V65" s="39"/>
      <c r="W65" s="44"/>
      <c r="X65" s="72"/>
      <c r="Y65" s="45"/>
      <c r="Z65" s="40"/>
      <c r="AA65" s="46"/>
      <c r="AB65" s="47"/>
      <c r="AC65" s="41"/>
      <c r="AD65" s="48"/>
      <c r="AE65" s="49"/>
      <c r="AF65" s="11"/>
      <c r="AG65" s="50"/>
      <c r="AH65" s="11"/>
      <c r="AI65" s="51"/>
      <c r="AJ65" s="11"/>
      <c r="AK65" s="52"/>
      <c r="AL65" s="11"/>
      <c r="AM65" s="51"/>
      <c r="AN65" s="11"/>
      <c r="AO65" s="52"/>
      <c r="AP65" s="42"/>
      <c r="AQ65" s="51"/>
      <c r="AR65" s="197"/>
      <c r="AS65" s="198"/>
      <c r="AT65" s="198"/>
      <c r="AU65" s="53"/>
      <c r="AV65" s="43"/>
    </row>
    <row r="66" spans="2:48" s="185" customFormat="1" ht="12" customHeight="1" thickBot="1">
      <c r="B66" s="55"/>
      <c r="C66" s="56"/>
      <c r="D66" s="56"/>
      <c r="E66" s="56"/>
      <c r="F66" s="56"/>
      <c r="G66" s="56"/>
      <c r="H66" s="57"/>
      <c r="I66" s="57"/>
      <c r="J66" s="57"/>
      <c r="K66" s="57"/>
      <c r="L66" s="58"/>
      <c r="M66" s="57"/>
      <c r="N66" s="57"/>
      <c r="O66" s="57"/>
      <c r="P66" s="58"/>
      <c r="Q66" s="57"/>
      <c r="R66" s="58"/>
      <c r="S66" s="57"/>
      <c r="T66" s="59"/>
      <c r="U66" s="59"/>
      <c r="V66" s="61"/>
      <c r="W66" s="62"/>
      <c r="X66" s="73"/>
      <c r="Y66" s="57"/>
      <c r="Z66" s="63"/>
      <c r="AA66" s="64"/>
      <c r="AB66" s="65"/>
      <c r="AC66" s="66"/>
      <c r="AD66" s="65"/>
      <c r="AE66" s="67"/>
      <c r="AF66" s="12"/>
      <c r="AG66" s="68"/>
      <c r="AH66" s="12"/>
      <c r="AI66" s="60"/>
      <c r="AJ66" s="12"/>
      <c r="AK66" s="60"/>
      <c r="AL66" s="12"/>
      <c r="AM66" s="60"/>
      <c r="AN66" s="12"/>
      <c r="AO66" s="60"/>
      <c r="AP66" s="12"/>
      <c r="AQ66" s="60"/>
      <c r="AR66" s="60"/>
      <c r="AS66" s="69"/>
      <c r="AT66" s="69"/>
      <c r="AU66" s="190"/>
      <c r="AV66" s="70"/>
    </row>
    <row r="67" spans="2:48" ht="24" customHeight="1" thickBot="1"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7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5"/>
    </row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3:X65 AG66 AD39:AG40 AD41:AM42 AO39:AQ42 Z43:AQ65 AG21:AG38 W21:W42 AI21:AI40 AK21:AK40 AM21:AM40 AO21:AO38 AQ21:AQ38 Z21:Z33 AF21:AF33 AH21:AH33 AN21:AN33 AP21:AP33 V21:V24 AJ21:AJ33 X21:X33 AR21:AR65 AA8:AB42 W8:X20 AD8:AR19 AC8:AC18 AC21:AC33 AL21:AL24 AD20:AE38 AF20:AR20">
    <cfRule type="containsText" dxfId="2768" priority="255" operator="containsText" text="Muy Crítico">
      <formula>NOT(ISERROR(SEARCH("Muy Crítico",V8)))</formula>
    </cfRule>
    <cfRule type="containsText" dxfId="2767" priority="256" operator="containsText" text="Crítico">
      <formula>NOT(ISERROR(SEARCH("Crítico",V8)))</formula>
    </cfRule>
    <cfRule type="containsText" dxfId="2766" priority="257" operator="containsText" text="Poco Crítico">
      <formula>NOT(ISERROR(SEARCH("Poco Crítico",V8)))</formula>
    </cfRule>
    <cfRule type="containsText" dxfId="2765" priority="258" operator="containsText" text="No Crítico">
      <formula>NOT(ISERROR(SEARCH("No Crítico",V8)))</formula>
    </cfRule>
  </conditionalFormatting>
  <conditionalFormatting sqref="W66 AA66:AB66 AO66 AQ66:AR66 AD66:AE66">
    <cfRule type="containsText" dxfId="2764" priority="247" operator="containsText" text="Muy Crítico">
      <formula>NOT(ISERROR(SEARCH("Muy Crítico",W66)))</formula>
    </cfRule>
    <cfRule type="containsText" dxfId="2763" priority="248" operator="containsText" text="Crítico">
      <formula>NOT(ISERROR(SEARCH("Crítico",W66)))</formula>
    </cfRule>
    <cfRule type="containsText" dxfId="2762" priority="249" operator="containsText" text="Poco Crítico">
      <formula>NOT(ISERROR(SEARCH("Poco Crítico",W66)))</formula>
    </cfRule>
    <cfRule type="containsText" dxfId="2761" priority="250" operator="containsText" text="No Crítico">
      <formula>NOT(ISERROR(SEARCH("No Crítico",W66)))</formula>
    </cfRule>
  </conditionalFormatting>
  <conditionalFormatting sqref="AF37 AF35">
    <cfRule type="containsText" dxfId="2760" priority="155" operator="containsText" text="Muy Crítico">
      <formula>NOT(ISERROR(SEARCH("Muy Crítico",AF35)))</formula>
    </cfRule>
    <cfRule type="containsText" dxfId="2759" priority="156" operator="containsText" text="Crítico">
      <formula>NOT(ISERROR(SEARCH("Crítico",AF35)))</formula>
    </cfRule>
    <cfRule type="containsText" dxfId="2758" priority="157" operator="containsText" text="Poco Crítico">
      <formula>NOT(ISERROR(SEARCH("Poco Crítico",AF35)))</formula>
    </cfRule>
    <cfRule type="containsText" dxfId="2757" priority="158" operator="containsText" text="No Crítico">
      <formula>NOT(ISERROR(SEARCH("No Crítico",AF35)))</formula>
    </cfRule>
  </conditionalFormatting>
  <conditionalFormatting sqref="AM66">
    <cfRule type="containsText" dxfId="2756" priority="235" operator="containsText" text="Muy Crítico">
      <formula>NOT(ISERROR(SEARCH("Muy Crítico",AM66)))</formula>
    </cfRule>
    <cfRule type="containsText" dxfId="2755" priority="236" operator="containsText" text="Crítico">
      <formula>NOT(ISERROR(SEARCH("Crítico",AM66)))</formula>
    </cfRule>
    <cfRule type="containsText" dxfId="2754" priority="237" operator="containsText" text="Poco Crítico">
      <formula>NOT(ISERROR(SEARCH("Poco Crítico",AM66)))</formula>
    </cfRule>
    <cfRule type="containsText" dxfId="2753" priority="238" operator="containsText" text="No Crítico">
      <formula>NOT(ISERROR(SEARCH("No Crítico",AM66)))</formula>
    </cfRule>
  </conditionalFormatting>
  <conditionalFormatting sqref="AK66">
    <cfRule type="containsText" dxfId="2752" priority="239" operator="containsText" text="Muy Crítico">
      <formula>NOT(ISERROR(SEARCH("Muy Crítico",AK66)))</formula>
    </cfRule>
    <cfRule type="containsText" dxfId="2751" priority="240" operator="containsText" text="Crítico">
      <formula>NOT(ISERROR(SEARCH("Crítico",AK66)))</formula>
    </cfRule>
    <cfRule type="containsText" dxfId="2750" priority="241" operator="containsText" text="Poco Crítico">
      <formula>NOT(ISERROR(SEARCH("Poco Crítico",AK66)))</formula>
    </cfRule>
    <cfRule type="containsText" dxfId="2749" priority="242" operator="containsText" text="No Crítico">
      <formula>NOT(ISERROR(SEARCH("No Crítico",AK66)))</formula>
    </cfRule>
  </conditionalFormatting>
  <conditionalFormatting sqref="AI66">
    <cfRule type="containsText" dxfId="2748" priority="243" operator="containsText" text="Muy Crítico">
      <formula>NOT(ISERROR(SEARCH("Muy Crítico",AI66)))</formula>
    </cfRule>
    <cfRule type="containsText" dxfId="2747" priority="244" operator="containsText" text="Crítico">
      <formula>NOT(ISERROR(SEARCH("Crítico",AI66)))</formula>
    </cfRule>
    <cfRule type="containsText" dxfId="2746" priority="245" operator="containsText" text="Poco Crítico">
      <formula>NOT(ISERROR(SEARCH("Poco Crítico",AI66)))</formula>
    </cfRule>
    <cfRule type="containsText" dxfId="2745" priority="246" operator="containsText" text="No Crítico">
      <formula>NOT(ISERROR(SEARCH("No Crítico",AI66)))</formula>
    </cfRule>
  </conditionalFormatting>
  <conditionalFormatting sqref="V66 X66:Z66 AF66 AP66 AN66 AL66 AJ66 AH66 AC66">
    <cfRule type="containsText" dxfId="2744" priority="231" operator="containsText" text="Muy Crítico">
      <formula>NOT(ISERROR(SEARCH("Muy Crítico",V66)))</formula>
    </cfRule>
    <cfRule type="containsText" dxfId="2743" priority="232" operator="containsText" text="Crítico">
      <formula>NOT(ISERROR(SEARCH("Crítico",V66)))</formula>
    </cfRule>
    <cfRule type="containsText" dxfId="2742" priority="233" operator="containsText" text="Poco Crítico">
      <formula>NOT(ISERROR(SEARCH("Poco Crítico",V66)))</formula>
    </cfRule>
    <cfRule type="containsText" dxfId="2741" priority="234" operator="containsText" text="No Crítico">
      <formula>NOT(ISERROR(SEARCH("No Crítico",V66)))</formula>
    </cfRule>
  </conditionalFormatting>
  <conditionalFormatting sqref="AP35">
    <cfRule type="containsText" dxfId="2740" priority="51" operator="containsText" text="Muy Crítico">
      <formula>NOT(ISERROR(SEARCH("Muy Crítico",AP35)))</formula>
    </cfRule>
    <cfRule type="containsText" dxfId="2739" priority="52" operator="containsText" text="Crítico">
      <formula>NOT(ISERROR(SEARCH("Crítico",AP35)))</formula>
    </cfRule>
    <cfRule type="containsText" dxfId="2738" priority="53" operator="containsText" text="Poco Crítico">
      <formula>NOT(ISERROR(SEARCH("Poco Crítico",AP35)))</formula>
    </cfRule>
    <cfRule type="containsText" dxfId="2737" priority="54" operator="containsText" text="No Crítico">
      <formula>NOT(ISERROR(SEARCH("No Crítico",AP35)))</formula>
    </cfRule>
  </conditionalFormatting>
  <conditionalFormatting sqref="V37 V39 V41:V42 V26:V33 V35">
    <cfRule type="containsText" dxfId="2736" priority="227" operator="containsText" text="Muy Crítico">
      <formula>NOT(ISERROR(SEARCH("Muy Crítico",V26)))</formula>
    </cfRule>
    <cfRule type="containsText" dxfId="2735" priority="228" operator="containsText" text="Crítico">
      <formula>NOT(ISERROR(SEARCH("Crítico",V26)))</formula>
    </cfRule>
    <cfRule type="containsText" dxfId="2734" priority="229" operator="containsText" text="Poco Crítico">
      <formula>NOT(ISERROR(SEARCH("Poco Crítico",V26)))</formula>
    </cfRule>
    <cfRule type="containsText" dxfId="2733" priority="230" operator="containsText" text="No Crítico">
      <formula>NOT(ISERROR(SEARCH("No Crítico",V26)))</formula>
    </cfRule>
  </conditionalFormatting>
  <conditionalFormatting sqref="V40">
    <cfRule type="containsText" dxfId="2732" priority="223" operator="containsText" text="Muy Crítico">
      <formula>NOT(ISERROR(SEARCH("Muy Crítico",V40)))</formula>
    </cfRule>
    <cfRule type="containsText" dxfId="2731" priority="224" operator="containsText" text="Crítico">
      <formula>NOT(ISERROR(SEARCH("Crítico",V40)))</formula>
    </cfRule>
    <cfRule type="containsText" dxfId="2730" priority="225" operator="containsText" text="Poco Crítico">
      <formula>NOT(ISERROR(SEARCH("Poco Crítico",V40)))</formula>
    </cfRule>
    <cfRule type="containsText" dxfId="2729" priority="226" operator="containsText" text="No Crítico">
      <formula>NOT(ISERROR(SEARCH("No Crítico",V40)))</formula>
    </cfRule>
  </conditionalFormatting>
  <conditionalFormatting sqref="V25">
    <cfRule type="containsText" dxfId="2728" priority="215" operator="containsText" text="Muy Crítico">
      <formula>NOT(ISERROR(SEARCH("Muy Crítico",V25)))</formula>
    </cfRule>
    <cfRule type="containsText" dxfId="2727" priority="216" operator="containsText" text="Crítico">
      <formula>NOT(ISERROR(SEARCH("Crítico",V25)))</formula>
    </cfRule>
    <cfRule type="containsText" dxfId="2726" priority="217" operator="containsText" text="Poco Crítico">
      <formula>NOT(ISERROR(SEARCH("Poco Crítico",V25)))</formula>
    </cfRule>
    <cfRule type="containsText" dxfId="2725" priority="218" operator="containsText" text="No Crítico">
      <formula>NOT(ISERROR(SEARCH("No Crítico",V25)))</formula>
    </cfRule>
  </conditionalFormatting>
  <conditionalFormatting sqref="V36">
    <cfRule type="containsText" dxfId="2724" priority="211" operator="containsText" text="Muy Crítico">
      <formula>NOT(ISERROR(SEARCH("Muy Crítico",V36)))</formula>
    </cfRule>
    <cfRule type="containsText" dxfId="2723" priority="212" operator="containsText" text="Crítico">
      <formula>NOT(ISERROR(SEARCH("Crítico",V36)))</formula>
    </cfRule>
    <cfRule type="containsText" dxfId="2722" priority="213" operator="containsText" text="Poco Crítico">
      <formula>NOT(ISERROR(SEARCH("Poco Crítico",V36)))</formula>
    </cfRule>
    <cfRule type="containsText" dxfId="2721" priority="214" operator="containsText" text="No Crítico">
      <formula>NOT(ISERROR(SEARCH("No Crítico",V36)))</formula>
    </cfRule>
  </conditionalFormatting>
  <conditionalFormatting sqref="V38">
    <cfRule type="containsText" dxfId="2720" priority="207" operator="containsText" text="Muy Crítico">
      <formula>NOT(ISERROR(SEARCH("Muy Crítico",V38)))</formula>
    </cfRule>
    <cfRule type="containsText" dxfId="2719" priority="208" operator="containsText" text="Crítico">
      <formula>NOT(ISERROR(SEARCH("Crítico",V38)))</formula>
    </cfRule>
    <cfRule type="containsText" dxfId="2718" priority="209" operator="containsText" text="Poco Crítico">
      <formula>NOT(ISERROR(SEARCH("Poco Crítico",V38)))</formula>
    </cfRule>
    <cfRule type="containsText" dxfId="2717" priority="210" operator="containsText" text="No Crítico">
      <formula>NOT(ISERROR(SEARCH("No Crítico",V38)))</formula>
    </cfRule>
  </conditionalFormatting>
  <conditionalFormatting sqref="V34">
    <cfRule type="containsText" dxfId="2716" priority="203" operator="containsText" text="Muy Crítico">
      <formula>NOT(ISERROR(SEARCH("Muy Crítico",V34)))</formula>
    </cfRule>
    <cfRule type="containsText" dxfId="2715" priority="204" operator="containsText" text="Crítico">
      <formula>NOT(ISERROR(SEARCH("Crítico",V34)))</formula>
    </cfRule>
    <cfRule type="containsText" dxfId="2714" priority="205" operator="containsText" text="Poco Crítico">
      <formula>NOT(ISERROR(SEARCH("Poco Crítico",V34)))</formula>
    </cfRule>
    <cfRule type="containsText" dxfId="2713" priority="206" operator="containsText" text="No Crítico">
      <formula>NOT(ISERROR(SEARCH("No Crítico",V34)))</formula>
    </cfRule>
  </conditionalFormatting>
  <conditionalFormatting sqref="X39 X37 X41:X42 X35 Z35 Z41:Z42 Z37 Z39">
    <cfRule type="containsText" dxfId="2712" priority="199" operator="containsText" text="Muy Crítico">
      <formula>NOT(ISERROR(SEARCH("Muy Crítico",X35)))</formula>
    </cfRule>
    <cfRule type="containsText" dxfId="2711" priority="200" operator="containsText" text="Crítico">
      <formula>NOT(ISERROR(SEARCH("Crítico",X35)))</formula>
    </cfRule>
    <cfRule type="containsText" dxfId="2710" priority="201" operator="containsText" text="Poco Crítico">
      <formula>NOT(ISERROR(SEARCH("Poco Crítico",X35)))</formula>
    </cfRule>
    <cfRule type="containsText" dxfId="2709" priority="202" operator="containsText" text="No Crítico">
      <formula>NOT(ISERROR(SEARCH("No Crítico",X35)))</formula>
    </cfRule>
  </conditionalFormatting>
  <conditionalFormatting sqref="X40 Z40">
    <cfRule type="containsText" dxfId="2708" priority="195" operator="containsText" text="Muy Crítico">
      <formula>NOT(ISERROR(SEARCH("Muy Crítico",X40)))</formula>
    </cfRule>
    <cfRule type="containsText" dxfId="2707" priority="196" operator="containsText" text="Crítico">
      <formula>NOT(ISERROR(SEARCH("Crítico",X40)))</formula>
    </cfRule>
    <cfRule type="containsText" dxfId="2706" priority="197" operator="containsText" text="Poco Crítico">
      <formula>NOT(ISERROR(SEARCH("Poco Crítico",X40)))</formula>
    </cfRule>
    <cfRule type="containsText" dxfId="2705" priority="198" operator="containsText" text="No Crítico">
      <formula>NOT(ISERROR(SEARCH("No Crítico",X40)))</formula>
    </cfRule>
  </conditionalFormatting>
  <conditionalFormatting sqref="X34 Z34">
    <cfRule type="containsText" dxfId="2704" priority="187" operator="containsText" text="Muy Crítico">
      <formula>NOT(ISERROR(SEARCH("Muy Crítico",X34)))</formula>
    </cfRule>
    <cfRule type="containsText" dxfId="2703" priority="188" operator="containsText" text="Crítico">
      <formula>NOT(ISERROR(SEARCH("Crítico",X34)))</formula>
    </cfRule>
    <cfRule type="containsText" dxfId="2702" priority="189" operator="containsText" text="Poco Crítico">
      <formula>NOT(ISERROR(SEARCH("Poco Crítico",X34)))</formula>
    </cfRule>
    <cfRule type="containsText" dxfId="2701" priority="190" operator="containsText" text="No Crítico">
      <formula>NOT(ISERROR(SEARCH("No Crítico",X34)))</formula>
    </cfRule>
  </conditionalFormatting>
  <conditionalFormatting sqref="X36 Z36">
    <cfRule type="containsText" dxfId="2700" priority="191" operator="containsText" text="Muy Crítico">
      <formula>NOT(ISERROR(SEARCH("Muy Crítico",X36)))</formula>
    </cfRule>
    <cfRule type="containsText" dxfId="2699" priority="192" operator="containsText" text="Crítico">
      <formula>NOT(ISERROR(SEARCH("Crítico",X36)))</formula>
    </cfRule>
    <cfRule type="containsText" dxfId="2698" priority="193" operator="containsText" text="Poco Crítico">
      <formula>NOT(ISERROR(SEARCH("Poco Crítico",X36)))</formula>
    </cfRule>
    <cfRule type="containsText" dxfId="2697" priority="194" operator="containsText" text="No Crítico">
      <formula>NOT(ISERROR(SEARCH("No Crítico",X36)))</formula>
    </cfRule>
  </conditionalFormatting>
  <conditionalFormatting sqref="X38 Z38">
    <cfRule type="containsText" dxfId="2696" priority="183" operator="containsText" text="Muy Crítico">
      <formula>NOT(ISERROR(SEARCH("Muy Crítico",X38)))</formula>
    </cfRule>
    <cfRule type="containsText" dxfId="2695" priority="184" operator="containsText" text="Crítico">
      <formula>NOT(ISERROR(SEARCH("Crítico",X38)))</formula>
    </cfRule>
    <cfRule type="containsText" dxfId="2694" priority="185" operator="containsText" text="Poco Crítico">
      <formula>NOT(ISERROR(SEARCH("Poco Crítico",X38)))</formula>
    </cfRule>
    <cfRule type="containsText" dxfId="2693" priority="186" operator="containsText" text="No Crítico">
      <formula>NOT(ISERROR(SEARCH("No Crítico",X38)))</formula>
    </cfRule>
  </conditionalFormatting>
  <conditionalFormatting sqref="AC39 AC41:AC42 AC35">
    <cfRule type="containsText" dxfId="2692" priority="179" operator="containsText" text="Muy Crítico">
      <formula>NOT(ISERROR(SEARCH("Muy Crítico",AC35)))</formula>
    </cfRule>
    <cfRule type="containsText" dxfId="2691" priority="180" operator="containsText" text="Crítico">
      <formula>NOT(ISERROR(SEARCH("Crítico",AC35)))</formula>
    </cfRule>
    <cfRule type="containsText" dxfId="2690" priority="181" operator="containsText" text="Poco Crítico">
      <formula>NOT(ISERROR(SEARCH("Poco Crítico",AC35)))</formula>
    </cfRule>
    <cfRule type="containsText" dxfId="2689" priority="182" operator="containsText" text="No Crítico">
      <formula>NOT(ISERROR(SEARCH("No Crítico",AC35)))</formula>
    </cfRule>
  </conditionalFormatting>
  <conditionalFormatting sqref="AC40">
    <cfRule type="containsText" dxfId="2688" priority="171" operator="containsText" text="Muy Crítico">
      <formula>NOT(ISERROR(SEARCH("Muy Crítico",AC40)))</formula>
    </cfRule>
    <cfRule type="containsText" dxfId="2687" priority="172" operator="containsText" text="Crítico">
      <formula>NOT(ISERROR(SEARCH("Crítico",AC40)))</formula>
    </cfRule>
    <cfRule type="containsText" dxfId="2686" priority="173" operator="containsText" text="Poco Crítico">
      <formula>NOT(ISERROR(SEARCH("Poco Crítico",AC40)))</formula>
    </cfRule>
    <cfRule type="containsText" dxfId="2685" priority="174" operator="containsText" text="No Crítico">
      <formula>NOT(ISERROR(SEARCH("No Crítico",AC40)))</formula>
    </cfRule>
  </conditionalFormatting>
  <conditionalFormatting sqref="AC34">
    <cfRule type="containsText" dxfId="2684" priority="163" operator="containsText" text="Muy Crítico">
      <formula>NOT(ISERROR(SEARCH("Muy Crítico",AC34)))</formula>
    </cfRule>
    <cfRule type="containsText" dxfId="2683" priority="164" operator="containsText" text="Crítico">
      <formula>NOT(ISERROR(SEARCH("Crítico",AC34)))</formula>
    </cfRule>
    <cfRule type="containsText" dxfId="2682" priority="165" operator="containsText" text="Poco Crítico">
      <formula>NOT(ISERROR(SEARCH("Poco Crítico",AC34)))</formula>
    </cfRule>
    <cfRule type="containsText" dxfId="2681" priority="166" operator="containsText" text="No Crítico">
      <formula>NOT(ISERROR(SEARCH("No Crítico",AC34)))</formula>
    </cfRule>
  </conditionalFormatting>
  <conditionalFormatting sqref="AC36:AC37">
    <cfRule type="containsText" dxfId="2680" priority="167" operator="containsText" text="Muy Crítico">
      <formula>NOT(ISERROR(SEARCH("Muy Crítico",AC36)))</formula>
    </cfRule>
    <cfRule type="containsText" dxfId="2679" priority="168" operator="containsText" text="Crítico">
      <formula>NOT(ISERROR(SEARCH("Crítico",AC36)))</formula>
    </cfRule>
    <cfRule type="containsText" dxfId="2678" priority="169" operator="containsText" text="Poco Crítico">
      <formula>NOT(ISERROR(SEARCH("Poco Crítico",AC36)))</formula>
    </cfRule>
    <cfRule type="containsText" dxfId="2677" priority="170" operator="containsText" text="No Crítico">
      <formula>NOT(ISERROR(SEARCH("No Crítico",AC36)))</formula>
    </cfRule>
  </conditionalFormatting>
  <conditionalFormatting sqref="AC38">
    <cfRule type="containsText" dxfId="2676" priority="159" operator="containsText" text="Muy Crítico">
      <formula>NOT(ISERROR(SEARCH("Muy Crítico",AC38)))</formula>
    </cfRule>
    <cfRule type="containsText" dxfId="2675" priority="160" operator="containsText" text="Crítico">
      <formula>NOT(ISERROR(SEARCH("Crítico",AC38)))</formula>
    </cfRule>
    <cfRule type="containsText" dxfId="2674" priority="161" operator="containsText" text="Poco Crítico">
      <formula>NOT(ISERROR(SEARCH("Poco Crítico",AC38)))</formula>
    </cfRule>
    <cfRule type="containsText" dxfId="2673" priority="162" operator="containsText" text="No Crítico">
      <formula>NOT(ISERROR(SEARCH("No Crítico",AC38)))</formula>
    </cfRule>
  </conditionalFormatting>
  <conditionalFormatting sqref="AF34">
    <cfRule type="containsText" dxfId="2672" priority="147" operator="containsText" text="Muy Crítico">
      <formula>NOT(ISERROR(SEARCH("Muy Crítico",AF34)))</formula>
    </cfRule>
    <cfRule type="containsText" dxfId="2671" priority="148" operator="containsText" text="Crítico">
      <formula>NOT(ISERROR(SEARCH("Crítico",AF34)))</formula>
    </cfRule>
    <cfRule type="containsText" dxfId="2670" priority="149" operator="containsText" text="Poco Crítico">
      <formula>NOT(ISERROR(SEARCH("Poco Crítico",AF34)))</formula>
    </cfRule>
    <cfRule type="containsText" dxfId="2669" priority="150" operator="containsText" text="No Crítico">
      <formula>NOT(ISERROR(SEARCH("No Crítico",AF34)))</formula>
    </cfRule>
  </conditionalFormatting>
  <conditionalFormatting sqref="AF36">
    <cfRule type="containsText" dxfId="2668" priority="151" operator="containsText" text="Muy Crítico">
      <formula>NOT(ISERROR(SEARCH("Muy Crítico",AF36)))</formula>
    </cfRule>
    <cfRule type="containsText" dxfId="2667" priority="152" operator="containsText" text="Crítico">
      <formula>NOT(ISERROR(SEARCH("Crítico",AF36)))</formula>
    </cfRule>
    <cfRule type="containsText" dxfId="2666" priority="153" operator="containsText" text="Poco Crítico">
      <formula>NOT(ISERROR(SEARCH("Poco Crítico",AF36)))</formula>
    </cfRule>
    <cfRule type="containsText" dxfId="2665" priority="154" operator="containsText" text="No Crítico">
      <formula>NOT(ISERROR(SEARCH("No Crítico",AF36)))</formula>
    </cfRule>
  </conditionalFormatting>
  <conditionalFormatting sqref="AF38">
    <cfRule type="containsText" dxfId="2664" priority="143" operator="containsText" text="Muy Crítico">
      <formula>NOT(ISERROR(SEARCH("Muy Crítico",AF38)))</formula>
    </cfRule>
    <cfRule type="containsText" dxfId="2663" priority="144" operator="containsText" text="Crítico">
      <formula>NOT(ISERROR(SEARCH("Crítico",AF38)))</formula>
    </cfRule>
    <cfRule type="containsText" dxfId="2662" priority="145" operator="containsText" text="Poco Crítico">
      <formula>NOT(ISERROR(SEARCH("Poco Crítico",AF38)))</formula>
    </cfRule>
    <cfRule type="containsText" dxfId="2661" priority="146" operator="containsText" text="No Crítico">
      <formula>NOT(ISERROR(SEARCH("No Crítico",AF38)))</formula>
    </cfRule>
  </conditionalFormatting>
  <conditionalFormatting sqref="AH39">
    <cfRule type="containsText" dxfId="2660" priority="139" operator="containsText" text="Muy Crítico">
      <formula>NOT(ISERROR(SEARCH("Muy Crítico",AH39)))</formula>
    </cfRule>
    <cfRule type="containsText" dxfId="2659" priority="140" operator="containsText" text="Crítico">
      <formula>NOT(ISERROR(SEARCH("Crítico",AH39)))</formula>
    </cfRule>
    <cfRule type="containsText" dxfId="2658" priority="141" operator="containsText" text="Poco Crítico">
      <formula>NOT(ISERROR(SEARCH("Poco Crítico",AH39)))</formula>
    </cfRule>
    <cfRule type="containsText" dxfId="2657" priority="142" operator="containsText" text="No Crítico">
      <formula>NOT(ISERROR(SEARCH("No Crítico",AH39)))</formula>
    </cfRule>
  </conditionalFormatting>
  <conditionalFormatting sqref="AH40">
    <cfRule type="containsText" dxfId="2656" priority="135" operator="containsText" text="Muy Crítico">
      <formula>NOT(ISERROR(SEARCH("Muy Crítico",AH40)))</formula>
    </cfRule>
    <cfRule type="containsText" dxfId="2655" priority="136" operator="containsText" text="Crítico">
      <formula>NOT(ISERROR(SEARCH("Crítico",AH40)))</formula>
    </cfRule>
    <cfRule type="containsText" dxfId="2654" priority="137" operator="containsText" text="Poco Crítico">
      <formula>NOT(ISERROR(SEARCH("Poco Crítico",AH40)))</formula>
    </cfRule>
    <cfRule type="containsText" dxfId="2653" priority="138" operator="containsText" text="No Crítico">
      <formula>NOT(ISERROR(SEARCH("No Crítico",AH40)))</formula>
    </cfRule>
  </conditionalFormatting>
  <conditionalFormatting sqref="AH34">
    <cfRule type="containsText" dxfId="2652" priority="131" operator="containsText" text="Muy Crítico">
      <formula>NOT(ISERROR(SEARCH("Muy Crítico",AH34)))</formula>
    </cfRule>
    <cfRule type="containsText" dxfId="2651" priority="132" operator="containsText" text="Crítico">
      <formula>NOT(ISERROR(SEARCH("Crítico",AH34)))</formula>
    </cfRule>
    <cfRule type="containsText" dxfId="2650" priority="133" operator="containsText" text="Poco Crítico">
      <formula>NOT(ISERROR(SEARCH("Poco Crítico",AH34)))</formula>
    </cfRule>
    <cfRule type="containsText" dxfId="2649" priority="134" operator="containsText" text="No Crítico">
      <formula>NOT(ISERROR(SEARCH("No Crítico",AH34)))</formula>
    </cfRule>
  </conditionalFormatting>
  <conditionalFormatting sqref="AH38">
    <cfRule type="containsText" dxfId="2648" priority="127" operator="containsText" text="Muy Crítico">
      <formula>NOT(ISERROR(SEARCH("Muy Crítico",AH38)))</formula>
    </cfRule>
    <cfRule type="containsText" dxfId="2647" priority="128" operator="containsText" text="Crítico">
      <formula>NOT(ISERROR(SEARCH("Crítico",AH38)))</formula>
    </cfRule>
    <cfRule type="containsText" dxfId="2646" priority="129" operator="containsText" text="Poco Crítico">
      <formula>NOT(ISERROR(SEARCH("Poco Crítico",AH38)))</formula>
    </cfRule>
    <cfRule type="containsText" dxfId="2645" priority="130" operator="containsText" text="No Crítico">
      <formula>NOT(ISERROR(SEARCH("No Crítico",AH38)))</formula>
    </cfRule>
  </conditionalFormatting>
  <conditionalFormatting sqref="AH35">
    <cfRule type="containsText" dxfId="2644" priority="123" operator="containsText" text="Muy Crítico">
      <formula>NOT(ISERROR(SEARCH("Muy Crítico",AH35)))</formula>
    </cfRule>
    <cfRule type="containsText" dxfId="2643" priority="124" operator="containsText" text="Crítico">
      <formula>NOT(ISERROR(SEARCH("Crítico",AH35)))</formula>
    </cfRule>
    <cfRule type="containsText" dxfId="2642" priority="125" operator="containsText" text="Poco Crítico">
      <formula>NOT(ISERROR(SEARCH("Poco Crítico",AH35)))</formula>
    </cfRule>
    <cfRule type="containsText" dxfId="2641" priority="126" operator="containsText" text="No Crítico">
      <formula>NOT(ISERROR(SEARCH("No Crítico",AH35)))</formula>
    </cfRule>
  </conditionalFormatting>
  <conditionalFormatting sqref="AH36">
    <cfRule type="containsText" dxfId="2640" priority="119" operator="containsText" text="Muy Crítico">
      <formula>NOT(ISERROR(SEARCH("Muy Crítico",AH36)))</formula>
    </cfRule>
    <cfRule type="containsText" dxfId="2639" priority="120" operator="containsText" text="Crítico">
      <formula>NOT(ISERROR(SEARCH("Crítico",AH36)))</formula>
    </cfRule>
    <cfRule type="containsText" dxfId="2638" priority="121" operator="containsText" text="Poco Crítico">
      <formula>NOT(ISERROR(SEARCH("Poco Crítico",AH36)))</formula>
    </cfRule>
    <cfRule type="containsText" dxfId="2637" priority="122" operator="containsText" text="No Crítico">
      <formula>NOT(ISERROR(SEARCH("No Crítico",AH36)))</formula>
    </cfRule>
  </conditionalFormatting>
  <conditionalFormatting sqref="AH37">
    <cfRule type="containsText" dxfId="2636" priority="115" operator="containsText" text="Muy Crítico">
      <formula>NOT(ISERROR(SEARCH("Muy Crítico",AH37)))</formula>
    </cfRule>
    <cfRule type="containsText" dxfId="2635" priority="116" operator="containsText" text="Crítico">
      <formula>NOT(ISERROR(SEARCH("Crítico",AH37)))</formula>
    </cfRule>
    <cfRule type="containsText" dxfId="2634" priority="117" operator="containsText" text="Poco Crítico">
      <formula>NOT(ISERROR(SEARCH("Poco Crítico",AH37)))</formula>
    </cfRule>
    <cfRule type="containsText" dxfId="2633" priority="118" operator="containsText" text="No Crítico">
      <formula>NOT(ISERROR(SEARCH("No Crítico",AH37)))</formula>
    </cfRule>
  </conditionalFormatting>
  <conditionalFormatting sqref="AJ39 AJ37 AJ35">
    <cfRule type="containsText" dxfId="2632" priority="111" operator="containsText" text="Muy Crítico">
      <formula>NOT(ISERROR(SEARCH("Muy Crítico",AJ35)))</formula>
    </cfRule>
    <cfRule type="containsText" dxfId="2631" priority="112" operator="containsText" text="Crítico">
      <formula>NOT(ISERROR(SEARCH("Crítico",AJ35)))</formula>
    </cfRule>
    <cfRule type="containsText" dxfId="2630" priority="113" operator="containsText" text="Poco Crítico">
      <formula>NOT(ISERROR(SEARCH("Poco Crítico",AJ35)))</formula>
    </cfRule>
    <cfRule type="containsText" dxfId="2629" priority="114" operator="containsText" text="No Crítico">
      <formula>NOT(ISERROR(SEARCH("No Crítico",AJ35)))</formula>
    </cfRule>
  </conditionalFormatting>
  <conditionalFormatting sqref="AJ40">
    <cfRule type="containsText" dxfId="2628" priority="107" operator="containsText" text="Muy Crítico">
      <formula>NOT(ISERROR(SEARCH("Muy Crítico",AJ40)))</formula>
    </cfRule>
    <cfRule type="containsText" dxfId="2627" priority="108" operator="containsText" text="Crítico">
      <formula>NOT(ISERROR(SEARCH("Crítico",AJ40)))</formula>
    </cfRule>
    <cfRule type="containsText" dxfId="2626" priority="109" operator="containsText" text="Poco Crítico">
      <formula>NOT(ISERROR(SEARCH("Poco Crítico",AJ40)))</formula>
    </cfRule>
    <cfRule type="containsText" dxfId="2625" priority="110" operator="containsText" text="No Crítico">
      <formula>NOT(ISERROR(SEARCH("No Crítico",AJ40)))</formula>
    </cfRule>
  </conditionalFormatting>
  <conditionalFormatting sqref="AJ34">
    <cfRule type="containsText" dxfId="2624" priority="99" operator="containsText" text="Muy Crítico">
      <formula>NOT(ISERROR(SEARCH("Muy Crítico",AJ34)))</formula>
    </cfRule>
    <cfRule type="containsText" dxfId="2623" priority="100" operator="containsText" text="Crítico">
      <formula>NOT(ISERROR(SEARCH("Crítico",AJ34)))</formula>
    </cfRule>
    <cfRule type="containsText" dxfId="2622" priority="101" operator="containsText" text="Poco Crítico">
      <formula>NOT(ISERROR(SEARCH("Poco Crítico",AJ34)))</formula>
    </cfRule>
    <cfRule type="containsText" dxfId="2621" priority="102" operator="containsText" text="No Crítico">
      <formula>NOT(ISERROR(SEARCH("No Crítico",AJ34)))</formula>
    </cfRule>
  </conditionalFormatting>
  <conditionalFormatting sqref="AJ36">
    <cfRule type="containsText" dxfId="2620" priority="103" operator="containsText" text="Muy Crítico">
      <formula>NOT(ISERROR(SEARCH("Muy Crítico",AJ36)))</formula>
    </cfRule>
    <cfRule type="containsText" dxfId="2619" priority="104" operator="containsText" text="Crítico">
      <formula>NOT(ISERROR(SEARCH("Crítico",AJ36)))</formula>
    </cfRule>
    <cfRule type="containsText" dxfId="2618" priority="105" operator="containsText" text="Poco Crítico">
      <formula>NOT(ISERROR(SEARCH("Poco Crítico",AJ36)))</formula>
    </cfRule>
    <cfRule type="containsText" dxfId="2617" priority="106" operator="containsText" text="No Crítico">
      <formula>NOT(ISERROR(SEARCH("No Crítico",AJ36)))</formula>
    </cfRule>
  </conditionalFormatting>
  <conditionalFormatting sqref="AJ38">
    <cfRule type="containsText" dxfId="2616" priority="95" operator="containsText" text="Muy Crítico">
      <formula>NOT(ISERROR(SEARCH("Muy Crítico",AJ38)))</formula>
    </cfRule>
    <cfRule type="containsText" dxfId="2615" priority="96" operator="containsText" text="Crítico">
      <formula>NOT(ISERROR(SEARCH("Crítico",AJ38)))</formula>
    </cfRule>
    <cfRule type="containsText" dxfId="2614" priority="97" operator="containsText" text="Poco Crítico">
      <formula>NOT(ISERROR(SEARCH("Poco Crítico",AJ38)))</formula>
    </cfRule>
    <cfRule type="containsText" dxfId="2613" priority="98" operator="containsText" text="No Crítico">
      <formula>NOT(ISERROR(SEARCH("No Crítico",AJ38)))</formula>
    </cfRule>
  </conditionalFormatting>
  <conditionalFormatting sqref="AL39:AL40 AL26:AL37">
    <cfRule type="containsText" dxfId="2612" priority="91" operator="containsText" text="Muy Crítico">
      <formula>NOT(ISERROR(SEARCH("Muy Crítico",AL26)))</formula>
    </cfRule>
    <cfRule type="containsText" dxfId="2611" priority="92" operator="containsText" text="Crítico">
      <formula>NOT(ISERROR(SEARCH("Crítico",AL26)))</formula>
    </cfRule>
    <cfRule type="containsText" dxfId="2610" priority="93" operator="containsText" text="Poco Crítico">
      <formula>NOT(ISERROR(SEARCH("Poco Crítico",AL26)))</formula>
    </cfRule>
    <cfRule type="containsText" dxfId="2609" priority="94" operator="containsText" text="No Crítico">
      <formula>NOT(ISERROR(SEARCH("No Crítico",AL26)))</formula>
    </cfRule>
  </conditionalFormatting>
  <conditionalFormatting sqref="AL38">
    <cfRule type="containsText" dxfId="2608" priority="87" operator="containsText" text="Muy Crítico">
      <formula>NOT(ISERROR(SEARCH("Muy Crítico",AL38)))</formula>
    </cfRule>
    <cfRule type="containsText" dxfId="2607" priority="88" operator="containsText" text="Crítico">
      <formula>NOT(ISERROR(SEARCH("Crítico",AL38)))</formula>
    </cfRule>
    <cfRule type="containsText" dxfId="2606" priority="89" operator="containsText" text="Poco Crítico">
      <formula>NOT(ISERROR(SEARCH("Poco Crítico",AL38)))</formula>
    </cfRule>
    <cfRule type="containsText" dxfId="2605" priority="90" operator="containsText" text="No Crítico">
      <formula>NOT(ISERROR(SEARCH("No Crítico",AL38)))</formula>
    </cfRule>
  </conditionalFormatting>
  <conditionalFormatting sqref="AN35 AN37 AN39:AN42">
    <cfRule type="containsText" dxfId="2604" priority="83" operator="containsText" text="Muy Crítico">
      <formula>NOT(ISERROR(SEARCH("Muy Crítico",AN35)))</formula>
    </cfRule>
    <cfRule type="containsText" dxfId="2603" priority="84" operator="containsText" text="Crítico">
      <formula>NOT(ISERROR(SEARCH("Crítico",AN35)))</formula>
    </cfRule>
    <cfRule type="containsText" dxfId="2602" priority="85" operator="containsText" text="Poco Crítico">
      <formula>NOT(ISERROR(SEARCH("Poco Crítico",AN35)))</formula>
    </cfRule>
    <cfRule type="containsText" dxfId="2601" priority="86" operator="containsText" text="No Crítico">
      <formula>NOT(ISERROR(SEARCH("No Crítico",AN35)))</formula>
    </cfRule>
  </conditionalFormatting>
  <conditionalFormatting sqref="AN34">
    <cfRule type="containsText" dxfId="2600" priority="75" operator="containsText" text="Muy Crítico">
      <formula>NOT(ISERROR(SEARCH("Muy Crítico",AN34)))</formula>
    </cfRule>
    <cfRule type="containsText" dxfId="2599" priority="76" operator="containsText" text="Crítico">
      <formula>NOT(ISERROR(SEARCH("Crítico",AN34)))</formula>
    </cfRule>
    <cfRule type="containsText" dxfId="2598" priority="77" operator="containsText" text="Poco Crítico">
      <formula>NOT(ISERROR(SEARCH("Poco Crítico",AN34)))</formula>
    </cfRule>
    <cfRule type="containsText" dxfId="2597" priority="78" operator="containsText" text="No Crítico">
      <formula>NOT(ISERROR(SEARCH("No Crítico",AN34)))</formula>
    </cfRule>
  </conditionalFormatting>
  <conditionalFormatting sqref="AN36">
    <cfRule type="containsText" dxfId="2596" priority="79" operator="containsText" text="Muy Crítico">
      <formula>NOT(ISERROR(SEARCH("Muy Crítico",AN36)))</formula>
    </cfRule>
    <cfRule type="containsText" dxfId="2595" priority="80" operator="containsText" text="Crítico">
      <formula>NOT(ISERROR(SEARCH("Crítico",AN36)))</formula>
    </cfRule>
    <cfRule type="containsText" dxfId="2594" priority="81" operator="containsText" text="Poco Crítico">
      <formula>NOT(ISERROR(SEARCH("Poco Crítico",AN36)))</formula>
    </cfRule>
    <cfRule type="containsText" dxfId="2593" priority="82" operator="containsText" text="No Crítico">
      <formula>NOT(ISERROR(SEARCH("No Crítico",AN36)))</formula>
    </cfRule>
  </conditionalFormatting>
  <conditionalFormatting sqref="AN38">
    <cfRule type="containsText" dxfId="2592" priority="71" operator="containsText" text="Muy Crítico">
      <formula>NOT(ISERROR(SEARCH("Muy Crítico",AN38)))</formula>
    </cfRule>
    <cfRule type="containsText" dxfId="2591" priority="72" operator="containsText" text="Crítico">
      <formula>NOT(ISERROR(SEARCH("Crítico",AN38)))</formula>
    </cfRule>
    <cfRule type="containsText" dxfId="2590" priority="73" operator="containsText" text="Poco Crítico">
      <formula>NOT(ISERROR(SEARCH("Poco Crítico",AN38)))</formula>
    </cfRule>
    <cfRule type="containsText" dxfId="2589" priority="74" operator="containsText" text="No Crítico">
      <formula>NOT(ISERROR(SEARCH("No Crítico",AN38)))</formula>
    </cfRule>
  </conditionalFormatting>
  <conditionalFormatting sqref="AP37">
    <cfRule type="containsText" dxfId="2588" priority="67" operator="containsText" text="Muy Crítico">
      <formula>NOT(ISERROR(SEARCH("Muy Crítico",AP37)))</formula>
    </cfRule>
    <cfRule type="containsText" dxfId="2587" priority="68" operator="containsText" text="Crítico">
      <formula>NOT(ISERROR(SEARCH("Crítico",AP37)))</formula>
    </cfRule>
    <cfRule type="containsText" dxfId="2586" priority="69" operator="containsText" text="Poco Crítico">
      <formula>NOT(ISERROR(SEARCH("Poco Crítico",AP37)))</formula>
    </cfRule>
    <cfRule type="containsText" dxfId="2585" priority="70" operator="containsText" text="No Crítico">
      <formula>NOT(ISERROR(SEARCH("No Crítico",AP37)))</formula>
    </cfRule>
  </conditionalFormatting>
  <conditionalFormatting sqref="AP34">
    <cfRule type="containsText" dxfId="2584" priority="59" operator="containsText" text="Muy Crítico">
      <formula>NOT(ISERROR(SEARCH("Muy Crítico",AP34)))</formula>
    </cfRule>
    <cfRule type="containsText" dxfId="2583" priority="60" operator="containsText" text="Crítico">
      <formula>NOT(ISERROR(SEARCH("Crítico",AP34)))</formula>
    </cfRule>
    <cfRule type="containsText" dxfId="2582" priority="61" operator="containsText" text="Poco Crítico">
      <formula>NOT(ISERROR(SEARCH("Poco Crítico",AP34)))</formula>
    </cfRule>
    <cfRule type="containsText" dxfId="2581" priority="62" operator="containsText" text="No Crítico">
      <formula>NOT(ISERROR(SEARCH("No Crítico",AP34)))</formula>
    </cfRule>
  </conditionalFormatting>
  <conditionalFormatting sqref="AP36">
    <cfRule type="containsText" dxfId="2580" priority="63" operator="containsText" text="Muy Crítico">
      <formula>NOT(ISERROR(SEARCH("Muy Crítico",AP36)))</formula>
    </cfRule>
    <cfRule type="containsText" dxfId="2579" priority="64" operator="containsText" text="Crítico">
      <formula>NOT(ISERROR(SEARCH("Crítico",AP36)))</formula>
    </cfRule>
    <cfRule type="containsText" dxfId="2578" priority="65" operator="containsText" text="Poco Crítico">
      <formula>NOT(ISERROR(SEARCH("Poco Crítico",AP36)))</formula>
    </cfRule>
    <cfRule type="containsText" dxfId="2577" priority="66" operator="containsText" text="No Crítico">
      <formula>NOT(ISERROR(SEARCH("No Crítico",AP36)))</formula>
    </cfRule>
  </conditionalFormatting>
  <conditionalFormatting sqref="AP38">
    <cfRule type="containsText" dxfId="2576" priority="55" operator="containsText" text="Muy Crítico">
      <formula>NOT(ISERROR(SEARCH("Muy Crítico",AP38)))</formula>
    </cfRule>
    <cfRule type="containsText" dxfId="2575" priority="56" operator="containsText" text="Crítico">
      <formula>NOT(ISERROR(SEARCH("Crítico",AP38)))</formula>
    </cfRule>
    <cfRule type="containsText" dxfId="2574" priority="57" operator="containsText" text="Poco Crítico">
      <formula>NOT(ISERROR(SEARCH("Poco Crítico",AP38)))</formula>
    </cfRule>
    <cfRule type="containsText" dxfId="2573" priority="58" operator="containsText" text="No Crítico">
      <formula>NOT(ISERROR(SEARCH("No Crítico",AP38)))</formula>
    </cfRule>
  </conditionalFormatting>
  <conditionalFormatting sqref="AL25">
    <cfRule type="containsText" dxfId="2572" priority="47" operator="containsText" text="Muy Crítico">
      <formula>NOT(ISERROR(SEARCH("Muy Crítico",AL25)))</formula>
    </cfRule>
    <cfRule type="containsText" dxfId="2571" priority="48" operator="containsText" text="Crítico">
      <formula>NOT(ISERROR(SEARCH("Crítico",AL25)))</formula>
    </cfRule>
    <cfRule type="containsText" dxfId="2570" priority="49" operator="containsText" text="Poco Crítico">
      <formula>NOT(ISERROR(SEARCH("Poco Crítico",AL25)))</formula>
    </cfRule>
    <cfRule type="containsText" dxfId="2569" priority="50" operator="containsText" text="No Crítico">
      <formula>NOT(ISERROR(SEARCH("No Crítico",AL25)))</formula>
    </cfRule>
  </conditionalFormatting>
  <conditionalFormatting sqref="AU8:AU42">
    <cfRule type="expression" dxfId="2568" priority="43">
      <formula>IF(AU8="No crítico",1,0)</formula>
    </cfRule>
    <cfRule type="expression" dxfId="2567" priority="44">
      <formula>IF(AU8="Esencial",1,0)</formula>
    </cfRule>
    <cfRule type="expression" dxfId="2566" priority="45">
      <formula>IF(AU8="Crítico",1,0)</formula>
    </cfRule>
    <cfRule type="expression" dxfId="2565" priority="46">
      <formula>IF(AU8="Muy crítico",1,0)</formula>
    </cfRule>
  </conditionalFormatting>
  <conditionalFormatting sqref="AC19:AC20">
    <cfRule type="containsText" dxfId="2564" priority="1" operator="containsText" text="Muy Crítico">
      <formula>NOT(ISERROR(SEARCH("Muy Crítico",AC19)))</formula>
    </cfRule>
    <cfRule type="containsText" dxfId="2563" priority="2" operator="containsText" text="Crítico">
      <formula>NOT(ISERROR(SEARCH("Crítico",AC19)))</formula>
    </cfRule>
    <cfRule type="containsText" dxfId="2562" priority="3" operator="containsText" text="Poco Crítico">
      <formula>NOT(ISERROR(SEARCH("Poco Crítico",AC19)))</formula>
    </cfRule>
    <cfRule type="containsText" dxfId="2561" priority="4" operator="containsText" text="No Crítico">
      <formula>NOT(ISERROR(SEARCH("No Crítico",AC19)))</formula>
    </cfRule>
  </conditionalFormatting>
  <dataValidations count="9">
    <dataValidation type="list" allowBlank="1" showInputMessage="1" showErrorMessage="1" sqref="R21:R65" xr:uid="{054A02ED-567D-4391-BBBC-34574882F31D}">
      <formula1>L_16</formula1>
    </dataValidation>
    <dataValidation type="list" allowBlank="1" showInputMessage="1" showErrorMessage="1" sqref="P25:P65 P23 P19:P20" xr:uid="{2A6A3156-571B-43DB-AB38-02977B3D7A67}">
      <formula1>L_15</formula1>
    </dataValidation>
    <dataValidation type="list" showInputMessage="1" sqref="L23:L65 L19:L20" xr:uid="{28F408DD-0459-46E1-90FD-9F27AE257F28}">
      <formula1>L_19</formula1>
    </dataValidation>
    <dataValidation type="list" showInputMessage="1" showErrorMessage="1" sqref="AH8:AH65" xr:uid="{9D82F43A-78CF-4AF2-BC58-843066A5EC5A}">
      <formula1>L_01</formula1>
    </dataValidation>
    <dataValidation type="list" showInputMessage="1" showErrorMessage="1" sqref="AJ8:AJ65" xr:uid="{E2B0229A-83C3-421C-812D-D08A70509335}">
      <formula1>L_02</formula1>
    </dataValidation>
    <dataValidation type="list" showInputMessage="1" showErrorMessage="1" sqref="AL8:AL65" xr:uid="{B05647B8-7D58-4244-9C3E-6876A457859B}">
      <formula1>L_03</formula1>
    </dataValidation>
    <dataValidation type="list" allowBlank="1" showInputMessage="1" showErrorMessage="1" sqref="AP8:AP65" xr:uid="{9032FC25-0F0D-4482-8820-7DC162BF9670}">
      <formula1>L_04</formula1>
    </dataValidation>
    <dataValidation type="list" allowBlank="1" showInputMessage="1" showErrorMessage="1" sqref="AN8:AN65" xr:uid="{909FFC73-6630-4142-928B-592D7C0D6D19}">
      <formula1>L_05</formula1>
    </dataValidation>
    <dataValidation type="list" allowBlank="1" showInputMessage="1" showErrorMessage="1" sqref="AF8:AF65" xr:uid="{88AD6501-8EE1-4FE7-A62A-F267B9A1B898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B610-CF20-4363-BE6C-35C910F31896}">
  <sheetPr codeName="Hoja12"/>
  <dimension ref="A1:AW126"/>
  <sheetViews>
    <sheetView showGridLines="0" topLeftCell="AF1" zoomScale="80" zoomScaleNormal="80" workbookViewId="0">
      <selection activeCell="AU7" sqref="C7:AU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8.33203125" style="181" customWidth="1"/>
    <col min="4" max="5" width="5.6640625" style="181" customWidth="1"/>
    <col min="6" max="6" width="8.88671875" style="181" bestFit="1" customWidth="1"/>
    <col min="7" max="7" width="5.6640625" style="181" customWidth="1"/>
    <col min="8" max="8" width="12.44140625" style="181" bestFit="1" customWidth="1"/>
    <col min="9" max="9" width="30.33203125" style="181" bestFit="1" customWidth="1"/>
    <col min="10" max="10" width="29.88671875" style="181" customWidth="1"/>
    <col min="11" max="11" width="25.109375" style="181" customWidth="1"/>
    <col min="12" max="12" width="19.33203125" style="181" customWidth="1"/>
    <col min="13" max="13" width="27.6640625" style="181" customWidth="1"/>
    <col min="14" max="14" width="6.44140625" style="181" customWidth="1"/>
    <col min="15" max="15" width="11.44140625" style="181" customWidth="1"/>
    <col min="16" max="16" width="6" style="18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5" style="181" customWidth="1"/>
    <col min="32" max="32" width="31.5546875" style="181" customWidth="1"/>
    <col min="33" max="33" width="5.109375" style="181" customWidth="1"/>
    <col min="34" max="34" width="45.109375" style="181" customWidth="1"/>
    <col min="35" max="35" width="4.6640625" style="181" customWidth="1"/>
    <col min="36" max="36" width="32.6640625" style="181" customWidth="1"/>
    <col min="37" max="37" width="5" style="181" customWidth="1"/>
    <col min="38" max="38" width="36.88671875" style="181" customWidth="1"/>
    <col min="39" max="39" width="5.109375" style="181" customWidth="1"/>
    <col min="40" max="40" width="40.5546875" style="181" customWidth="1"/>
    <col min="41" max="41" width="5.109375" style="181" customWidth="1"/>
    <col min="42" max="42" width="47.44140625" style="181" customWidth="1"/>
    <col min="43" max="43" width="5.5546875" style="181" customWidth="1"/>
    <col min="44" max="44" width="13" style="181" customWidth="1"/>
    <col min="45" max="45" width="7.33203125" style="181" customWidth="1"/>
    <col min="46" max="46" width="12" style="181" customWidth="1"/>
    <col min="47" max="47" width="15.44140625" style="18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68.7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381</v>
      </c>
      <c r="E8" s="36" t="s">
        <v>382</v>
      </c>
      <c r="F8" s="36" t="s">
        <v>673</v>
      </c>
      <c r="G8" s="36">
        <v>15627</v>
      </c>
      <c r="H8" s="36" t="s">
        <v>674</v>
      </c>
      <c r="I8" s="201" t="s">
        <v>641</v>
      </c>
      <c r="J8" s="36" t="s">
        <v>1161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4.1666666666666664E-2</v>
      </c>
      <c r="U8" s="209">
        <v>5</v>
      </c>
      <c r="V8" s="216">
        <v>3441553</v>
      </c>
      <c r="W8" s="44">
        <f>V8/30</f>
        <v>114718.43333333333</v>
      </c>
      <c r="X8" s="39">
        <v>542</v>
      </c>
      <c r="Y8" s="45">
        <f>T8</f>
        <v>4.1666666666666664E-2</v>
      </c>
      <c r="Z8" s="215">
        <v>1</v>
      </c>
      <c r="AA8" s="205">
        <f>W8*Z8*Y8</f>
        <v>4779.9347222222223</v>
      </c>
      <c r="AB8" s="47">
        <f>+AA8*X8</f>
        <v>2590724.6194444443</v>
      </c>
      <c r="AC8" s="41">
        <v>161870988.06522933</v>
      </c>
      <c r="AD8" s="48">
        <f>+AB8+AC8</f>
        <v>164461712.68467376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" si="1">IF(MID(AF8,1,1)="0",MID(AF8,2,1),MID(AF8,1,2))</f>
        <v>4</v>
      </c>
      <c r="AH8" s="11" t="s">
        <v>39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381</v>
      </c>
      <c r="E9" s="36" t="s">
        <v>382</v>
      </c>
      <c r="F9" s="36" t="s">
        <v>673</v>
      </c>
      <c r="G9" s="36">
        <v>15627</v>
      </c>
      <c r="H9" s="36" t="s">
        <v>680</v>
      </c>
      <c r="I9" s="201" t="s">
        <v>665</v>
      </c>
      <c r="J9" s="36" t="s">
        <v>1155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147</v>
      </c>
      <c r="P9" s="36" t="s">
        <v>1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214">
        <v>0</v>
      </c>
      <c r="W9" s="44">
        <f t="shared" ref="W9:W20" si="7">V9/30</f>
        <v>0</v>
      </c>
      <c r="X9" s="39">
        <v>542</v>
      </c>
      <c r="Y9" s="45">
        <f t="shared" ref="Y9:Y20" si="8">T9</f>
        <v>0</v>
      </c>
      <c r="Z9" s="215">
        <v>0</v>
      </c>
      <c r="AA9" s="205">
        <f t="shared" ref="AA9:AA20" si="9">W9*Z9*Y9</f>
        <v>0</v>
      </c>
      <c r="AB9" s="47">
        <f t="shared" ref="AB9:AB20" si="10">+AA9*X9</f>
        <v>0</v>
      </c>
      <c r="AC9" s="41">
        <v>161870988.06522933</v>
      </c>
      <c r="AD9" s="48">
        <f t="shared" ref="AD9:AD20" si="11">+AB9+AC9</f>
        <v>161870988.06522933</v>
      </c>
      <c r="AE9" s="49">
        <f t="shared" ref="AE9:AE20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19" si="13">IF(MID(AF9,1,1)="0",MID(AF9,2,1),MID(AF9,1,2))</f>
        <v>1</v>
      </c>
      <c r="AH9" s="11" t="s">
        <v>39</v>
      </c>
      <c r="AI9" s="51" t="str">
        <f t="shared" ref="AI9:AI19" si="14">IF(MID(AH9,1,1)="0",MID(AH9,2,1),MID(AH9,1,2))</f>
        <v>4</v>
      </c>
      <c r="AJ9" s="11" t="s">
        <v>263</v>
      </c>
      <c r="AK9" s="52" t="str">
        <f t="shared" ref="AK9:AK19" si="15">IF(MID(AJ9,1,1)="0",MID(AJ9,2,1),MID(AJ9,1,2))</f>
        <v>4</v>
      </c>
      <c r="AL9" s="11" t="s">
        <v>34</v>
      </c>
      <c r="AM9" s="51" t="str">
        <f t="shared" ref="AM9:AM19" si="16">IF(MID(AL9,1,1)="0",MID(AL9,2,1),MID(AL9,1,2))</f>
        <v>4</v>
      </c>
      <c r="AN9" s="11" t="s">
        <v>243</v>
      </c>
      <c r="AO9" s="52" t="str">
        <f t="shared" ref="AO9:AO19" si="17">IF(MID(AN9,1,1)="0",MID(AN9,2,1),MID(AN9,1,2))</f>
        <v>2</v>
      </c>
      <c r="AP9" s="42" t="s">
        <v>50</v>
      </c>
      <c r="AQ9" s="51" t="str">
        <f t="shared" ref="AQ9:AQ20" si="18">IF(MID(AP9,1,1)="0",MID(AP9,2,1),MID(AP9,1,2))</f>
        <v>2</v>
      </c>
      <c r="AR9" s="197" t="str">
        <f t="shared" ref="AR9:AR20" si="19">CONCATENATE(AE9,AG9,AI9,AK9,AM9,AO9,AQ9)</f>
        <v>2144422</v>
      </c>
      <c r="AS9" s="198">
        <f t="shared" ref="AS9:AS20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381</v>
      </c>
      <c r="E10" s="36" t="s">
        <v>382</v>
      </c>
      <c r="F10" s="36" t="s">
        <v>673</v>
      </c>
      <c r="G10" s="36">
        <v>15627</v>
      </c>
      <c r="H10" s="36" t="s">
        <v>681</v>
      </c>
      <c r="I10" s="201" t="s">
        <v>666</v>
      </c>
      <c r="J10" s="36" t="s">
        <v>1156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214">
        <v>0</v>
      </c>
      <c r="W10" s="44">
        <f t="shared" si="7"/>
        <v>0</v>
      </c>
      <c r="X10" s="39">
        <v>542</v>
      </c>
      <c r="Y10" s="45">
        <f t="shared" si="8"/>
        <v>0</v>
      </c>
      <c r="Z10" s="215">
        <v>0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3"/>
        <v>1</v>
      </c>
      <c r="AH10" s="11" t="s">
        <v>39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2144422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381</v>
      </c>
      <c r="E11" s="36" t="s">
        <v>382</v>
      </c>
      <c r="F11" s="36" t="s">
        <v>673</v>
      </c>
      <c r="G11" s="36">
        <v>15627</v>
      </c>
      <c r="H11" s="36" t="s">
        <v>679</v>
      </c>
      <c r="I11" s="201" t="s">
        <v>667</v>
      </c>
      <c r="J11" s="36" t="s">
        <v>1157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147</v>
      </c>
      <c r="P11" s="36" t="s">
        <v>1</v>
      </c>
      <c r="Q11" s="36" t="s">
        <v>1050</v>
      </c>
      <c r="R11" s="36" t="s">
        <v>140</v>
      </c>
      <c r="S11" s="36" t="s">
        <v>830</v>
      </c>
      <c r="T11" s="209">
        <v>0</v>
      </c>
      <c r="U11" s="209">
        <v>5</v>
      </c>
      <c r="V11" s="214">
        <v>0</v>
      </c>
      <c r="W11" s="44">
        <f t="shared" si="7"/>
        <v>0</v>
      </c>
      <c r="X11" s="39">
        <v>542</v>
      </c>
      <c r="Y11" s="45">
        <f t="shared" si="8"/>
        <v>0</v>
      </c>
      <c r="Z11" s="215">
        <v>0</v>
      </c>
      <c r="AA11" s="205">
        <f t="shared" si="9"/>
        <v>0</v>
      </c>
      <c r="AB11" s="47">
        <f t="shared" si="10"/>
        <v>0</v>
      </c>
      <c r="AC11" s="41">
        <v>161870988.06522933</v>
      </c>
      <c r="AD11" s="48">
        <f t="shared" si="11"/>
        <v>161870988.06522933</v>
      </c>
      <c r="AE11" s="49">
        <f t="shared" si="12"/>
        <v>2</v>
      </c>
      <c r="AF11" s="11" t="s">
        <v>64</v>
      </c>
      <c r="AG11" s="50" t="str">
        <f t="shared" si="13"/>
        <v>1</v>
      </c>
      <c r="AH11" s="11" t="s">
        <v>39</v>
      </c>
      <c r="AI11" s="51" t="str">
        <f t="shared" si="14"/>
        <v>4</v>
      </c>
      <c r="AJ11" s="11" t="s">
        <v>263</v>
      </c>
      <c r="AK11" s="52" t="str">
        <f t="shared" si="15"/>
        <v>4</v>
      </c>
      <c r="AL11" s="11" t="s">
        <v>34</v>
      </c>
      <c r="AM11" s="51" t="str">
        <f t="shared" si="16"/>
        <v>4</v>
      </c>
      <c r="AN11" s="11" t="s">
        <v>243</v>
      </c>
      <c r="AO11" s="52" t="str">
        <f t="shared" si="17"/>
        <v>2</v>
      </c>
      <c r="AP11" s="42" t="s">
        <v>50</v>
      </c>
      <c r="AQ11" s="51" t="str">
        <f t="shared" si="18"/>
        <v>2</v>
      </c>
      <c r="AR11" s="197" t="str">
        <f t="shared" si="19"/>
        <v>2144422</v>
      </c>
      <c r="AS11" s="198">
        <f t="shared" si="20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381</v>
      </c>
      <c r="E12" s="36" t="s">
        <v>382</v>
      </c>
      <c r="F12" s="36" t="s">
        <v>673</v>
      </c>
      <c r="G12" s="36">
        <v>15627</v>
      </c>
      <c r="H12" s="36" t="s">
        <v>682</v>
      </c>
      <c r="I12" s="201" t="s">
        <v>668</v>
      </c>
      <c r="J12" s="36" t="s">
        <v>1158</v>
      </c>
      <c r="K12" s="36" t="s">
        <v>1025</v>
      </c>
      <c r="L12" s="36" t="s">
        <v>324</v>
      </c>
      <c r="M12" s="36" t="s">
        <v>1041</v>
      </c>
      <c r="N12" s="36" t="s">
        <v>432</v>
      </c>
      <c r="O12" s="36" t="s">
        <v>147</v>
      </c>
      <c r="P12" s="36" t="s">
        <v>1</v>
      </c>
      <c r="Q12" s="36" t="s">
        <v>1050</v>
      </c>
      <c r="R12" s="36" t="s">
        <v>140</v>
      </c>
      <c r="S12" s="36" t="s">
        <v>830</v>
      </c>
      <c r="T12" s="209">
        <v>0</v>
      </c>
      <c r="U12" s="209">
        <v>5</v>
      </c>
      <c r="V12" s="214">
        <v>0</v>
      </c>
      <c r="W12" s="44">
        <f t="shared" si="7"/>
        <v>0</v>
      </c>
      <c r="X12" s="39">
        <v>542</v>
      </c>
      <c r="Y12" s="45">
        <f t="shared" si="8"/>
        <v>0</v>
      </c>
      <c r="Z12" s="215">
        <v>0</v>
      </c>
      <c r="AA12" s="205">
        <f t="shared" si="9"/>
        <v>0</v>
      </c>
      <c r="AB12" s="47">
        <f t="shared" si="10"/>
        <v>0</v>
      </c>
      <c r="AC12" s="41">
        <v>161870988.06522933</v>
      </c>
      <c r="AD12" s="48">
        <f t="shared" si="11"/>
        <v>161870988.06522933</v>
      </c>
      <c r="AE12" s="49">
        <f t="shared" si="12"/>
        <v>2</v>
      </c>
      <c r="AF12" s="11" t="s">
        <v>64</v>
      </c>
      <c r="AG12" s="50" t="str">
        <f t="shared" si="13"/>
        <v>1</v>
      </c>
      <c r="AH12" s="11" t="s">
        <v>39</v>
      </c>
      <c r="AI12" s="51" t="str">
        <f t="shared" si="14"/>
        <v>4</v>
      </c>
      <c r="AJ12" s="11" t="s">
        <v>263</v>
      </c>
      <c r="AK12" s="52" t="str">
        <f t="shared" si="15"/>
        <v>4</v>
      </c>
      <c r="AL12" s="11" t="s">
        <v>34</v>
      </c>
      <c r="AM12" s="51" t="str">
        <f t="shared" si="16"/>
        <v>4</v>
      </c>
      <c r="AN12" s="11" t="s">
        <v>243</v>
      </c>
      <c r="AO12" s="52" t="str">
        <f t="shared" si="17"/>
        <v>2</v>
      </c>
      <c r="AP12" s="42" t="s">
        <v>50</v>
      </c>
      <c r="AQ12" s="51" t="str">
        <f t="shared" si="18"/>
        <v>2</v>
      </c>
      <c r="AR12" s="197" t="str">
        <f t="shared" si="19"/>
        <v>2144422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381</v>
      </c>
      <c r="E13" s="36" t="s">
        <v>382</v>
      </c>
      <c r="F13" s="36" t="s">
        <v>701</v>
      </c>
      <c r="G13" s="36">
        <v>15627</v>
      </c>
      <c r="H13" s="36" t="s">
        <v>686</v>
      </c>
      <c r="I13" s="201" t="s">
        <v>644</v>
      </c>
      <c r="J13" s="36" t="s">
        <v>838</v>
      </c>
      <c r="K13" s="36" t="s">
        <v>1016</v>
      </c>
      <c r="L13" s="36" t="s">
        <v>324</v>
      </c>
      <c r="M13" s="36" t="s">
        <v>1017</v>
      </c>
      <c r="N13" s="36" t="s">
        <v>432</v>
      </c>
      <c r="O13" s="36" t="s">
        <v>147</v>
      </c>
      <c r="P13" s="36" t="s">
        <v>1</v>
      </c>
      <c r="Q13" s="36" t="s">
        <v>448</v>
      </c>
      <c r="R13" s="36" t="s">
        <v>140</v>
      </c>
      <c r="S13" s="36" t="s">
        <v>1009</v>
      </c>
      <c r="T13" s="209">
        <v>4.1666666666666664E-2</v>
      </c>
      <c r="U13" s="209">
        <v>3</v>
      </c>
      <c r="V13" s="216">
        <v>3441553</v>
      </c>
      <c r="W13" s="44">
        <f t="shared" si="7"/>
        <v>114718.43333333333</v>
      </c>
      <c r="X13" s="39">
        <v>542</v>
      </c>
      <c r="Y13" s="45">
        <f t="shared" si="8"/>
        <v>4.1666666666666664E-2</v>
      </c>
      <c r="Z13" s="215">
        <v>1</v>
      </c>
      <c r="AA13" s="205">
        <f t="shared" si="9"/>
        <v>4779.9347222222223</v>
      </c>
      <c r="AB13" s="47">
        <f t="shared" si="10"/>
        <v>2590724.6194444443</v>
      </c>
      <c r="AC13" s="41">
        <v>200405322.02091306</v>
      </c>
      <c r="AD13" s="48">
        <f t="shared" si="11"/>
        <v>202996046.64035749</v>
      </c>
      <c r="AE13" s="49">
        <f t="shared" si="12"/>
        <v>2</v>
      </c>
      <c r="AF13" s="11" t="s">
        <v>256</v>
      </c>
      <c r="AG13" s="50" t="str">
        <f t="shared" si="13"/>
        <v>4</v>
      </c>
      <c r="AH13" s="11" t="s">
        <v>245</v>
      </c>
      <c r="AI13" s="51" t="str">
        <f t="shared" si="14"/>
        <v>2</v>
      </c>
      <c r="AJ13" s="11" t="s">
        <v>263</v>
      </c>
      <c r="AK13" s="52" t="str">
        <f t="shared" si="15"/>
        <v>4</v>
      </c>
      <c r="AL13" s="11" t="s">
        <v>242</v>
      </c>
      <c r="AM13" s="51" t="str">
        <f t="shared" si="16"/>
        <v>2</v>
      </c>
      <c r="AN13" s="11" t="s">
        <v>247</v>
      </c>
      <c r="AO13" s="52" t="str">
        <f t="shared" si="17"/>
        <v>1</v>
      </c>
      <c r="AP13" s="42" t="s">
        <v>54</v>
      </c>
      <c r="AQ13" s="51" t="str">
        <f t="shared" si="18"/>
        <v>2</v>
      </c>
      <c r="AR13" s="197" t="str">
        <f t="shared" si="19"/>
        <v>2424212</v>
      </c>
      <c r="AS13" s="198">
        <f t="shared" si="20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381</v>
      </c>
      <c r="E14" s="36" t="s">
        <v>382</v>
      </c>
      <c r="F14" s="36" t="s">
        <v>701</v>
      </c>
      <c r="G14" s="36">
        <v>15627</v>
      </c>
      <c r="H14" s="36" t="s">
        <v>676</v>
      </c>
      <c r="I14" s="201" t="s">
        <v>669</v>
      </c>
      <c r="J14" s="36" t="s">
        <v>1159</v>
      </c>
      <c r="K14" s="36" t="s">
        <v>1011</v>
      </c>
      <c r="L14" s="36" t="s">
        <v>324</v>
      </c>
      <c r="M14" s="36" t="s">
        <v>1012</v>
      </c>
      <c r="N14" s="36" t="s">
        <v>432</v>
      </c>
      <c r="O14" s="36" t="s">
        <v>147</v>
      </c>
      <c r="P14" s="36" t="s">
        <v>1</v>
      </c>
      <c r="Q14" s="36" t="s">
        <v>448</v>
      </c>
      <c r="R14" s="36" t="s">
        <v>140</v>
      </c>
      <c r="S14" s="36" t="s">
        <v>1009</v>
      </c>
      <c r="T14" s="209">
        <v>2.0833333333333332E-2</v>
      </c>
      <c r="U14" s="209">
        <v>3</v>
      </c>
      <c r="V14" s="216">
        <v>2865626</v>
      </c>
      <c r="W14" s="44">
        <f t="shared" si="7"/>
        <v>95520.866666666669</v>
      </c>
      <c r="X14" s="39">
        <v>542</v>
      </c>
      <c r="Y14" s="45">
        <f t="shared" si="8"/>
        <v>2.0833333333333332E-2</v>
      </c>
      <c r="Z14" s="215">
        <v>1</v>
      </c>
      <c r="AA14" s="205">
        <f t="shared" si="9"/>
        <v>1990.0180555555555</v>
      </c>
      <c r="AB14" s="47">
        <f t="shared" si="10"/>
        <v>1078589.7861111111</v>
      </c>
      <c r="AC14" s="41">
        <v>200405322.02091306</v>
      </c>
      <c r="AD14" s="48">
        <f t="shared" si="11"/>
        <v>201483911.80702418</v>
      </c>
      <c r="AE14" s="49">
        <f t="shared" si="12"/>
        <v>2</v>
      </c>
      <c r="AF14" s="11" t="s">
        <v>256</v>
      </c>
      <c r="AG14" s="50" t="str">
        <f t="shared" si="13"/>
        <v>4</v>
      </c>
      <c r="AH14" s="11" t="s">
        <v>245</v>
      </c>
      <c r="AI14" s="51" t="str">
        <f t="shared" si="14"/>
        <v>2</v>
      </c>
      <c r="AJ14" s="11" t="s">
        <v>263</v>
      </c>
      <c r="AK14" s="52" t="str">
        <f t="shared" si="15"/>
        <v>4</v>
      </c>
      <c r="AL14" s="11" t="s">
        <v>242</v>
      </c>
      <c r="AM14" s="51" t="str">
        <f t="shared" si="16"/>
        <v>2</v>
      </c>
      <c r="AN14" s="11" t="s">
        <v>247</v>
      </c>
      <c r="AO14" s="52" t="str">
        <f t="shared" si="17"/>
        <v>1</v>
      </c>
      <c r="AP14" s="42" t="s">
        <v>54</v>
      </c>
      <c r="AQ14" s="51" t="str">
        <f t="shared" si="18"/>
        <v>2</v>
      </c>
      <c r="AR14" s="197" t="str">
        <f t="shared" si="19"/>
        <v>2424212</v>
      </c>
      <c r="AS14" s="198">
        <f t="shared" si="20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381</v>
      </c>
      <c r="E15" s="36" t="s">
        <v>382</v>
      </c>
      <c r="F15" s="36" t="s">
        <v>701</v>
      </c>
      <c r="G15" s="36">
        <v>15627</v>
      </c>
      <c r="H15" s="36" t="s">
        <v>675</v>
      </c>
      <c r="I15" s="201" t="s">
        <v>670</v>
      </c>
      <c r="J15" s="36" t="s">
        <v>1160</v>
      </c>
      <c r="K15" s="36" t="s">
        <v>1011</v>
      </c>
      <c r="L15" s="36" t="s">
        <v>324</v>
      </c>
      <c r="M15" s="36" t="s">
        <v>1012</v>
      </c>
      <c r="N15" s="36" t="s">
        <v>432</v>
      </c>
      <c r="O15" s="36" t="s">
        <v>147</v>
      </c>
      <c r="P15" s="36" t="s">
        <v>1</v>
      </c>
      <c r="Q15" s="36" t="s">
        <v>448</v>
      </c>
      <c r="R15" s="36" t="s">
        <v>140</v>
      </c>
      <c r="S15" s="36" t="s">
        <v>1009</v>
      </c>
      <c r="T15" s="209">
        <v>2.0833333333333332E-2</v>
      </c>
      <c r="U15" s="209">
        <v>3</v>
      </c>
      <c r="V15" s="216">
        <v>595727</v>
      </c>
      <c r="W15" s="44">
        <f t="shared" si="7"/>
        <v>19857.566666666666</v>
      </c>
      <c r="X15" s="39">
        <v>542</v>
      </c>
      <c r="Y15" s="45">
        <f t="shared" si="8"/>
        <v>2.0833333333333332E-2</v>
      </c>
      <c r="Z15" s="215">
        <v>1</v>
      </c>
      <c r="AA15" s="205">
        <f t="shared" si="9"/>
        <v>413.6993055555555</v>
      </c>
      <c r="AB15" s="47">
        <f t="shared" si="10"/>
        <v>224225.02361111107</v>
      </c>
      <c r="AC15" s="41">
        <v>200405322.02091306</v>
      </c>
      <c r="AD15" s="48">
        <f t="shared" si="11"/>
        <v>200629547.04452416</v>
      </c>
      <c r="AE15" s="49">
        <f t="shared" si="12"/>
        <v>2</v>
      </c>
      <c r="AF15" s="11" t="s">
        <v>241</v>
      </c>
      <c r="AG15" s="50" t="str">
        <f t="shared" si="13"/>
        <v>3</v>
      </c>
      <c r="AH15" s="11" t="s">
        <v>245</v>
      </c>
      <c r="AI15" s="51" t="str">
        <f t="shared" si="14"/>
        <v>2</v>
      </c>
      <c r="AJ15" s="11" t="s">
        <v>263</v>
      </c>
      <c r="AK15" s="52" t="str">
        <f t="shared" si="15"/>
        <v>4</v>
      </c>
      <c r="AL15" s="11" t="s">
        <v>242</v>
      </c>
      <c r="AM15" s="51" t="str">
        <f t="shared" si="16"/>
        <v>2</v>
      </c>
      <c r="AN15" s="11" t="s">
        <v>247</v>
      </c>
      <c r="AO15" s="52" t="str">
        <f t="shared" si="17"/>
        <v>1</v>
      </c>
      <c r="AP15" s="42" t="s">
        <v>54</v>
      </c>
      <c r="AQ15" s="51" t="str">
        <f t="shared" si="18"/>
        <v>2</v>
      </c>
      <c r="AR15" s="197" t="str">
        <f t="shared" si="19"/>
        <v>2324212</v>
      </c>
      <c r="AS15" s="198">
        <f t="shared" si="20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381</v>
      </c>
      <c r="E16" s="36" t="s">
        <v>382</v>
      </c>
      <c r="F16" s="36" t="s">
        <v>701</v>
      </c>
      <c r="G16" s="36">
        <v>15627</v>
      </c>
      <c r="H16" s="36" t="s">
        <v>678</v>
      </c>
      <c r="I16" s="201" t="s">
        <v>671</v>
      </c>
      <c r="J16" s="36" t="s">
        <v>1159</v>
      </c>
      <c r="K16" s="36" t="s">
        <v>1011</v>
      </c>
      <c r="L16" s="36" t="s">
        <v>155</v>
      </c>
      <c r="M16" s="36" t="s">
        <v>1014</v>
      </c>
      <c r="N16" s="36" t="s">
        <v>432</v>
      </c>
      <c r="O16" s="36" t="s">
        <v>147</v>
      </c>
      <c r="P16" s="36" t="s">
        <v>1</v>
      </c>
      <c r="Q16" s="36" t="s">
        <v>156</v>
      </c>
      <c r="R16" s="37" t="s">
        <v>157</v>
      </c>
      <c r="S16" s="202" t="s">
        <v>1004</v>
      </c>
      <c r="T16" s="209">
        <v>2.0833333333333332E-2</v>
      </c>
      <c r="U16" s="209">
        <v>3</v>
      </c>
      <c r="V16" s="216">
        <v>0</v>
      </c>
      <c r="W16" s="44">
        <f t="shared" si="7"/>
        <v>0</v>
      </c>
      <c r="X16" s="39">
        <v>542</v>
      </c>
      <c r="Y16" s="45">
        <f t="shared" si="8"/>
        <v>2.0833333333333332E-2</v>
      </c>
      <c r="Z16" s="215">
        <v>0</v>
      </c>
      <c r="AA16" s="205">
        <f t="shared" si="9"/>
        <v>0</v>
      </c>
      <c r="AB16" s="47">
        <f t="shared" si="10"/>
        <v>0</v>
      </c>
      <c r="AC16" s="41">
        <v>200405322.02091306</v>
      </c>
      <c r="AD16" s="48">
        <f t="shared" si="11"/>
        <v>200405322.02091306</v>
      </c>
      <c r="AE16" s="49">
        <f t="shared" si="12"/>
        <v>2</v>
      </c>
      <c r="AF16" s="11" t="s">
        <v>64</v>
      </c>
      <c r="AG16" s="50" t="str">
        <f t="shared" si="13"/>
        <v>1</v>
      </c>
      <c r="AH16" s="11" t="s">
        <v>63</v>
      </c>
      <c r="AI16" s="51" t="str">
        <f t="shared" si="14"/>
        <v>1</v>
      </c>
      <c r="AJ16" s="11" t="s">
        <v>263</v>
      </c>
      <c r="AK16" s="52" t="str">
        <f t="shared" si="15"/>
        <v>4</v>
      </c>
      <c r="AL16" s="11" t="s">
        <v>242</v>
      </c>
      <c r="AM16" s="51" t="str">
        <f t="shared" si="16"/>
        <v>2</v>
      </c>
      <c r="AN16" s="11" t="s">
        <v>247</v>
      </c>
      <c r="AO16" s="52" t="str">
        <f t="shared" si="17"/>
        <v>1</v>
      </c>
      <c r="AP16" s="42" t="s">
        <v>54</v>
      </c>
      <c r="AQ16" s="51" t="str">
        <f t="shared" si="18"/>
        <v>2</v>
      </c>
      <c r="AR16" s="197" t="str">
        <f t="shared" si="19"/>
        <v>2114212</v>
      </c>
      <c r="AS16" s="198">
        <f t="shared" si="20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381</v>
      </c>
      <c r="E17" s="36" t="s">
        <v>382</v>
      </c>
      <c r="F17" s="36" t="s">
        <v>701</v>
      </c>
      <c r="G17" s="36">
        <v>15627</v>
      </c>
      <c r="H17" s="36" t="s">
        <v>677</v>
      </c>
      <c r="I17" s="201" t="s">
        <v>672</v>
      </c>
      <c r="J17" s="36" t="s">
        <v>1159</v>
      </c>
      <c r="K17" s="36" t="s">
        <v>1011</v>
      </c>
      <c r="L17" s="36" t="s">
        <v>155</v>
      </c>
      <c r="M17" s="36" t="s">
        <v>1014</v>
      </c>
      <c r="N17" s="36" t="s">
        <v>432</v>
      </c>
      <c r="O17" s="36" t="s">
        <v>147</v>
      </c>
      <c r="P17" s="36" t="s">
        <v>1</v>
      </c>
      <c r="Q17" s="36" t="s">
        <v>156</v>
      </c>
      <c r="R17" s="37" t="s">
        <v>157</v>
      </c>
      <c r="S17" s="202" t="s">
        <v>1004</v>
      </c>
      <c r="T17" s="209">
        <v>2.0833333333333332E-2</v>
      </c>
      <c r="U17" s="209">
        <v>3</v>
      </c>
      <c r="V17" s="216">
        <v>0</v>
      </c>
      <c r="W17" s="44">
        <f t="shared" si="7"/>
        <v>0</v>
      </c>
      <c r="X17" s="39">
        <v>542</v>
      </c>
      <c r="Y17" s="45">
        <f t="shared" si="8"/>
        <v>2.0833333333333332E-2</v>
      </c>
      <c r="Z17" s="215">
        <v>0</v>
      </c>
      <c r="AA17" s="205">
        <f t="shared" si="9"/>
        <v>0</v>
      </c>
      <c r="AB17" s="47">
        <f t="shared" si="10"/>
        <v>0</v>
      </c>
      <c r="AC17" s="41">
        <v>200405322.02091306</v>
      </c>
      <c r="AD17" s="48">
        <f t="shared" si="11"/>
        <v>200405322.02091306</v>
      </c>
      <c r="AE17" s="49">
        <f t="shared" si="12"/>
        <v>2</v>
      </c>
      <c r="AF17" s="11" t="s">
        <v>64</v>
      </c>
      <c r="AG17" s="50" t="str">
        <f t="shared" si="13"/>
        <v>1</v>
      </c>
      <c r="AH17" s="11" t="s">
        <v>63</v>
      </c>
      <c r="AI17" s="51" t="str">
        <f t="shared" si="14"/>
        <v>1</v>
      </c>
      <c r="AJ17" s="11" t="s">
        <v>263</v>
      </c>
      <c r="AK17" s="52" t="str">
        <f t="shared" si="15"/>
        <v>4</v>
      </c>
      <c r="AL17" s="11" t="s">
        <v>242</v>
      </c>
      <c r="AM17" s="51" t="str">
        <f t="shared" si="16"/>
        <v>2</v>
      </c>
      <c r="AN17" s="11" t="s">
        <v>247</v>
      </c>
      <c r="AO17" s="52" t="str">
        <f t="shared" si="17"/>
        <v>1</v>
      </c>
      <c r="AP17" s="42" t="s">
        <v>54</v>
      </c>
      <c r="AQ17" s="51" t="str">
        <f t="shared" si="18"/>
        <v>2</v>
      </c>
      <c r="AR17" s="197" t="str">
        <f t="shared" si="19"/>
        <v>2114212</v>
      </c>
      <c r="AS17" s="198">
        <f t="shared" si="20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381</v>
      </c>
      <c r="E18" s="36" t="s">
        <v>382</v>
      </c>
      <c r="F18" s="36" t="s">
        <v>673</v>
      </c>
      <c r="G18" s="36">
        <v>15627</v>
      </c>
      <c r="H18" s="36" t="s">
        <v>683</v>
      </c>
      <c r="I18" s="201" t="s">
        <v>648</v>
      </c>
      <c r="J18" s="36" t="s">
        <v>832</v>
      </c>
      <c r="K18" s="36" t="s">
        <v>833</v>
      </c>
      <c r="L18" s="36" t="s">
        <v>136</v>
      </c>
      <c r="M18" s="36" t="s">
        <v>1137</v>
      </c>
      <c r="N18" s="36" t="s">
        <v>432</v>
      </c>
      <c r="O18" s="36" t="s">
        <v>147</v>
      </c>
      <c r="P18" s="36" t="s">
        <v>1</v>
      </c>
      <c r="Q18" s="36" t="s">
        <v>476</v>
      </c>
      <c r="R18" s="36" t="s">
        <v>140</v>
      </c>
      <c r="S18" s="36" t="s">
        <v>1138</v>
      </c>
      <c r="T18" s="209">
        <v>4.1666666666666664E-2</v>
      </c>
      <c r="U18" s="209">
        <v>90</v>
      </c>
      <c r="V18" s="216">
        <v>3441553</v>
      </c>
      <c r="W18" s="44">
        <f t="shared" si="7"/>
        <v>114718.43333333333</v>
      </c>
      <c r="X18" s="39">
        <v>542</v>
      </c>
      <c r="Y18" s="45">
        <f t="shared" si="8"/>
        <v>4.1666666666666664E-2</v>
      </c>
      <c r="Z18" s="215">
        <v>1</v>
      </c>
      <c r="AA18" s="205">
        <f t="shared" si="9"/>
        <v>4779.9347222222223</v>
      </c>
      <c r="AB18" s="47">
        <f t="shared" si="10"/>
        <v>2590724.6194444443</v>
      </c>
      <c r="AC18" s="41">
        <v>527675586.80340129</v>
      </c>
      <c r="AD18" s="48">
        <f t="shared" si="11"/>
        <v>530266311.42284572</v>
      </c>
      <c r="AE18" s="49">
        <f t="shared" si="12"/>
        <v>3</v>
      </c>
      <c r="AF18" s="11" t="s">
        <v>256</v>
      </c>
      <c r="AG18" s="50" t="str">
        <f t="shared" si="13"/>
        <v>4</v>
      </c>
      <c r="AH18" s="11" t="s">
        <v>63</v>
      </c>
      <c r="AI18" s="51" t="str">
        <f t="shared" si="14"/>
        <v>1</v>
      </c>
      <c r="AJ18" s="11" t="s">
        <v>143</v>
      </c>
      <c r="AK18" s="52" t="str">
        <f t="shared" si="15"/>
        <v>1</v>
      </c>
      <c r="AL18" s="11" t="s">
        <v>242</v>
      </c>
      <c r="AM18" s="51" t="str">
        <f t="shared" si="16"/>
        <v>2</v>
      </c>
      <c r="AN18" s="11" t="s">
        <v>247</v>
      </c>
      <c r="AO18" s="52" t="str">
        <f t="shared" si="17"/>
        <v>1</v>
      </c>
      <c r="AP18" s="42" t="s">
        <v>54</v>
      </c>
      <c r="AQ18" s="51" t="str">
        <f t="shared" si="18"/>
        <v>2</v>
      </c>
      <c r="AR18" s="197" t="str">
        <f t="shared" si="19"/>
        <v>3411212</v>
      </c>
      <c r="AS18" s="198">
        <f t="shared" si="20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381</v>
      </c>
      <c r="E19" s="36" t="s">
        <v>382</v>
      </c>
      <c r="F19" s="36" t="s">
        <v>673</v>
      </c>
      <c r="G19" s="36">
        <v>15627</v>
      </c>
      <c r="H19" s="36" t="s">
        <v>684</v>
      </c>
      <c r="I19" s="201" t="s">
        <v>1139</v>
      </c>
      <c r="J19" s="36" t="s">
        <v>449</v>
      </c>
      <c r="K19" s="36" t="s">
        <v>346</v>
      </c>
      <c r="L19" s="37" t="s">
        <v>136</v>
      </c>
      <c r="M19" s="36" t="s">
        <v>1018</v>
      </c>
      <c r="N19" s="36" t="s">
        <v>432</v>
      </c>
      <c r="O19" s="36" t="s">
        <v>147</v>
      </c>
      <c r="P19" s="37" t="s">
        <v>1</v>
      </c>
      <c r="Q19" s="36" t="s">
        <v>450</v>
      </c>
      <c r="R19" s="36" t="s">
        <v>140</v>
      </c>
      <c r="S19" s="36" t="s">
        <v>451</v>
      </c>
      <c r="T19" s="38">
        <v>2.0833333333333332E-2</v>
      </c>
      <c r="U19" s="209">
        <v>0.33333333333333331</v>
      </c>
      <c r="V19" s="214">
        <v>0</v>
      </c>
      <c r="W19" s="44">
        <f t="shared" si="7"/>
        <v>0</v>
      </c>
      <c r="X19" s="39">
        <v>542</v>
      </c>
      <c r="Y19" s="45">
        <f t="shared" si="8"/>
        <v>2.0833333333333332E-2</v>
      </c>
      <c r="Z19" s="215">
        <v>0</v>
      </c>
      <c r="AA19" s="205">
        <f t="shared" si="9"/>
        <v>0</v>
      </c>
      <c r="AB19" s="47">
        <f t="shared" si="10"/>
        <v>0</v>
      </c>
      <c r="AC19" s="204">
        <f>140528000*0.7</f>
        <v>98369600</v>
      </c>
      <c r="AD19" s="48">
        <f t="shared" si="11"/>
        <v>98369600</v>
      </c>
      <c r="AE19" s="49">
        <f t="shared" si="12"/>
        <v>1</v>
      </c>
      <c r="AF19" s="11" t="s">
        <v>64</v>
      </c>
      <c r="AG19" s="50" t="str">
        <f t="shared" si="13"/>
        <v>1</v>
      </c>
      <c r="AH19" s="11" t="s">
        <v>63</v>
      </c>
      <c r="AI19" s="51" t="str">
        <f t="shared" si="14"/>
        <v>1</v>
      </c>
      <c r="AJ19" s="11" t="s">
        <v>143</v>
      </c>
      <c r="AK19" s="52" t="str">
        <f t="shared" si="15"/>
        <v>1</v>
      </c>
      <c r="AL19" s="11" t="s">
        <v>43</v>
      </c>
      <c r="AM19" s="51" t="str">
        <f t="shared" si="16"/>
        <v>3</v>
      </c>
      <c r="AN19" s="11" t="s">
        <v>247</v>
      </c>
      <c r="AO19" s="52" t="str">
        <f t="shared" si="17"/>
        <v>1</v>
      </c>
      <c r="AP19" s="42" t="s">
        <v>58</v>
      </c>
      <c r="AQ19" s="51" t="str">
        <f t="shared" si="18"/>
        <v>1</v>
      </c>
      <c r="AR19" s="197" t="str">
        <f t="shared" si="19"/>
        <v>1111311</v>
      </c>
      <c r="AS19" s="198">
        <f t="shared" si="20"/>
        <v>3</v>
      </c>
      <c r="AT19" s="198" t="str">
        <f>VLOOKUP(AS19,'Listas '!$B$151:$C$156,2,FALSE)</f>
        <v>Media</v>
      </c>
      <c r="AU19" s="189" t="str">
        <f>VLOOKUP(AT19,'Listas '!$C$151:$D$156,2,FALSE)</f>
        <v>Esencial</v>
      </c>
      <c r="AV19" s="43"/>
    </row>
    <row r="20" spans="2:48" s="185" customFormat="1" ht="49.5" customHeight="1" thickBot="1">
      <c r="B20" s="35"/>
      <c r="C20" s="36" t="s">
        <v>380</v>
      </c>
      <c r="D20" s="36" t="s">
        <v>381</v>
      </c>
      <c r="E20" s="36" t="s">
        <v>382</v>
      </c>
      <c r="F20" s="36" t="s">
        <v>673</v>
      </c>
      <c r="G20" s="36">
        <v>15627</v>
      </c>
      <c r="H20" s="36" t="s">
        <v>685</v>
      </c>
      <c r="I20" s="201" t="s">
        <v>406</v>
      </c>
      <c r="J20" s="36" t="s">
        <v>1105</v>
      </c>
      <c r="K20" s="36" t="s">
        <v>348</v>
      </c>
      <c r="L20" s="37" t="s">
        <v>136</v>
      </c>
      <c r="M20" s="36" t="s">
        <v>1021</v>
      </c>
      <c r="N20" s="36" t="s">
        <v>432</v>
      </c>
      <c r="O20" s="36" t="s">
        <v>151</v>
      </c>
      <c r="P20" s="37" t="s">
        <v>6</v>
      </c>
      <c r="Q20" s="36" t="s">
        <v>1022</v>
      </c>
      <c r="R20" s="36" t="s">
        <v>140</v>
      </c>
      <c r="S20" s="36" t="s">
        <v>1023</v>
      </c>
      <c r="T20" s="38">
        <v>0</v>
      </c>
      <c r="U20" s="209">
        <v>2</v>
      </c>
      <c r="V20" s="214">
        <v>0</v>
      </c>
      <c r="W20" s="44">
        <f t="shared" si="7"/>
        <v>0</v>
      </c>
      <c r="X20" s="39">
        <v>542</v>
      </c>
      <c r="Y20" s="45">
        <f t="shared" si="8"/>
        <v>0</v>
      </c>
      <c r="Z20" s="215">
        <v>0</v>
      </c>
      <c r="AA20" s="205">
        <f t="shared" si="9"/>
        <v>0</v>
      </c>
      <c r="AB20" s="47">
        <f t="shared" si="10"/>
        <v>0</v>
      </c>
      <c r="AC20" s="204">
        <v>30000000</v>
      </c>
      <c r="AD20" s="48">
        <f t="shared" si="11"/>
        <v>30000000</v>
      </c>
      <c r="AE20" s="49">
        <f t="shared" si="12"/>
        <v>1</v>
      </c>
      <c r="AF20" s="11" t="s">
        <v>64</v>
      </c>
      <c r="AG20" s="50" t="str">
        <f t="shared" ref="AG20" si="21">IF(MID(AF20,1,1)="0",MID(AF20,2,1),MID(AF20,1,2))</f>
        <v>1</v>
      </c>
      <c r="AH20" s="11" t="s">
        <v>63</v>
      </c>
      <c r="AI20" s="51" t="str">
        <f t="shared" ref="AI20" si="22">IF(MID(AH20,1,1)="0",MID(AH20,2,1),MID(AH20,1,2))</f>
        <v>1</v>
      </c>
      <c r="AJ20" s="11" t="s">
        <v>143</v>
      </c>
      <c r="AK20" s="52" t="str">
        <f t="shared" ref="AK20" si="23">IF(MID(AJ20,1,1)="0",MID(AJ20,2,1),MID(AJ20,1,2))</f>
        <v>1</v>
      </c>
      <c r="AL20" s="11" t="s">
        <v>242</v>
      </c>
      <c r="AM20" s="51" t="str">
        <f t="shared" ref="AM20" si="24">IF(MID(AL20,1,1)="0",MID(AL20,2,1),MID(AL20,1,2))</f>
        <v>2</v>
      </c>
      <c r="AN20" s="11" t="s">
        <v>247</v>
      </c>
      <c r="AO20" s="52" t="str">
        <f t="shared" ref="AO20" si="25">IF(MID(AN20,1,1)="0",MID(AN20,2,1),MID(AN20,1,2))</f>
        <v>1</v>
      </c>
      <c r="AP20" s="42" t="s">
        <v>58</v>
      </c>
      <c r="AQ20" s="51" t="str">
        <f t="shared" si="18"/>
        <v>1</v>
      </c>
      <c r="AR20" s="197" t="str">
        <f t="shared" si="19"/>
        <v>1111211</v>
      </c>
      <c r="AS20" s="198">
        <f t="shared" si="20"/>
        <v>2</v>
      </c>
      <c r="AT20" s="198" t="str">
        <f>VLOOKUP(AS20,'Listas '!$B$151:$C$156,2,FALSE)</f>
        <v>Baja</v>
      </c>
      <c r="AU20" s="189" t="str">
        <f>VLOOKUP(AT20,'Listas '!$C$151:$D$156,2,FALSE)</f>
        <v>No crítico</v>
      </c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201"/>
      <c r="I21" s="201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209"/>
      <c r="U21" s="209"/>
      <c r="V21" s="209"/>
      <c r="W21" s="44"/>
      <c r="X21" s="39"/>
      <c r="Y21" s="45"/>
      <c r="Z21" s="215"/>
      <c r="AA21" s="205"/>
      <c r="AB21" s="47"/>
      <c r="AC21" s="41"/>
      <c r="AD21" s="48"/>
      <c r="AE21" s="49"/>
      <c r="AF21" s="11"/>
      <c r="AG21" s="50"/>
      <c r="AH21" s="11"/>
      <c r="AI21" s="51"/>
      <c r="AJ21" s="11"/>
      <c r="AK21" s="52"/>
      <c r="AL21" s="11"/>
      <c r="AM21" s="51"/>
      <c r="AN21" s="11"/>
      <c r="AO21" s="52"/>
      <c r="AP21" s="42"/>
      <c r="AQ21" s="51"/>
      <c r="AR21" s="197"/>
      <c r="AS21" s="198"/>
      <c r="AT21" s="198"/>
      <c r="AU21" s="189"/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201"/>
      <c r="I22" s="20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209"/>
      <c r="U22" s="209"/>
      <c r="V22" s="209"/>
      <c r="W22" s="44"/>
      <c r="X22" s="39"/>
      <c r="Y22" s="45"/>
      <c r="Z22" s="215"/>
      <c r="AA22" s="205"/>
      <c r="AB22" s="47"/>
      <c r="AC22" s="41"/>
      <c r="AD22" s="48"/>
      <c r="AE22" s="49"/>
      <c r="AF22" s="11"/>
      <c r="AG22" s="50"/>
      <c r="AH22" s="11"/>
      <c r="AI22" s="51"/>
      <c r="AJ22" s="11"/>
      <c r="AK22" s="52"/>
      <c r="AL22" s="11"/>
      <c r="AM22" s="51"/>
      <c r="AN22" s="11"/>
      <c r="AO22" s="52"/>
      <c r="AP22" s="42"/>
      <c r="AQ22" s="51"/>
      <c r="AR22" s="197"/>
      <c r="AS22" s="198"/>
      <c r="AT22" s="198"/>
      <c r="AU22" s="189"/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201"/>
      <c r="I23" s="202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209"/>
      <c r="U23" s="209"/>
      <c r="V23" s="209"/>
      <c r="W23" s="44"/>
      <c r="X23" s="39"/>
      <c r="Y23" s="45"/>
      <c r="Z23" s="215"/>
      <c r="AA23" s="205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/>
      <c r="AP23" s="42"/>
      <c r="AQ23" s="51"/>
      <c r="AR23" s="197"/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201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209"/>
      <c r="U24" s="209"/>
      <c r="V24" s="209"/>
      <c r="W24" s="44"/>
      <c r="X24" s="39"/>
      <c r="Y24" s="45"/>
      <c r="Z24" s="215"/>
      <c r="AA24" s="205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201"/>
      <c r="I25" s="202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209"/>
      <c r="U25" s="209"/>
      <c r="V25" s="209"/>
      <c r="W25" s="44"/>
      <c r="X25" s="39"/>
      <c r="Y25" s="45"/>
      <c r="Z25" s="215"/>
      <c r="AA25" s="205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201"/>
      <c r="I26" s="36"/>
      <c r="J26" s="36"/>
      <c r="K26" s="36"/>
      <c r="L26" s="37"/>
      <c r="M26" s="36"/>
      <c r="N26" s="36"/>
      <c r="O26" s="36"/>
      <c r="P26" s="37"/>
      <c r="Q26" s="36"/>
      <c r="R26" s="37"/>
      <c r="S26" s="36"/>
      <c r="T26" s="38"/>
      <c r="U26" s="38"/>
      <c r="V26" s="54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201"/>
      <c r="I27" s="36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39"/>
      <c r="W27" s="44"/>
      <c r="X27" s="75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201"/>
      <c r="I28" s="36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75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201"/>
      <c r="I29" s="36"/>
      <c r="J29" s="36"/>
      <c r="K29" s="36"/>
      <c r="L29" s="37"/>
      <c r="M29" s="36"/>
      <c r="N29" s="36"/>
      <c r="O29" s="36"/>
      <c r="P29" s="37"/>
      <c r="Q29" s="36"/>
      <c r="R29" s="37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201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201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201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201"/>
      <c r="I33" s="36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201"/>
      <c r="I34" s="36"/>
      <c r="J34" s="36"/>
      <c r="K34" s="36"/>
      <c r="L34" s="37"/>
      <c r="M34" s="36"/>
      <c r="N34" s="36"/>
      <c r="O34" s="36"/>
      <c r="P34" s="37"/>
      <c r="Q34" s="36"/>
      <c r="R34" s="36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201"/>
      <c r="I35" s="36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201"/>
      <c r="I36" s="36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201"/>
      <c r="I37" s="36"/>
      <c r="J37" s="36"/>
      <c r="K37" s="36"/>
      <c r="L37" s="37"/>
      <c r="M37" s="36"/>
      <c r="N37" s="36"/>
      <c r="O37" s="36"/>
      <c r="P37" s="37"/>
      <c r="Q37" s="36"/>
      <c r="R37" s="36"/>
      <c r="S37" s="36"/>
      <c r="T37" s="38"/>
      <c r="U37" s="38"/>
      <c r="V37" s="39"/>
      <c r="W37" s="44"/>
      <c r="X37" s="39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201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201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75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201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201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201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39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189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201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39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189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201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201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201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201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201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201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201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201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201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201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201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201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201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201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201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201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201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201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201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201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201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49.5" customHeight="1" thickBot="1">
      <c r="B65" s="35"/>
      <c r="C65" s="36"/>
      <c r="D65" s="36"/>
      <c r="E65" s="36"/>
      <c r="F65" s="36"/>
      <c r="G65" s="36"/>
      <c r="H65" s="201"/>
      <c r="I65" s="36"/>
      <c r="J65" s="36"/>
      <c r="K65" s="36"/>
      <c r="L65" s="37"/>
      <c r="M65" s="36"/>
      <c r="N65" s="36"/>
      <c r="O65" s="36"/>
      <c r="P65" s="37"/>
      <c r="Q65" s="36"/>
      <c r="R65" s="37"/>
      <c r="S65" s="36"/>
      <c r="T65" s="38"/>
      <c r="U65" s="38"/>
      <c r="V65" s="39"/>
      <c r="W65" s="44"/>
      <c r="X65" s="72"/>
      <c r="Y65" s="45"/>
      <c r="Z65" s="40"/>
      <c r="AA65" s="46"/>
      <c r="AB65" s="47"/>
      <c r="AC65" s="41"/>
      <c r="AD65" s="48"/>
      <c r="AE65" s="49"/>
      <c r="AF65" s="11"/>
      <c r="AG65" s="50"/>
      <c r="AH65" s="11"/>
      <c r="AI65" s="51"/>
      <c r="AJ65" s="11"/>
      <c r="AK65" s="52"/>
      <c r="AL65" s="11"/>
      <c r="AM65" s="51"/>
      <c r="AN65" s="11"/>
      <c r="AO65" s="52"/>
      <c r="AP65" s="42"/>
      <c r="AQ65" s="51"/>
      <c r="AR65" s="197"/>
      <c r="AS65" s="198"/>
      <c r="AT65" s="198"/>
      <c r="AU65" s="53"/>
      <c r="AV65" s="43"/>
    </row>
    <row r="66" spans="2:48" s="185" customFormat="1" ht="49.5" customHeight="1" thickBot="1">
      <c r="B66" s="35"/>
      <c r="C66" s="36"/>
      <c r="D66" s="36"/>
      <c r="E66" s="36"/>
      <c r="F66" s="36"/>
      <c r="G66" s="36"/>
      <c r="H66" s="201"/>
      <c r="I66" s="36"/>
      <c r="J66" s="36"/>
      <c r="K66" s="36"/>
      <c r="L66" s="37"/>
      <c r="M66" s="36"/>
      <c r="N66" s="36"/>
      <c r="O66" s="36"/>
      <c r="P66" s="37"/>
      <c r="Q66" s="36"/>
      <c r="R66" s="37"/>
      <c r="S66" s="36"/>
      <c r="T66" s="38"/>
      <c r="U66" s="38"/>
      <c r="V66" s="39"/>
      <c r="W66" s="44"/>
      <c r="X66" s="72"/>
      <c r="Y66" s="45"/>
      <c r="Z66" s="40"/>
      <c r="AA66" s="46"/>
      <c r="AB66" s="47"/>
      <c r="AC66" s="41"/>
      <c r="AD66" s="48"/>
      <c r="AE66" s="49"/>
      <c r="AF66" s="11"/>
      <c r="AG66" s="50"/>
      <c r="AH66" s="11"/>
      <c r="AI66" s="51"/>
      <c r="AJ66" s="11"/>
      <c r="AK66" s="52"/>
      <c r="AL66" s="11"/>
      <c r="AM66" s="51"/>
      <c r="AN66" s="11"/>
      <c r="AO66" s="52"/>
      <c r="AP66" s="42"/>
      <c r="AQ66" s="51"/>
      <c r="AR66" s="197"/>
      <c r="AS66" s="198"/>
      <c r="AT66" s="198"/>
      <c r="AU66" s="53"/>
      <c r="AV66" s="43"/>
    </row>
    <row r="67" spans="2:48" s="185" customFormat="1" ht="12" customHeight="1" thickBot="1">
      <c r="B67" s="55"/>
      <c r="C67" s="56"/>
      <c r="D67" s="56"/>
      <c r="E67" s="56"/>
      <c r="F67" s="56"/>
      <c r="G67" s="56"/>
      <c r="H67" s="57"/>
      <c r="I67" s="57"/>
      <c r="J67" s="57"/>
      <c r="K67" s="57"/>
      <c r="L67" s="58"/>
      <c r="M67" s="57"/>
      <c r="N67" s="57"/>
      <c r="O67" s="57"/>
      <c r="P67" s="58"/>
      <c r="Q67" s="57"/>
      <c r="R67" s="58"/>
      <c r="S67" s="57"/>
      <c r="T67" s="59"/>
      <c r="U67" s="59"/>
      <c r="V67" s="61"/>
      <c r="W67" s="62"/>
      <c r="X67" s="73"/>
      <c r="Y67" s="57"/>
      <c r="Z67" s="63"/>
      <c r="AA67" s="64"/>
      <c r="AB67" s="65"/>
      <c r="AC67" s="66"/>
      <c r="AD67" s="65"/>
      <c r="AE67" s="67"/>
      <c r="AF67" s="12"/>
      <c r="AG67" s="68"/>
      <c r="AH67" s="12"/>
      <c r="AI67" s="60"/>
      <c r="AJ67" s="12"/>
      <c r="AK67" s="60"/>
      <c r="AL67" s="12"/>
      <c r="AM67" s="60"/>
      <c r="AN67" s="12"/>
      <c r="AO67" s="60"/>
      <c r="AP67" s="12"/>
      <c r="AQ67" s="60"/>
      <c r="AR67" s="60"/>
      <c r="AS67" s="69"/>
      <c r="AT67" s="69"/>
      <c r="AU67" s="190"/>
      <c r="AV67" s="70"/>
    </row>
    <row r="68" spans="2:48" ht="24" customHeight="1" thickBot="1"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7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5"/>
    </row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4:X66 AG67 AD40:AG41 AD42:AM43 AO40:AQ43 Z44:AQ66 AA26:AB43 AG26:AG39 W26:W43 AD26:AE39 AI26:AI41 AK26:AK41 AM26:AM41 AO26:AO39 AQ26:AQ39 Z26:Z34 AF26:AF34 AH26:AH34 AN26:AN34 AP26:AP34 AJ26:AJ34 X26:X34 AR26:AR66 AC26:AC34">
    <cfRule type="containsText" dxfId="2560" priority="254" operator="containsText" text="Muy Crítico">
      <formula>NOT(ISERROR(SEARCH("Muy Crítico",V26)))</formula>
    </cfRule>
    <cfRule type="containsText" dxfId="2559" priority="255" operator="containsText" text="Crítico">
      <formula>NOT(ISERROR(SEARCH("Crítico",V26)))</formula>
    </cfRule>
    <cfRule type="containsText" dxfId="2558" priority="256" operator="containsText" text="Poco Crítico">
      <formula>NOT(ISERROR(SEARCH("Poco Crítico",V26)))</formula>
    </cfRule>
    <cfRule type="containsText" dxfId="2557" priority="257" operator="containsText" text="No Crítico">
      <formula>NOT(ISERROR(SEARCH("No Crítico",V26)))</formula>
    </cfRule>
  </conditionalFormatting>
  <conditionalFormatting sqref="W67 AA67:AB67 AO67 AQ67:AR67 AD67:AE67">
    <cfRule type="containsText" dxfId="2556" priority="246" operator="containsText" text="Muy Crítico">
      <formula>NOT(ISERROR(SEARCH("Muy Crítico",W67)))</formula>
    </cfRule>
    <cfRule type="containsText" dxfId="2555" priority="247" operator="containsText" text="Crítico">
      <formula>NOT(ISERROR(SEARCH("Crítico",W67)))</formula>
    </cfRule>
    <cfRule type="containsText" dxfId="2554" priority="248" operator="containsText" text="Poco Crítico">
      <formula>NOT(ISERROR(SEARCH("Poco Crítico",W67)))</formula>
    </cfRule>
    <cfRule type="containsText" dxfId="2553" priority="249" operator="containsText" text="No Crítico">
      <formula>NOT(ISERROR(SEARCH("No Crítico",W67)))</formula>
    </cfRule>
  </conditionalFormatting>
  <conditionalFormatting sqref="AF38 AF36">
    <cfRule type="containsText" dxfId="2552" priority="154" operator="containsText" text="Muy Crítico">
      <formula>NOT(ISERROR(SEARCH("Muy Crítico",AF36)))</formula>
    </cfRule>
    <cfRule type="containsText" dxfId="2551" priority="155" operator="containsText" text="Crítico">
      <formula>NOT(ISERROR(SEARCH("Crítico",AF36)))</formula>
    </cfRule>
    <cfRule type="containsText" dxfId="2550" priority="156" operator="containsText" text="Poco Crítico">
      <formula>NOT(ISERROR(SEARCH("Poco Crítico",AF36)))</formula>
    </cfRule>
    <cfRule type="containsText" dxfId="2549" priority="157" operator="containsText" text="No Crítico">
      <formula>NOT(ISERROR(SEARCH("No Crítico",AF36)))</formula>
    </cfRule>
  </conditionalFormatting>
  <conditionalFormatting sqref="AM67">
    <cfRule type="containsText" dxfId="2548" priority="234" operator="containsText" text="Muy Crítico">
      <formula>NOT(ISERROR(SEARCH("Muy Crítico",AM67)))</formula>
    </cfRule>
    <cfRule type="containsText" dxfId="2547" priority="235" operator="containsText" text="Crítico">
      <formula>NOT(ISERROR(SEARCH("Crítico",AM67)))</formula>
    </cfRule>
    <cfRule type="containsText" dxfId="2546" priority="236" operator="containsText" text="Poco Crítico">
      <formula>NOT(ISERROR(SEARCH("Poco Crítico",AM67)))</formula>
    </cfRule>
    <cfRule type="containsText" dxfId="2545" priority="237" operator="containsText" text="No Crítico">
      <formula>NOT(ISERROR(SEARCH("No Crítico",AM67)))</formula>
    </cfRule>
  </conditionalFormatting>
  <conditionalFormatting sqref="AK67">
    <cfRule type="containsText" dxfId="2544" priority="238" operator="containsText" text="Muy Crítico">
      <formula>NOT(ISERROR(SEARCH("Muy Crítico",AK67)))</formula>
    </cfRule>
    <cfRule type="containsText" dxfId="2543" priority="239" operator="containsText" text="Crítico">
      <formula>NOT(ISERROR(SEARCH("Crítico",AK67)))</formula>
    </cfRule>
    <cfRule type="containsText" dxfId="2542" priority="240" operator="containsText" text="Poco Crítico">
      <formula>NOT(ISERROR(SEARCH("Poco Crítico",AK67)))</formula>
    </cfRule>
    <cfRule type="containsText" dxfId="2541" priority="241" operator="containsText" text="No Crítico">
      <formula>NOT(ISERROR(SEARCH("No Crítico",AK67)))</formula>
    </cfRule>
  </conditionalFormatting>
  <conditionalFormatting sqref="AI67">
    <cfRule type="containsText" dxfId="2540" priority="242" operator="containsText" text="Muy Crítico">
      <formula>NOT(ISERROR(SEARCH("Muy Crítico",AI67)))</formula>
    </cfRule>
    <cfRule type="containsText" dxfId="2539" priority="243" operator="containsText" text="Crítico">
      <formula>NOT(ISERROR(SEARCH("Crítico",AI67)))</formula>
    </cfRule>
    <cfRule type="containsText" dxfId="2538" priority="244" operator="containsText" text="Poco Crítico">
      <formula>NOT(ISERROR(SEARCH("Poco Crítico",AI67)))</formula>
    </cfRule>
    <cfRule type="containsText" dxfId="2537" priority="245" operator="containsText" text="No Crítico">
      <formula>NOT(ISERROR(SEARCH("No Crítico",AI67)))</formula>
    </cfRule>
  </conditionalFormatting>
  <conditionalFormatting sqref="V67 X67:Z67 AF67 AP67 AN67 AL67 AJ67 AH67 AC67">
    <cfRule type="containsText" dxfId="2536" priority="230" operator="containsText" text="Muy Crítico">
      <formula>NOT(ISERROR(SEARCH("Muy Crítico",V67)))</formula>
    </cfRule>
    <cfRule type="containsText" dxfId="2535" priority="231" operator="containsText" text="Crítico">
      <formula>NOT(ISERROR(SEARCH("Crítico",V67)))</formula>
    </cfRule>
    <cfRule type="containsText" dxfId="2534" priority="232" operator="containsText" text="Poco Crítico">
      <formula>NOT(ISERROR(SEARCH("Poco Crítico",V67)))</formula>
    </cfRule>
    <cfRule type="containsText" dxfId="2533" priority="233" operator="containsText" text="No Crítico">
      <formula>NOT(ISERROR(SEARCH("No Crítico",V67)))</formula>
    </cfRule>
  </conditionalFormatting>
  <conditionalFormatting sqref="AP36">
    <cfRule type="containsText" dxfId="2532" priority="50" operator="containsText" text="Muy Crítico">
      <formula>NOT(ISERROR(SEARCH("Muy Crítico",AP36)))</formula>
    </cfRule>
    <cfRule type="containsText" dxfId="2531" priority="51" operator="containsText" text="Crítico">
      <formula>NOT(ISERROR(SEARCH("Crítico",AP36)))</formula>
    </cfRule>
    <cfRule type="containsText" dxfId="2530" priority="52" operator="containsText" text="Poco Crítico">
      <formula>NOT(ISERROR(SEARCH("Poco Crítico",AP36)))</formula>
    </cfRule>
    <cfRule type="containsText" dxfId="2529" priority="53" operator="containsText" text="No Crítico">
      <formula>NOT(ISERROR(SEARCH("No Crítico",AP36)))</formula>
    </cfRule>
  </conditionalFormatting>
  <conditionalFormatting sqref="V38 V40 V42:V43 V27:V34 V36">
    <cfRule type="containsText" dxfId="2528" priority="226" operator="containsText" text="Muy Crítico">
      <formula>NOT(ISERROR(SEARCH("Muy Crítico",V27)))</formula>
    </cfRule>
    <cfRule type="containsText" dxfId="2527" priority="227" operator="containsText" text="Crítico">
      <formula>NOT(ISERROR(SEARCH("Crítico",V27)))</formula>
    </cfRule>
    <cfRule type="containsText" dxfId="2526" priority="228" operator="containsText" text="Poco Crítico">
      <formula>NOT(ISERROR(SEARCH("Poco Crítico",V27)))</formula>
    </cfRule>
    <cfRule type="containsText" dxfId="2525" priority="229" operator="containsText" text="No Crítico">
      <formula>NOT(ISERROR(SEARCH("No Crítico",V27)))</formula>
    </cfRule>
  </conditionalFormatting>
  <conditionalFormatting sqref="V41">
    <cfRule type="containsText" dxfId="2524" priority="222" operator="containsText" text="Muy Crítico">
      <formula>NOT(ISERROR(SEARCH("Muy Crítico",V41)))</formula>
    </cfRule>
    <cfRule type="containsText" dxfId="2523" priority="223" operator="containsText" text="Crítico">
      <formula>NOT(ISERROR(SEARCH("Crítico",V41)))</formula>
    </cfRule>
    <cfRule type="containsText" dxfId="2522" priority="224" operator="containsText" text="Poco Crítico">
      <formula>NOT(ISERROR(SEARCH("Poco Crítico",V41)))</formula>
    </cfRule>
    <cfRule type="containsText" dxfId="2521" priority="225" operator="containsText" text="No Crítico">
      <formula>NOT(ISERROR(SEARCH("No Crítico",V41)))</formula>
    </cfRule>
  </conditionalFormatting>
  <conditionalFormatting sqref="V26">
    <cfRule type="containsText" dxfId="2520" priority="214" operator="containsText" text="Muy Crítico">
      <formula>NOT(ISERROR(SEARCH("Muy Crítico",V26)))</formula>
    </cfRule>
    <cfRule type="containsText" dxfId="2519" priority="215" operator="containsText" text="Crítico">
      <formula>NOT(ISERROR(SEARCH("Crítico",V26)))</formula>
    </cfRule>
    <cfRule type="containsText" dxfId="2518" priority="216" operator="containsText" text="Poco Crítico">
      <formula>NOT(ISERROR(SEARCH("Poco Crítico",V26)))</formula>
    </cfRule>
    <cfRule type="containsText" dxfId="2517" priority="217" operator="containsText" text="No Crítico">
      <formula>NOT(ISERROR(SEARCH("No Crítico",V26)))</formula>
    </cfRule>
  </conditionalFormatting>
  <conditionalFormatting sqref="V37">
    <cfRule type="containsText" dxfId="2516" priority="210" operator="containsText" text="Muy Crítico">
      <formula>NOT(ISERROR(SEARCH("Muy Crítico",V37)))</formula>
    </cfRule>
    <cfRule type="containsText" dxfId="2515" priority="211" operator="containsText" text="Crítico">
      <formula>NOT(ISERROR(SEARCH("Crítico",V37)))</formula>
    </cfRule>
    <cfRule type="containsText" dxfId="2514" priority="212" operator="containsText" text="Poco Crítico">
      <formula>NOT(ISERROR(SEARCH("Poco Crítico",V37)))</formula>
    </cfRule>
    <cfRule type="containsText" dxfId="2513" priority="213" operator="containsText" text="No Crítico">
      <formula>NOT(ISERROR(SEARCH("No Crítico",V37)))</formula>
    </cfRule>
  </conditionalFormatting>
  <conditionalFormatting sqref="V39">
    <cfRule type="containsText" dxfId="2512" priority="206" operator="containsText" text="Muy Crítico">
      <formula>NOT(ISERROR(SEARCH("Muy Crítico",V39)))</formula>
    </cfRule>
    <cfRule type="containsText" dxfId="2511" priority="207" operator="containsText" text="Crítico">
      <formula>NOT(ISERROR(SEARCH("Crítico",V39)))</formula>
    </cfRule>
    <cfRule type="containsText" dxfId="2510" priority="208" operator="containsText" text="Poco Crítico">
      <formula>NOT(ISERROR(SEARCH("Poco Crítico",V39)))</formula>
    </cfRule>
    <cfRule type="containsText" dxfId="2509" priority="209" operator="containsText" text="No Crítico">
      <formula>NOT(ISERROR(SEARCH("No Crítico",V39)))</formula>
    </cfRule>
  </conditionalFormatting>
  <conditionalFormatting sqref="V35">
    <cfRule type="containsText" dxfId="2508" priority="202" operator="containsText" text="Muy Crítico">
      <formula>NOT(ISERROR(SEARCH("Muy Crítico",V35)))</formula>
    </cfRule>
    <cfRule type="containsText" dxfId="2507" priority="203" operator="containsText" text="Crítico">
      <formula>NOT(ISERROR(SEARCH("Crítico",V35)))</formula>
    </cfRule>
    <cfRule type="containsText" dxfId="2506" priority="204" operator="containsText" text="Poco Crítico">
      <formula>NOT(ISERROR(SEARCH("Poco Crítico",V35)))</formula>
    </cfRule>
    <cfRule type="containsText" dxfId="2505" priority="205" operator="containsText" text="No Crítico">
      <formula>NOT(ISERROR(SEARCH("No Crítico",V35)))</formula>
    </cfRule>
  </conditionalFormatting>
  <conditionalFormatting sqref="X40 X38 X42:X43 X36 Z36 Z42:Z43 Z38 Z40">
    <cfRule type="containsText" dxfId="2504" priority="198" operator="containsText" text="Muy Crítico">
      <formula>NOT(ISERROR(SEARCH("Muy Crítico",X36)))</formula>
    </cfRule>
    <cfRule type="containsText" dxfId="2503" priority="199" operator="containsText" text="Crítico">
      <formula>NOT(ISERROR(SEARCH("Crítico",X36)))</formula>
    </cfRule>
    <cfRule type="containsText" dxfId="2502" priority="200" operator="containsText" text="Poco Crítico">
      <formula>NOT(ISERROR(SEARCH("Poco Crítico",X36)))</formula>
    </cfRule>
    <cfRule type="containsText" dxfId="2501" priority="201" operator="containsText" text="No Crítico">
      <formula>NOT(ISERROR(SEARCH("No Crítico",X36)))</formula>
    </cfRule>
  </conditionalFormatting>
  <conditionalFormatting sqref="X41 Z41">
    <cfRule type="containsText" dxfId="2500" priority="194" operator="containsText" text="Muy Crítico">
      <formula>NOT(ISERROR(SEARCH("Muy Crítico",X41)))</formula>
    </cfRule>
    <cfRule type="containsText" dxfId="2499" priority="195" operator="containsText" text="Crítico">
      <formula>NOT(ISERROR(SEARCH("Crítico",X41)))</formula>
    </cfRule>
    <cfRule type="containsText" dxfId="2498" priority="196" operator="containsText" text="Poco Crítico">
      <formula>NOT(ISERROR(SEARCH("Poco Crítico",X41)))</formula>
    </cfRule>
    <cfRule type="containsText" dxfId="2497" priority="197" operator="containsText" text="No Crítico">
      <formula>NOT(ISERROR(SEARCH("No Crítico",X41)))</formula>
    </cfRule>
  </conditionalFormatting>
  <conditionalFormatting sqref="X35 Z35">
    <cfRule type="containsText" dxfId="2496" priority="186" operator="containsText" text="Muy Crítico">
      <formula>NOT(ISERROR(SEARCH("Muy Crítico",X35)))</formula>
    </cfRule>
    <cfRule type="containsText" dxfId="2495" priority="187" operator="containsText" text="Crítico">
      <formula>NOT(ISERROR(SEARCH("Crítico",X35)))</formula>
    </cfRule>
    <cfRule type="containsText" dxfId="2494" priority="188" operator="containsText" text="Poco Crítico">
      <formula>NOT(ISERROR(SEARCH("Poco Crítico",X35)))</formula>
    </cfRule>
    <cfRule type="containsText" dxfId="2493" priority="189" operator="containsText" text="No Crítico">
      <formula>NOT(ISERROR(SEARCH("No Crítico",X35)))</formula>
    </cfRule>
  </conditionalFormatting>
  <conditionalFormatting sqref="X37 Z37">
    <cfRule type="containsText" dxfId="2492" priority="190" operator="containsText" text="Muy Crítico">
      <formula>NOT(ISERROR(SEARCH("Muy Crítico",X37)))</formula>
    </cfRule>
    <cfRule type="containsText" dxfId="2491" priority="191" operator="containsText" text="Crítico">
      <formula>NOT(ISERROR(SEARCH("Crítico",X37)))</formula>
    </cfRule>
    <cfRule type="containsText" dxfId="2490" priority="192" operator="containsText" text="Poco Crítico">
      <formula>NOT(ISERROR(SEARCH("Poco Crítico",X37)))</formula>
    </cfRule>
    <cfRule type="containsText" dxfId="2489" priority="193" operator="containsText" text="No Crítico">
      <formula>NOT(ISERROR(SEARCH("No Crítico",X37)))</formula>
    </cfRule>
  </conditionalFormatting>
  <conditionalFormatting sqref="X39 Z39">
    <cfRule type="containsText" dxfId="2488" priority="182" operator="containsText" text="Muy Crítico">
      <formula>NOT(ISERROR(SEARCH("Muy Crítico",X39)))</formula>
    </cfRule>
    <cfRule type="containsText" dxfId="2487" priority="183" operator="containsText" text="Crítico">
      <formula>NOT(ISERROR(SEARCH("Crítico",X39)))</formula>
    </cfRule>
    <cfRule type="containsText" dxfId="2486" priority="184" operator="containsText" text="Poco Crítico">
      <formula>NOT(ISERROR(SEARCH("Poco Crítico",X39)))</formula>
    </cfRule>
    <cfRule type="containsText" dxfId="2485" priority="185" operator="containsText" text="No Crítico">
      <formula>NOT(ISERROR(SEARCH("No Crítico",X39)))</formula>
    </cfRule>
  </conditionalFormatting>
  <conditionalFormatting sqref="AC40 AC42:AC43 AC36">
    <cfRule type="containsText" dxfId="2484" priority="178" operator="containsText" text="Muy Crítico">
      <formula>NOT(ISERROR(SEARCH("Muy Crítico",AC36)))</formula>
    </cfRule>
    <cfRule type="containsText" dxfId="2483" priority="179" operator="containsText" text="Crítico">
      <formula>NOT(ISERROR(SEARCH("Crítico",AC36)))</formula>
    </cfRule>
    <cfRule type="containsText" dxfId="2482" priority="180" operator="containsText" text="Poco Crítico">
      <formula>NOT(ISERROR(SEARCH("Poco Crítico",AC36)))</formula>
    </cfRule>
    <cfRule type="containsText" dxfId="2481" priority="181" operator="containsText" text="No Crítico">
      <formula>NOT(ISERROR(SEARCH("No Crítico",AC36)))</formula>
    </cfRule>
  </conditionalFormatting>
  <conditionalFormatting sqref="AC41">
    <cfRule type="containsText" dxfId="2480" priority="170" operator="containsText" text="Muy Crítico">
      <formula>NOT(ISERROR(SEARCH("Muy Crítico",AC41)))</formula>
    </cfRule>
    <cfRule type="containsText" dxfId="2479" priority="171" operator="containsText" text="Crítico">
      <formula>NOT(ISERROR(SEARCH("Crítico",AC41)))</formula>
    </cfRule>
    <cfRule type="containsText" dxfId="2478" priority="172" operator="containsText" text="Poco Crítico">
      <formula>NOT(ISERROR(SEARCH("Poco Crítico",AC41)))</formula>
    </cfRule>
    <cfRule type="containsText" dxfId="2477" priority="173" operator="containsText" text="No Crítico">
      <formula>NOT(ISERROR(SEARCH("No Crítico",AC41)))</formula>
    </cfRule>
  </conditionalFormatting>
  <conditionalFormatting sqref="AC35">
    <cfRule type="containsText" dxfId="2476" priority="162" operator="containsText" text="Muy Crítico">
      <formula>NOT(ISERROR(SEARCH("Muy Crítico",AC35)))</formula>
    </cfRule>
    <cfRule type="containsText" dxfId="2475" priority="163" operator="containsText" text="Crítico">
      <formula>NOT(ISERROR(SEARCH("Crítico",AC35)))</formula>
    </cfRule>
    <cfRule type="containsText" dxfId="2474" priority="164" operator="containsText" text="Poco Crítico">
      <formula>NOT(ISERROR(SEARCH("Poco Crítico",AC35)))</formula>
    </cfRule>
    <cfRule type="containsText" dxfId="2473" priority="165" operator="containsText" text="No Crítico">
      <formula>NOT(ISERROR(SEARCH("No Crítico",AC35)))</formula>
    </cfRule>
  </conditionalFormatting>
  <conditionalFormatting sqref="AC37:AC38">
    <cfRule type="containsText" dxfId="2472" priority="166" operator="containsText" text="Muy Crítico">
      <formula>NOT(ISERROR(SEARCH("Muy Crítico",AC37)))</formula>
    </cfRule>
    <cfRule type="containsText" dxfId="2471" priority="167" operator="containsText" text="Crítico">
      <formula>NOT(ISERROR(SEARCH("Crítico",AC37)))</formula>
    </cfRule>
    <cfRule type="containsText" dxfId="2470" priority="168" operator="containsText" text="Poco Crítico">
      <formula>NOT(ISERROR(SEARCH("Poco Crítico",AC37)))</formula>
    </cfRule>
    <cfRule type="containsText" dxfId="2469" priority="169" operator="containsText" text="No Crítico">
      <formula>NOT(ISERROR(SEARCH("No Crítico",AC37)))</formula>
    </cfRule>
  </conditionalFormatting>
  <conditionalFormatting sqref="AC39">
    <cfRule type="containsText" dxfId="2468" priority="158" operator="containsText" text="Muy Crítico">
      <formula>NOT(ISERROR(SEARCH("Muy Crítico",AC39)))</formula>
    </cfRule>
    <cfRule type="containsText" dxfId="2467" priority="159" operator="containsText" text="Crítico">
      <formula>NOT(ISERROR(SEARCH("Crítico",AC39)))</formula>
    </cfRule>
    <cfRule type="containsText" dxfId="2466" priority="160" operator="containsText" text="Poco Crítico">
      <formula>NOT(ISERROR(SEARCH("Poco Crítico",AC39)))</formula>
    </cfRule>
    <cfRule type="containsText" dxfId="2465" priority="161" operator="containsText" text="No Crítico">
      <formula>NOT(ISERROR(SEARCH("No Crítico",AC39)))</formula>
    </cfRule>
  </conditionalFormatting>
  <conditionalFormatting sqref="AF35">
    <cfRule type="containsText" dxfId="2464" priority="146" operator="containsText" text="Muy Crítico">
      <formula>NOT(ISERROR(SEARCH("Muy Crítico",AF35)))</formula>
    </cfRule>
    <cfRule type="containsText" dxfId="2463" priority="147" operator="containsText" text="Crítico">
      <formula>NOT(ISERROR(SEARCH("Crítico",AF35)))</formula>
    </cfRule>
    <cfRule type="containsText" dxfId="2462" priority="148" operator="containsText" text="Poco Crítico">
      <formula>NOT(ISERROR(SEARCH("Poco Crítico",AF35)))</formula>
    </cfRule>
    <cfRule type="containsText" dxfId="2461" priority="149" operator="containsText" text="No Crítico">
      <formula>NOT(ISERROR(SEARCH("No Crítico",AF35)))</formula>
    </cfRule>
  </conditionalFormatting>
  <conditionalFormatting sqref="AF37">
    <cfRule type="containsText" dxfId="2460" priority="150" operator="containsText" text="Muy Crítico">
      <formula>NOT(ISERROR(SEARCH("Muy Crítico",AF37)))</formula>
    </cfRule>
    <cfRule type="containsText" dxfId="2459" priority="151" operator="containsText" text="Crítico">
      <formula>NOT(ISERROR(SEARCH("Crítico",AF37)))</formula>
    </cfRule>
    <cfRule type="containsText" dxfId="2458" priority="152" operator="containsText" text="Poco Crítico">
      <formula>NOT(ISERROR(SEARCH("Poco Crítico",AF37)))</formula>
    </cfRule>
    <cfRule type="containsText" dxfId="2457" priority="153" operator="containsText" text="No Crítico">
      <formula>NOT(ISERROR(SEARCH("No Crítico",AF37)))</formula>
    </cfRule>
  </conditionalFormatting>
  <conditionalFormatting sqref="AF39">
    <cfRule type="containsText" dxfId="2456" priority="142" operator="containsText" text="Muy Crítico">
      <formula>NOT(ISERROR(SEARCH("Muy Crítico",AF39)))</formula>
    </cfRule>
    <cfRule type="containsText" dxfId="2455" priority="143" operator="containsText" text="Crítico">
      <formula>NOT(ISERROR(SEARCH("Crítico",AF39)))</formula>
    </cfRule>
    <cfRule type="containsText" dxfId="2454" priority="144" operator="containsText" text="Poco Crítico">
      <formula>NOT(ISERROR(SEARCH("Poco Crítico",AF39)))</formula>
    </cfRule>
    <cfRule type="containsText" dxfId="2453" priority="145" operator="containsText" text="No Crítico">
      <formula>NOT(ISERROR(SEARCH("No Crítico",AF39)))</formula>
    </cfRule>
  </conditionalFormatting>
  <conditionalFormatting sqref="AH40">
    <cfRule type="containsText" dxfId="2452" priority="138" operator="containsText" text="Muy Crítico">
      <formula>NOT(ISERROR(SEARCH("Muy Crítico",AH40)))</formula>
    </cfRule>
    <cfRule type="containsText" dxfId="2451" priority="139" operator="containsText" text="Crítico">
      <formula>NOT(ISERROR(SEARCH("Crítico",AH40)))</formula>
    </cfRule>
    <cfRule type="containsText" dxfId="2450" priority="140" operator="containsText" text="Poco Crítico">
      <formula>NOT(ISERROR(SEARCH("Poco Crítico",AH40)))</formula>
    </cfRule>
    <cfRule type="containsText" dxfId="2449" priority="141" operator="containsText" text="No Crítico">
      <formula>NOT(ISERROR(SEARCH("No Crítico",AH40)))</formula>
    </cfRule>
  </conditionalFormatting>
  <conditionalFormatting sqref="AH41">
    <cfRule type="containsText" dxfId="2448" priority="134" operator="containsText" text="Muy Crítico">
      <formula>NOT(ISERROR(SEARCH("Muy Crítico",AH41)))</formula>
    </cfRule>
    <cfRule type="containsText" dxfId="2447" priority="135" operator="containsText" text="Crítico">
      <formula>NOT(ISERROR(SEARCH("Crítico",AH41)))</formula>
    </cfRule>
    <cfRule type="containsText" dxfId="2446" priority="136" operator="containsText" text="Poco Crítico">
      <formula>NOT(ISERROR(SEARCH("Poco Crítico",AH41)))</formula>
    </cfRule>
    <cfRule type="containsText" dxfId="2445" priority="137" operator="containsText" text="No Crítico">
      <formula>NOT(ISERROR(SEARCH("No Crítico",AH41)))</formula>
    </cfRule>
  </conditionalFormatting>
  <conditionalFormatting sqref="AH35">
    <cfRule type="containsText" dxfId="2444" priority="130" operator="containsText" text="Muy Crítico">
      <formula>NOT(ISERROR(SEARCH("Muy Crítico",AH35)))</formula>
    </cfRule>
    <cfRule type="containsText" dxfId="2443" priority="131" operator="containsText" text="Crítico">
      <formula>NOT(ISERROR(SEARCH("Crítico",AH35)))</formula>
    </cfRule>
    <cfRule type="containsText" dxfId="2442" priority="132" operator="containsText" text="Poco Crítico">
      <formula>NOT(ISERROR(SEARCH("Poco Crítico",AH35)))</formula>
    </cfRule>
    <cfRule type="containsText" dxfId="2441" priority="133" operator="containsText" text="No Crítico">
      <formula>NOT(ISERROR(SEARCH("No Crítico",AH35)))</formula>
    </cfRule>
  </conditionalFormatting>
  <conditionalFormatting sqref="AH39">
    <cfRule type="containsText" dxfId="2440" priority="126" operator="containsText" text="Muy Crítico">
      <formula>NOT(ISERROR(SEARCH("Muy Crítico",AH39)))</formula>
    </cfRule>
    <cfRule type="containsText" dxfId="2439" priority="127" operator="containsText" text="Crítico">
      <formula>NOT(ISERROR(SEARCH("Crítico",AH39)))</formula>
    </cfRule>
    <cfRule type="containsText" dxfId="2438" priority="128" operator="containsText" text="Poco Crítico">
      <formula>NOT(ISERROR(SEARCH("Poco Crítico",AH39)))</formula>
    </cfRule>
    <cfRule type="containsText" dxfId="2437" priority="129" operator="containsText" text="No Crítico">
      <formula>NOT(ISERROR(SEARCH("No Crítico",AH39)))</formula>
    </cfRule>
  </conditionalFormatting>
  <conditionalFormatting sqref="AH36">
    <cfRule type="containsText" dxfId="2436" priority="122" operator="containsText" text="Muy Crítico">
      <formula>NOT(ISERROR(SEARCH("Muy Crítico",AH36)))</formula>
    </cfRule>
    <cfRule type="containsText" dxfId="2435" priority="123" operator="containsText" text="Crítico">
      <formula>NOT(ISERROR(SEARCH("Crítico",AH36)))</formula>
    </cfRule>
    <cfRule type="containsText" dxfId="2434" priority="124" operator="containsText" text="Poco Crítico">
      <formula>NOT(ISERROR(SEARCH("Poco Crítico",AH36)))</formula>
    </cfRule>
    <cfRule type="containsText" dxfId="2433" priority="125" operator="containsText" text="No Crítico">
      <formula>NOT(ISERROR(SEARCH("No Crítico",AH36)))</formula>
    </cfRule>
  </conditionalFormatting>
  <conditionalFormatting sqref="AH37">
    <cfRule type="containsText" dxfId="2432" priority="118" operator="containsText" text="Muy Crítico">
      <formula>NOT(ISERROR(SEARCH("Muy Crítico",AH37)))</formula>
    </cfRule>
    <cfRule type="containsText" dxfId="2431" priority="119" operator="containsText" text="Crítico">
      <formula>NOT(ISERROR(SEARCH("Crítico",AH37)))</formula>
    </cfRule>
    <cfRule type="containsText" dxfId="2430" priority="120" operator="containsText" text="Poco Crítico">
      <formula>NOT(ISERROR(SEARCH("Poco Crítico",AH37)))</formula>
    </cfRule>
    <cfRule type="containsText" dxfId="2429" priority="121" operator="containsText" text="No Crítico">
      <formula>NOT(ISERROR(SEARCH("No Crítico",AH37)))</formula>
    </cfRule>
  </conditionalFormatting>
  <conditionalFormatting sqref="AH38">
    <cfRule type="containsText" dxfId="2428" priority="114" operator="containsText" text="Muy Crítico">
      <formula>NOT(ISERROR(SEARCH("Muy Crítico",AH38)))</formula>
    </cfRule>
    <cfRule type="containsText" dxfId="2427" priority="115" operator="containsText" text="Crítico">
      <formula>NOT(ISERROR(SEARCH("Crítico",AH38)))</formula>
    </cfRule>
    <cfRule type="containsText" dxfId="2426" priority="116" operator="containsText" text="Poco Crítico">
      <formula>NOT(ISERROR(SEARCH("Poco Crítico",AH38)))</formula>
    </cfRule>
    <cfRule type="containsText" dxfId="2425" priority="117" operator="containsText" text="No Crítico">
      <formula>NOT(ISERROR(SEARCH("No Crítico",AH38)))</formula>
    </cfRule>
  </conditionalFormatting>
  <conditionalFormatting sqref="AJ40 AJ38 AJ36">
    <cfRule type="containsText" dxfId="2424" priority="110" operator="containsText" text="Muy Crítico">
      <formula>NOT(ISERROR(SEARCH("Muy Crítico",AJ36)))</formula>
    </cfRule>
    <cfRule type="containsText" dxfId="2423" priority="111" operator="containsText" text="Crítico">
      <formula>NOT(ISERROR(SEARCH("Crítico",AJ36)))</formula>
    </cfRule>
    <cfRule type="containsText" dxfId="2422" priority="112" operator="containsText" text="Poco Crítico">
      <formula>NOT(ISERROR(SEARCH("Poco Crítico",AJ36)))</formula>
    </cfRule>
    <cfRule type="containsText" dxfId="2421" priority="113" operator="containsText" text="No Crítico">
      <formula>NOT(ISERROR(SEARCH("No Crítico",AJ36)))</formula>
    </cfRule>
  </conditionalFormatting>
  <conditionalFormatting sqref="AJ41">
    <cfRule type="containsText" dxfId="2420" priority="106" operator="containsText" text="Muy Crítico">
      <formula>NOT(ISERROR(SEARCH("Muy Crítico",AJ41)))</formula>
    </cfRule>
    <cfRule type="containsText" dxfId="2419" priority="107" operator="containsText" text="Crítico">
      <formula>NOT(ISERROR(SEARCH("Crítico",AJ41)))</formula>
    </cfRule>
    <cfRule type="containsText" dxfId="2418" priority="108" operator="containsText" text="Poco Crítico">
      <formula>NOT(ISERROR(SEARCH("Poco Crítico",AJ41)))</formula>
    </cfRule>
    <cfRule type="containsText" dxfId="2417" priority="109" operator="containsText" text="No Crítico">
      <formula>NOT(ISERROR(SEARCH("No Crítico",AJ41)))</formula>
    </cfRule>
  </conditionalFormatting>
  <conditionalFormatting sqref="AJ35">
    <cfRule type="containsText" dxfId="2416" priority="98" operator="containsText" text="Muy Crítico">
      <formula>NOT(ISERROR(SEARCH("Muy Crítico",AJ35)))</formula>
    </cfRule>
    <cfRule type="containsText" dxfId="2415" priority="99" operator="containsText" text="Crítico">
      <formula>NOT(ISERROR(SEARCH("Crítico",AJ35)))</formula>
    </cfRule>
    <cfRule type="containsText" dxfId="2414" priority="100" operator="containsText" text="Poco Crítico">
      <formula>NOT(ISERROR(SEARCH("Poco Crítico",AJ35)))</formula>
    </cfRule>
    <cfRule type="containsText" dxfId="2413" priority="101" operator="containsText" text="No Crítico">
      <formula>NOT(ISERROR(SEARCH("No Crítico",AJ35)))</formula>
    </cfRule>
  </conditionalFormatting>
  <conditionalFormatting sqref="AJ37">
    <cfRule type="containsText" dxfId="2412" priority="102" operator="containsText" text="Muy Crítico">
      <formula>NOT(ISERROR(SEARCH("Muy Crítico",AJ37)))</formula>
    </cfRule>
    <cfRule type="containsText" dxfId="2411" priority="103" operator="containsText" text="Crítico">
      <formula>NOT(ISERROR(SEARCH("Crítico",AJ37)))</formula>
    </cfRule>
    <cfRule type="containsText" dxfId="2410" priority="104" operator="containsText" text="Poco Crítico">
      <formula>NOT(ISERROR(SEARCH("Poco Crítico",AJ37)))</formula>
    </cfRule>
    <cfRule type="containsText" dxfId="2409" priority="105" operator="containsText" text="No Crítico">
      <formula>NOT(ISERROR(SEARCH("No Crítico",AJ37)))</formula>
    </cfRule>
  </conditionalFormatting>
  <conditionalFormatting sqref="AJ39">
    <cfRule type="containsText" dxfId="2408" priority="94" operator="containsText" text="Muy Crítico">
      <formula>NOT(ISERROR(SEARCH("Muy Crítico",AJ39)))</formula>
    </cfRule>
    <cfRule type="containsText" dxfId="2407" priority="95" operator="containsText" text="Crítico">
      <formula>NOT(ISERROR(SEARCH("Crítico",AJ39)))</formula>
    </cfRule>
    <cfRule type="containsText" dxfId="2406" priority="96" operator="containsText" text="Poco Crítico">
      <formula>NOT(ISERROR(SEARCH("Poco Crítico",AJ39)))</formula>
    </cfRule>
    <cfRule type="containsText" dxfId="2405" priority="97" operator="containsText" text="No Crítico">
      <formula>NOT(ISERROR(SEARCH("No Crítico",AJ39)))</formula>
    </cfRule>
  </conditionalFormatting>
  <conditionalFormatting sqref="AL40:AL41 AL27:AL38">
    <cfRule type="containsText" dxfId="2404" priority="90" operator="containsText" text="Muy Crítico">
      <formula>NOT(ISERROR(SEARCH("Muy Crítico",AL27)))</formula>
    </cfRule>
    <cfRule type="containsText" dxfId="2403" priority="91" operator="containsText" text="Crítico">
      <formula>NOT(ISERROR(SEARCH("Crítico",AL27)))</formula>
    </cfRule>
    <cfRule type="containsText" dxfId="2402" priority="92" operator="containsText" text="Poco Crítico">
      <formula>NOT(ISERROR(SEARCH("Poco Crítico",AL27)))</formula>
    </cfRule>
    <cfRule type="containsText" dxfId="2401" priority="93" operator="containsText" text="No Crítico">
      <formula>NOT(ISERROR(SEARCH("No Crítico",AL27)))</formula>
    </cfRule>
  </conditionalFormatting>
  <conditionalFormatting sqref="AL39">
    <cfRule type="containsText" dxfId="2400" priority="86" operator="containsText" text="Muy Crítico">
      <formula>NOT(ISERROR(SEARCH("Muy Crítico",AL39)))</formula>
    </cfRule>
    <cfRule type="containsText" dxfId="2399" priority="87" operator="containsText" text="Crítico">
      <formula>NOT(ISERROR(SEARCH("Crítico",AL39)))</formula>
    </cfRule>
    <cfRule type="containsText" dxfId="2398" priority="88" operator="containsText" text="Poco Crítico">
      <formula>NOT(ISERROR(SEARCH("Poco Crítico",AL39)))</formula>
    </cfRule>
    <cfRule type="containsText" dxfId="2397" priority="89" operator="containsText" text="No Crítico">
      <formula>NOT(ISERROR(SEARCH("No Crítico",AL39)))</formula>
    </cfRule>
  </conditionalFormatting>
  <conditionalFormatting sqref="AN36 AN38 AN40:AN43">
    <cfRule type="containsText" dxfId="2396" priority="82" operator="containsText" text="Muy Crítico">
      <formula>NOT(ISERROR(SEARCH("Muy Crítico",AN36)))</formula>
    </cfRule>
    <cfRule type="containsText" dxfId="2395" priority="83" operator="containsText" text="Crítico">
      <formula>NOT(ISERROR(SEARCH("Crítico",AN36)))</formula>
    </cfRule>
    <cfRule type="containsText" dxfId="2394" priority="84" operator="containsText" text="Poco Crítico">
      <formula>NOT(ISERROR(SEARCH("Poco Crítico",AN36)))</formula>
    </cfRule>
    <cfRule type="containsText" dxfId="2393" priority="85" operator="containsText" text="No Crítico">
      <formula>NOT(ISERROR(SEARCH("No Crítico",AN36)))</formula>
    </cfRule>
  </conditionalFormatting>
  <conditionalFormatting sqref="AN35">
    <cfRule type="containsText" dxfId="2392" priority="74" operator="containsText" text="Muy Crítico">
      <formula>NOT(ISERROR(SEARCH("Muy Crítico",AN35)))</formula>
    </cfRule>
    <cfRule type="containsText" dxfId="2391" priority="75" operator="containsText" text="Crítico">
      <formula>NOT(ISERROR(SEARCH("Crítico",AN35)))</formula>
    </cfRule>
    <cfRule type="containsText" dxfId="2390" priority="76" operator="containsText" text="Poco Crítico">
      <formula>NOT(ISERROR(SEARCH("Poco Crítico",AN35)))</formula>
    </cfRule>
    <cfRule type="containsText" dxfId="2389" priority="77" operator="containsText" text="No Crítico">
      <formula>NOT(ISERROR(SEARCH("No Crítico",AN35)))</formula>
    </cfRule>
  </conditionalFormatting>
  <conditionalFormatting sqref="AN37">
    <cfRule type="containsText" dxfId="2388" priority="78" operator="containsText" text="Muy Crítico">
      <formula>NOT(ISERROR(SEARCH("Muy Crítico",AN37)))</formula>
    </cfRule>
    <cfRule type="containsText" dxfId="2387" priority="79" operator="containsText" text="Crítico">
      <formula>NOT(ISERROR(SEARCH("Crítico",AN37)))</formula>
    </cfRule>
    <cfRule type="containsText" dxfId="2386" priority="80" operator="containsText" text="Poco Crítico">
      <formula>NOT(ISERROR(SEARCH("Poco Crítico",AN37)))</formula>
    </cfRule>
    <cfRule type="containsText" dxfId="2385" priority="81" operator="containsText" text="No Crítico">
      <formula>NOT(ISERROR(SEARCH("No Crítico",AN37)))</formula>
    </cfRule>
  </conditionalFormatting>
  <conditionalFormatting sqref="AN39">
    <cfRule type="containsText" dxfId="2384" priority="70" operator="containsText" text="Muy Crítico">
      <formula>NOT(ISERROR(SEARCH("Muy Crítico",AN39)))</formula>
    </cfRule>
    <cfRule type="containsText" dxfId="2383" priority="71" operator="containsText" text="Crítico">
      <formula>NOT(ISERROR(SEARCH("Crítico",AN39)))</formula>
    </cfRule>
    <cfRule type="containsText" dxfId="2382" priority="72" operator="containsText" text="Poco Crítico">
      <formula>NOT(ISERROR(SEARCH("Poco Crítico",AN39)))</formula>
    </cfRule>
    <cfRule type="containsText" dxfId="2381" priority="73" operator="containsText" text="No Crítico">
      <formula>NOT(ISERROR(SEARCH("No Crítico",AN39)))</formula>
    </cfRule>
  </conditionalFormatting>
  <conditionalFormatting sqref="AP38">
    <cfRule type="containsText" dxfId="2380" priority="66" operator="containsText" text="Muy Crítico">
      <formula>NOT(ISERROR(SEARCH("Muy Crítico",AP38)))</formula>
    </cfRule>
    <cfRule type="containsText" dxfId="2379" priority="67" operator="containsText" text="Crítico">
      <formula>NOT(ISERROR(SEARCH("Crítico",AP38)))</formula>
    </cfRule>
    <cfRule type="containsText" dxfId="2378" priority="68" operator="containsText" text="Poco Crítico">
      <formula>NOT(ISERROR(SEARCH("Poco Crítico",AP38)))</formula>
    </cfRule>
    <cfRule type="containsText" dxfId="2377" priority="69" operator="containsText" text="No Crítico">
      <formula>NOT(ISERROR(SEARCH("No Crítico",AP38)))</formula>
    </cfRule>
  </conditionalFormatting>
  <conditionalFormatting sqref="AP35">
    <cfRule type="containsText" dxfId="2376" priority="58" operator="containsText" text="Muy Crítico">
      <formula>NOT(ISERROR(SEARCH("Muy Crítico",AP35)))</formula>
    </cfRule>
    <cfRule type="containsText" dxfId="2375" priority="59" operator="containsText" text="Crítico">
      <formula>NOT(ISERROR(SEARCH("Crítico",AP35)))</formula>
    </cfRule>
    <cfRule type="containsText" dxfId="2374" priority="60" operator="containsText" text="Poco Crítico">
      <formula>NOT(ISERROR(SEARCH("Poco Crítico",AP35)))</formula>
    </cfRule>
    <cfRule type="containsText" dxfId="2373" priority="61" operator="containsText" text="No Crítico">
      <formula>NOT(ISERROR(SEARCH("No Crítico",AP35)))</formula>
    </cfRule>
  </conditionalFormatting>
  <conditionalFormatting sqref="AP37">
    <cfRule type="containsText" dxfId="2372" priority="62" operator="containsText" text="Muy Crítico">
      <formula>NOT(ISERROR(SEARCH("Muy Crítico",AP37)))</formula>
    </cfRule>
    <cfRule type="containsText" dxfId="2371" priority="63" operator="containsText" text="Crítico">
      <formula>NOT(ISERROR(SEARCH("Crítico",AP37)))</formula>
    </cfRule>
    <cfRule type="containsText" dxfId="2370" priority="64" operator="containsText" text="Poco Crítico">
      <formula>NOT(ISERROR(SEARCH("Poco Crítico",AP37)))</formula>
    </cfRule>
    <cfRule type="containsText" dxfId="2369" priority="65" operator="containsText" text="No Crítico">
      <formula>NOT(ISERROR(SEARCH("No Crítico",AP37)))</formula>
    </cfRule>
  </conditionalFormatting>
  <conditionalFormatting sqref="AP39">
    <cfRule type="containsText" dxfId="2368" priority="54" operator="containsText" text="Muy Crítico">
      <formula>NOT(ISERROR(SEARCH("Muy Crítico",AP39)))</formula>
    </cfRule>
    <cfRule type="containsText" dxfId="2367" priority="55" operator="containsText" text="Crítico">
      <formula>NOT(ISERROR(SEARCH("Crítico",AP39)))</formula>
    </cfRule>
    <cfRule type="containsText" dxfId="2366" priority="56" operator="containsText" text="Poco Crítico">
      <formula>NOT(ISERROR(SEARCH("Poco Crítico",AP39)))</formula>
    </cfRule>
    <cfRule type="containsText" dxfId="2365" priority="57" operator="containsText" text="No Crítico">
      <formula>NOT(ISERROR(SEARCH("No Crítico",AP39)))</formula>
    </cfRule>
  </conditionalFormatting>
  <conditionalFormatting sqref="AL26">
    <cfRule type="containsText" dxfId="2364" priority="46" operator="containsText" text="Muy Crítico">
      <formula>NOT(ISERROR(SEARCH("Muy Crítico",AL26)))</formula>
    </cfRule>
    <cfRule type="containsText" dxfId="2363" priority="47" operator="containsText" text="Crítico">
      <formula>NOT(ISERROR(SEARCH("Crítico",AL26)))</formula>
    </cfRule>
    <cfRule type="containsText" dxfId="2362" priority="48" operator="containsText" text="Poco Crítico">
      <formula>NOT(ISERROR(SEARCH("Poco Crítico",AL26)))</formula>
    </cfRule>
    <cfRule type="containsText" dxfId="2361" priority="49" operator="containsText" text="No Crítico">
      <formula>NOT(ISERROR(SEARCH("No Crítico",AL26)))</formula>
    </cfRule>
  </conditionalFormatting>
  <conditionalFormatting sqref="AU26:AU43">
    <cfRule type="expression" dxfId="2360" priority="42">
      <formula>IF(AU26="No crítico",1,0)</formula>
    </cfRule>
    <cfRule type="expression" dxfId="2359" priority="43">
      <formula>IF(AU26="Esencial",1,0)</formula>
    </cfRule>
    <cfRule type="expression" dxfId="2358" priority="44">
      <formula>IF(AU26="Crítico",1,0)</formula>
    </cfRule>
    <cfRule type="expression" dxfId="2357" priority="45">
      <formula>IF(AU26="Muy crítico",1,0)</formula>
    </cfRule>
  </conditionalFormatting>
  <conditionalFormatting sqref="AA8:AB25 W8:X25 AD8:AK25 AM8:AR25">
    <cfRule type="containsText" dxfId="2356" priority="17" operator="containsText" text="Muy Crítico">
      <formula>NOT(ISERROR(SEARCH("Muy Crítico",W8)))</formula>
    </cfRule>
    <cfRule type="containsText" dxfId="2355" priority="18" operator="containsText" text="Crítico">
      <formula>NOT(ISERROR(SEARCH("Crítico",W8)))</formula>
    </cfRule>
    <cfRule type="containsText" dxfId="2354" priority="19" operator="containsText" text="Poco Crítico">
      <formula>NOT(ISERROR(SEARCH("Poco Crítico",W8)))</formula>
    </cfRule>
    <cfRule type="containsText" dxfId="2353" priority="20" operator="containsText" text="No Crítico">
      <formula>NOT(ISERROR(SEARCH("No Crítico",W8)))</formula>
    </cfRule>
  </conditionalFormatting>
  <conditionalFormatting sqref="AC8:AC18 AC21:AC25">
    <cfRule type="containsText" dxfId="2352" priority="13" operator="containsText" text="Muy Crítico">
      <formula>NOT(ISERROR(SEARCH("Muy Crítico",AC8)))</formula>
    </cfRule>
    <cfRule type="containsText" dxfId="2351" priority="14" operator="containsText" text="Crítico">
      <formula>NOT(ISERROR(SEARCH("Crítico",AC8)))</formula>
    </cfRule>
    <cfRule type="containsText" dxfId="2350" priority="15" operator="containsText" text="Poco Crítico">
      <formula>NOT(ISERROR(SEARCH("Poco Crítico",AC8)))</formula>
    </cfRule>
    <cfRule type="containsText" dxfId="2349" priority="16" operator="containsText" text="No Crítico">
      <formula>NOT(ISERROR(SEARCH("No Crítico",AC8)))</formula>
    </cfRule>
  </conditionalFormatting>
  <conditionalFormatting sqref="AL8:AL25">
    <cfRule type="containsText" dxfId="2348" priority="9" operator="containsText" text="Muy Crítico">
      <formula>NOT(ISERROR(SEARCH("Muy Crítico",AL8)))</formula>
    </cfRule>
    <cfRule type="containsText" dxfId="2347" priority="10" operator="containsText" text="Crítico">
      <formula>NOT(ISERROR(SEARCH("Crítico",AL8)))</formula>
    </cfRule>
    <cfRule type="containsText" dxfId="2346" priority="11" operator="containsText" text="Poco Crítico">
      <formula>NOT(ISERROR(SEARCH("Poco Crítico",AL8)))</formula>
    </cfRule>
    <cfRule type="containsText" dxfId="2345" priority="12" operator="containsText" text="No Crítico">
      <formula>NOT(ISERROR(SEARCH("No Crítico",AL8)))</formula>
    </cfRule>
  </conditionalFormatting>
  <conditionalFormatting sqref="AU8:AU25">
    <cfRule type="expression" dxfId="2344" priority="5">
      <formula>IF(AU8="No crítico",1,0)</formula>
    </cfRule>
    <cfRule type="expression" dxfId="2343" priority="6">
      <formula>IF(AU8="Esencial",1,0)</formula>
    </cfRule>
    <cfRule type="expression" dxfId="2342" priority="7">
      <formula>IF(AU8="Crítico",1,0)</formula>
    </cfRule>
    <cfRule type="expression" dxfId="2341" priority="8">
      <formula>IF(AU8="Muy crítico",1,0)</formula>
    </cfRule>
  </conditionalFormatting>
  <conditionalFormatting sqref="AC19:AC20">
    <cfRule type="containsText" dxfId="2340" priority="1" operator="containsText" text="Muy Crítico">
      <formula>NOT(ISERROR(SEARCH("Muy Crítico",AC19)))</formula>
    </cfRule>
    <cfRule type="containsText" dxfId="2339" priority="2" operator="containsText" text="Crítico">
      <formula>NOT(ISERROR(SEARCH("Crítico",AC19)))</formula>
    </cfRule>
    <cfRule type="containsText" dxfId="2338" priority="3" operator="containsText" text="Poco Crítico">
      <formula>NOT(ISERROR(SEARCH("Poco Crítico",AC19)))</formula>
    </cfRule>
    <cfRule type="containsText" dxfId="2337" priority="4" operator="containsText" text="No Crítico">
      <formula>NOT(ISERROR(SEARCH("No Crítico",AC19)))</formula>
    </cfRule>
  </conditionalFormatting>
  <dataValidations count="9">
    <dataValidation type="list" showInputMessage="1" sqref="L26:L66 L19:L20" xr:uid="{3BC1D0B5-E6C5-431E-BE82-AC94E61D3AE6}">
      <formula1>L_19</formula1>
    </dataValidation>
    <dataValidation type="list" allowBlank="1" showInputMessage="1" showErrorMessage="1" sqref="P26:P66 P19:P20" xr:uid="{DFE0452B-19C5-41A3-BD03-7959DDEAA772}">
      <formula1>L_15</formula1>
    </dataValidation>
    <dataValidation type="list" allowBlank="1" showInputMessage="1" showErrorMessage="1" sqref="AF8:AF66" xr:uid="{BF1567C6-0824-408C-8BAF-55530BF26CED}">
      <formula1>L_06</formula1>
    </dataValidation>
    <dataValidation type="list" allowBlank="1" showInputMessage="1" showErrorMessage="1" sqref="AN8:AN66" xr:uid="{9103547B-8F95-4DC5-BDEE-73A1497F2922}">
      <formula1>L_05</formula1>
    </dataValidation>
    <dataValidation type="list" allowBlank="1" showInputMessage="1" showErrorMessage="1" sqref="AP8:AP66" xr:uid="{861BDD7A-331F-4D60-97E9-D563B35B180D}">
      <formula1>L_04</formula1>
    </dataValidation>
    <dataValidation type="list" showInputMessage="1" showErrorMessage="1" sqref="AL8:AL66" xr:uid="{252DB867-6D62-49E4-B7D3-FDDCC89F2BF5}">
      <formula1>L_03</formula1>
    </dataValidation>
    <dataValidation type="list" showInputMessage="1" showErrorMessage="1" sqref="AJ8:AJ66" xr:uid="{CD1211A6-ADD3-4EC7-88AA-4BDEEF3A163E}">
      <formula1>L_02</formula1>
    </dataValidation>
    <dataValidation type="list" showInputMessage="1" showErrorMessage="1" sqref="AH8:AH66" xr:uid="{A5A59A90-82D3-4969-BADE-8612CFA35BB5}">
      <formula1>L_01</formula1>
    </dataValidation>
    <dataValidation type="list" allowBlank="1" showInputMessage="1" showErrorMessage="1" sqref="R26:R66 R16:R17" xr:uid="{AECD6886-D48B-44A7-952D-DE4D0EA3A005}">
      <formula1>L_16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E3ED-F083-4BE4-9807-0D8BD41953D5}">
  <sheetPr codeName="Hoja13"/>
  <dimension ref="A1:AW66"/>
  <sheetViews>
    <sheetView showGridLines="0" topLeftCell="AL1" zoomScale="80" zoomScaleNormal="80" workbookViewId="0">
      <selection activeCell="AU7" sqref="C7:AU7"/>
    </sheetView>
  </sheetViews>
  <sheetFormatPr baseColWidth="10" defaultColWidth="12.44140625" defaultRowHeight="59.25" customHeight="1"/>
  <cols>
    <col min="1" max="1" width="4.44140625" style="185" customWidth="1"/>
    <col min="2" max="2" width="5.6640625" style="185" customWidth="1"/>
    <col min="3" max="3" width="6.88671875" style="185" bestFit="1" customWidth="1"/>
    <col min="4" max="5" width="5.6640625" style="185" customWidth="1"/>
    <col min="6" max="6" width="8.88671875" style="185" bestFit="1" customWidth="1"/>
    <col min="7" max="7" width="7.109375" style="185" customWidth="1"/>
    <col min="8" max="8" width="13.6640625" style="185" customWidth="1"/>
    <col min="9" max="9" width="23" style="185" customWidth="1"/>
    <col min="10" max="10" width="29.88671875" style="185" customWidth="1"/>
    <col min="11" max="11" width="25.109375" style="185" customWidth="1"/>
    <col min="12" max="12" width="19.44140625" style="185" customWidth="1"/>
    <col min="13" max="13" width="25.6640625" style="185" customWidth="1"/>
    <col min="14" max="14" width="7.109375" style="185" customWidth="1"/>
    <col min="15" max="15" width="11.44140625" style="185" customWidth="1"/>
    <col min="16" max="16" width="6.5546875" style="185" customWidth="1"/>
    <col min="17" max="17" width="28" style="185" customWidth="1"/>
    <col min="18" max="18" width="9" style="185" customWidth="1"/>
    <col min="19" max="19" width="24.109375" style="185" customWidth="1"/>
    <col min="20" max="20" width="11.44140625" style="185" customWidth="1"/>
    <col min="21" max="21" width="13.33203125" style="185" customWidth="1"/>
    <col min="22" max="22" width="13.44140625" style="185" customWidth="1"/>
    <col min="23" max="23" width="9.44140625" style="185" customWidth="1"/>
    <col min="24" max="24" width="11" style="242" customWidth="1"/>
    <col min="25" max="26" width="8.6640625" style="185" customWidth="1"/>
    <col min="27" max="27" width="8.88671875" style="185" bestFit="1" customWidth="1"/>
    <col min="28" max="28" width="15.44140625" style="185" customWidth="1"/>
    <col min="29" max="29" width="15.88671875" style="185" customWidth="1"/>
    <col min="30" max="30" width="18.33203125" style="185" bestFit="1" customWidth="1"/>
    <col min="31" max="31" width="3.44140625" style="185" bestFit="1" customWidth="1"/>
    <col min="32" max="32" width="31.109375" style="185" customWidth="1"/>
    <col min="33" max="33" width="3.44140625" style="185" bestFit="1" customWidth="1"/>
    <col min="34" max="34" width="38.6640625" style="185" customWidth="1"/>
    <col min="35" max="35" width="3.44140625" style="185" bestFit="1" customWidth="1"/>
    <col min="36" max="36" width="32.6640625" style="185" customWidth="1"/>
    <col min="37" max="37" width="3.44140625" style="185" bestFit="1" customWidth="1"/>
    <col min="38" max="38" width="37.33203125" style="185" customWidth="1"/>
    <col min="39" max="39" width="3.44140625" style="185" bestFit="1" customWidth="1"/>
    <col min="40" max="40" width="39.88671875" style="185" customWidth="1"/>
    <col min="41" max="41" width="4.109375" style="185" customWidth="1"/>
    <col min="42" max="42" width="47" style="185" customWidth="1"/>
    <col min="43" max="43" width="6.109375" style="185" customWidth="1"/>
    <col min="44" max="44" width="9.109375" style="185" bestFit="1" customWidth="1"/>
    <col min="45" max="45" width="7.5546875" style="185" customWidth="1"/>
    <col min="46" max="46" width="11.33203125" style="185" customWidth="1"/>
    <col min="47" max="47" width="11" style="185" customWidth="1"/>
    <col min="48" max="48" width="5.6640625" style="185" customWidth="1"/>
    <col min="49" max="16384" width="12.44140625" style="185"/>
  </cols>
  <sheetData>
    <row r="1" spans="1:49" ht="10.8" thickBot="1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/>
      <c r="M1" s="240"/>
      <c r="N1" s="240"/>
      <c r="O1" s="240"/>
      <c r="P1" s="240"/>
      <c r="Q1" s="240"/>
      <c r="R1" s="240"/>
      <c r="S1" s="240"/>
      <c r="T1" s="240"/>
      <c r="U1" s="240"/>
      <c r="V1" s="241"/>
      <c r="W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</row>
    <row r="2" spans="1:49" ht="15.6">
      <c r="A2" s="240"/>
      <c r="B2" s="348" t="s">
        <v>83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50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  <c r="AT2" s="349"/>
      <c r="AU2" s="349"/>
      <c r="AV2" s="369"/>
    </row>
    <row r="3" spans="1:49" ht="10.199999999999999">
      <c r="B3" s="35"/>
      <c r="C3" s="243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5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43"/>
    </row>
    <row r="4" spans="1:49" ht="10.8" thickBot="1">
      <c r="B4" s="35"/>
      <c r="C4" s="246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5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43"/>
    </row>
    <row r="5" spans="1:49" s="247" customFormat="1" ht="10.8" thickBot="1">
      <c r="B5" s="248"/>
      <c r="C5" s="347" t="s">
        <v>84</v>
      </c>
      <c r="D5" s="347"/>
      <c r="E5" s="347"/>
      <c r="F5" s="347"/>
      <c r="G5" s="347"/>
      <c r="H5" s="347"/>
      <c r="I5" s="347"/>
      <c r="J5" s="354" t="s">
        <v>85</v>
      </c>
      <c r="K5" s="354"/>
      <c r="L5" s="354"/>
      <c r="M5" s="354"/>
      <c r="N5" s="354"/>
      <c r="O5" s="354"/>
      <c r="P5" s="354"/>
      <c r="Q5" s="355" t="s">
        <v>86</v>
      </c>
      <c r="R5" s="355"/>
      <c r="S5" s="355"/>
      <c r="T5" s="354" t="s">
        <v>87</v>
      </c>
      <c r="U5" s="354"/>
      <c r="V5" s="354" t="s">
        <v>88</v>
      </c>
      <c r="W5" s="354"/>
      <c r="X5" s="367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40" t="s">
        <v>379</v>
      </c>
      <c r="AS5" s="341"/>
      <c r="AT5" s="341"/>
      <c r="AU5" s="342"/>
      <c r="AV5" s="249"/>
    </row>
    <row r="6" spans="1:49" s="247" customFormat="1" ht="10.8" thickBot="1">
      <c r="B6" s="248"/>
      <c r="C6" s="347" t="s">
        <v>89</v>
      </c>
      <c r="D6" s="347"/>
      <c r="E6" s="347"/>
      <c r="F6" s="347"/>
      <c r="G6" s="347"/>
      <c r="H6" s="347" t="s">
        <v>90</v>
      </c>
      <c r="I6" s="347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4"/>
      <c r="U6" s="354"/>
      <c r="V6" s="347" t="s">
        <v>91</v>
      </c>
      <c r="W6" s="347"/>
      <c r="X6" s="359"/>
      <c r="Y6" s="347"/>
      <c r="Z6" s="347"/>
      <c r="AA6" s="347"/>
      <c r="AB6" s="347"/>
      <c r="AC6" s="347"/>
      <c r="AD6" s="347"/>
      <c r="AE6" s="347"/>
      <c r="AF6" s="360" t="s">
        <v>92</v>
      </c>
      <c r="AG6" s="360"/>
      <c r="AH6" s="347" t="s">
        <v>93</v>
      </c>
      <c r="AI6" s="347"/>
      <c r="AJ6" s="360" t="s">
        <v>94</v>
      </c>
      <c r="AK6" s="360"/>
      <c r="AL6" s="347" t="s">
        <v>95</v>
      </c>
      <c r="AM6" s="347"/>
      <c r="AN6" s="360" t="s">
        <v>96</v>
      </c>
      <c r="AO6" s="360"/>
      <c r="AP6" s="347" t="s">
        <v>97</v>
      </c>
      <c r="AQ6" s="347"/>
      <c r="AR6" s="343"/>
      <c r="AS6" s="344"/>
      <c r="AT6" s="344"/>
      <c r="AU6" s="345"/>
      <c r="AV6" s="249"/>
    </row>
    <row r="7" spans="1:49" s="247" customFormat="1" ht="126" customHeight="1" thickBot="1">
      <c r="B7" s="248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249"/>
    </row>
    <row r="8" spans="1:49" ht="59.25" customHeight="1" thickBot="1">
      <c r="B8" s="35"/>
      <c r="C8" s="36" t="s">
        <v>380</v>
      </c>
      <c r="D8" s="36" t="s">
        <v>381</v>
      </c>
      <c r="E8" s="36" t="s">
        <v>382</v>
      </c>
      <c r="F8" s="36" t="s">
        <v>702</v>
      </c>
      <c r="G8" s="36">
        <v>14800</v>
      </c>
      <c r="H8" s="36" t="s">
        <v>717</v>
      </c>
      <c r="I8" s="202" t="s">
        <v>687</v>
      </c>
      <c r="J8" s="36" t="s">
        <v>1162</v>
      </c>
      <c r="K8" s="36" t="s">
        <v>1025</v>
      </c>
      <c r="L8" s="36" t="s">
        <v>324</v>
      </c>
      <c r="M8" s="36" t="s">
        <v>1026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0.125</v>
      </c>
      <c r="U8" s="209">
        <v>5</v>
      </c>
      <c r="V8" s="216">
        <v>4611466</v>
      </c>
      <c r="W8" s="44">
        <f>V8/30</f>
        <v>153715.53333333333</v>
      </c>
      <c r="X8" s="39">
        <v>542</v>
      </c>
      <c r="Y8" s="45">
        <f>T8</f>
        <v>0.125</v>
      </c>
      <c r="Z8" s="215">
        <v>1</v>
      </c>
      <c r="AA8" s="205">
        <f>W8*Z8*Y8</f>
        <v>19214.441666666666</v>
      </c>
      <c r="AB8" s="47">
        <f>+AA8*X8</f>
        <v>10414227.383333333</v>
      </c>
      <c r="AC8" s="41">
        <v>161870988.06522933</v>
      </c>
      <c r="AD8" s="48">
        <f>+AB8+AC8</f>
        <v>172285215.44856265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" si="1">IF(MID(AF8,1,1)="0",MID(AF8,2,1),MID(AF8,1,2))</f>
        <v>4</v>
      </c>
      <c r="AH8" s="11" t="s">
        <v>254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ht="59.25" customHeight="1" thickBot="1">
      <c r="B9" s="35"/>
      <c r="C9" s="36" t="s">
        <v>380</v>
      </c>
      <c r="D9" s="36" t="s">
        <v>381</v>
      </c>
      <c r="E9" s="36" t="s">
        <v>382</v>
      </c>
      <c r="F9" s="36" t="s">
        <v>702</v>
      </c>
      <c r="G9" s="36">
        <v>14800</v>
      </c>
      <c r="H9" s="36" t="s">
        <v>715</v>
      </c>
      <c r="I9" s="202" t="s">
        <v>688</v>
      </c>
      <c r="J9" s="36" t="s">
        <v>839</v>
      </c>
      <c r="K9" s="36" t="s">
        <v>1025</v>
      </c>
      <c r="L9" s="36" t="s">
        <v>324</v>
      </c>
      <c r="M9" s="36" t="s">
        <v>1026</v>
      </c>
      <c r="N9" s="36" t="s">
        <v>432</v>
      </c>
      <c r="O9" s="36" t="s">
        <v>151</v>
      </c>
      <c r="P9" s="36" t="s">
        <v>6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214">
        <v>0</v>
      </c>
      <c r="W9" s="44">
        <f t="shared" ref="W9:W26" si="7">V9/30</f>
        <v>0</v>
      </c>
      <c r="X9" s="39">
        <v>542</v>
      </c>
      <c r="Y9" s="45">
        <f t="shared" ref="Y9:Y26" si="8">T9</f>
        <v>0</v>
      </c>
      <c r="Z9" s="215">
        <v>0</v>
      </c>
      <c r="AA9" s="205">
        <f t="shared" ref="AA9:AA26" si="9">W9*Z9*Y9</f>
        <v>0</v>
      </c>
      <c r="AB9" s="47">
        <f t="shared" ref="AB9:AB26" si="10">+AA9*X9</f>
        <v>0</v>
      </c>
      <c r="AC9" s="41">
        <v>161870988.06522933</v>
      </c>
      <c r="AD9" s="48">
        <f t="shared" ref="AD9:AD26" si="11">+AB9+AC9</f>
        <v>161870988.06522933</v>
      </c>
      <c r="AE9" s="49">
        <f t="shared" ref="AE9:AE26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25" si="13">IF(MID(AF9,1,1)="0",MID(AF9,2,1),MID(AF9,1,2))</f>
        <v>1</v>
      </c>
      <c r="AH9" s="11" t="s">
        <v>254</v>
      </c>
      <c r="AI9" s="51" t="str">
        <f t="shared" ref="AI9:AI25" si="14">IF(MID(AH9,1,1)="0",MID(AH9,2,1),MID(AH9,1,2))</f>
        <v>4</v>
      </c>
      <c r="AJ9" s="11" t="s">
        <v>263</v>
      </c>
      <c r="AK9" s="52" t="str">
        <f t="shared" ref="AK9:AK25" si="15">IF(MID(AJ9,1,1)="0",MID(AJ9,2,1),MID(AJ9,1,2))</f>
        <v>4</v>
      </c>
      <c r="AL9" s="11" t="s">
        <v>34</v>
      </c>
      <c r="AM9" s="51" t="str">
        <f t="shared" ref="AM9:AM25" si="16">IF(MID(AL9,1,1)="0",MID(AL9,2,1),MID(AL9,1,2))</f>
        <v>4</v>
      </c>
      <c r="AN9" s="11" t="s">
        <v>243</v>
      </c>
      <c r="AO9" s="52" t="str">
        <f t="shared" ref="AO9:AO25" si="17">IF(MID(AN9,1,1)="0",MID(AN9,2,1),MID(AN9,1,2))</f>
        <v>2</v>
      </c>
      <c r="AP9" s="42" t="s">
        <v>50</v>
      </c>
      <c r="AQ9" s="51" t="str">
        <f t="shared" ref="AQ9:AQ25" si="18">IF(MID(AP9,1,1)="0",MID(AP9,2,1),MID(AP9,1,2))</f>
        <v>2</v>
      </c>
      <c r="AR9" s="197" t="str">
        <f t="shared" ref="AR9:AR26" si="19">CONCATENATE(AE9,AG9,AI9,AK9,AM9,AO9,AQ9)</f>
        <v>2144422</v>
      </c>
      <c r="AS9" s="198">
        <f t="shared" ref="AS9:AS26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ht="59.25" customHeight="1" thickBot="1">
      <c r="B10" s="35"/>
      <c r="C10" s="36" t="s">
        <v>380</v>
      </c>
      <c r="D10" s="36" t="s">
        <v>381</v>
      </c>
      <c r="E10" s="36" t="s">
        <v>382</v>
      </c>
      <c r="F10" s="36" t="s">
        <v>702</v>
      </c>
      <c r="G10" s="36">
        <v>14800</v>
      </c>
      <c r="H10" s="36" t="s">
        <v>716</v>
      </c>
      <c r="I10" s="202" t="s">
        <v>689</v>
      </c>
      <c r="J10" s="36" t="s">
        <v>1163</v>
      </c>
      <c r="K10" s="36" t="s">
        <v>1025</v>
      </c>
      <c r="L10" s="36" t="s">
        <v>324</v>
      </c>
      <c r="M10" s="36" t="s">
        <v>1026</v>
      </c>
      <c r="N10" s="36" t="s">
        <v>432</v>
      </c>
      <c r="O10" s="36" t="s">
        <v>151</v>
      </c>
      <c r="P10" s="36" t="s">
        <v>6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214">
        <v>0</v>
      </c>
      <c r="W10" s="44">
        <f t="shared" si="7"/>
        <v>0</v>
      </c>
      <c r="X10" s="39">
        <v>542</v>
      </c>
      <c r="Y10" s="45">
        <f t="shared" si="8"/>
        <v>0</v>
      </c>
      <c r="Z10" s="215">
        <v>0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3"/>
        <v>1</v>
      </c>
      <c r="AH10" s="11" t="s">
        <v>254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2144422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ht="59.25" customHeight="1" thickBot="1">
      <c r="B11" s="35"/>
      <c r="C11" s="36" t="s">
        <v>380</v>
      </c>
      <c r="D11" s="36" t="s">
        <v>381</v>
      </c>
      <c r="E11" s="36" t="s">
        <v>382</v>
      </c>
      <c r="F11" s="36" t="s">
        <v>757</v>
      </c>
      <c r="G11" s="36">
        <v>14800</v>
      </c>
      <c r="H11" s="36" t="s">
        <v>712</v>
      </c>
      <c r="I11" s="202" t="s">
        <v>690</v>
      </c>
      <c r="J11" s="36" t="s">
        <v>1164</v>
      </c>
      <c r="K11" s="36" t="s">
        <v>1016</v>
      </c>
      <c r="L11" s="36" t="s">
        <v>155</v>
      </c>
      <c r="M11" s="36" t="s">
        <v>1012</v>
      </c>
      <c r="N11" s="36" t="s">
        <v>432</v>
      </c>
      <c r="O11" s="36" t="s">
        <v>151</v>
      </c>
      <c r="P11" s="36" t="s">
        <v>6</v>
      </c>
      <c r="Q11" s="36" t="s">
        <v>156</v>
      </c>
      <c r="R11" s="37" t="s">
        <v>157</v>
      </c>
      <c r="S11" s="202" t="s">
        <v>1004</v>
      </c>
      <c r="T11" s="209">
        <v>2.0833333333333332E-2</v>
      </c>
      <c r="U11" s="209">
        <v>3</v>
      </c>
      <c r="V11" s="216">
        <v>852618</v>
      </c>
      <c r="W11" s="44">
        <f t="shared" si="7"/>
        <v>28420.6</v>
      </c>
      <c r="X11" s="39">
        <v>542</v>
      </c>
      <c r="Y11" s="45">
        <f t="shared" si="8"/>
        <v>2.0833333333333332E-2</v>
      </c>
      <c r="Z11" s="215">
        <v>1</v>
      </c>
      <c r="AA11" s="205">
        <f t="shared" si="9"/>
        <v>592.0958333333333</v>
      </c>
      <c r="AB11" s="47">
        <f t="shared" si="10"/>
        <v>320915.94166666665</v>
      </c>
      <c r="AC11" s="41">
        <v>200405322.02091306</v>
      </c>
      <c r="AD11" s="48">
        <f t="shared" si="11"/>
        <v>200726237.96257973</v>
      </c>
      <c r="AE11" s="49">
        <f t="shared" si="12"/>
        <v>2</v>
      </c>
      <c r="AF11" s="11" t="s">
        <v>241</v>
      </c>
      <c r="AG11" s="50" t="str">
        <f t="shared" si="13"/>
        <v>3</v>
      </c>
      <c r="AH11" s="11" t="s">
        <v>63</v>
      </c>
      <c r="AI11" s="51" t="str">
        <f t="shared" si="14"/>
        <v>1</v>
      </c>
      <c r="AJ11" s="11" t="s">
        <v>263</v>
      </c>
      <c r="AK11" s="52" t="str">
        <f t="shared" si="15"/>
        <v>4</v>
      </c>
      <c r="AL11" s="11" t="s">
        <v>242</v>
      </c>
      <c r="AM11" s="51" t="str">
        <f t="shared" si="16"/>
        <v>2</v>
      </c>
      <c r="AN11" s="11" t="s">
        <v>247</v>
      </c>
      <c r="AO11" s="52" t="str">
        <f t="shared" si="17"/>
        <v>1</v>
      </c>
      <c r="AP11" s="42" t="s">
        <v>54</v>
      </c>
      <c r="AQ11" s="51" t="str">
        <f t="shared" si="18"/>
        <v>2</v>
      </c>
      <c r="AR11" s="197" t="str">
        <f t="shared" si="19"/>
        <v>2314212</v>
      </c>
      <c r="AS11" s="198">
        <f t="shared" si="20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ht="59.25" customHeight="1" thickBot="1">
      <c r="B12" s="35"/>
      <c r="C12" s="36" t="s">
        <v>380</v>
      </c>
      <c r="D12" s="36" t="s">
        <v>381</v>
      </c>
      <c r="E12" s="36" t="s">
        <v>382</v>
      </c>
      <c r="F12" s="36" t="s">
        <v>757</v>
      </c>
      <c r="G12" s="36">
        <v>14800</v>
      </c>
      <c r="H12" s="36" t="s">
        <v>710</v>
      </c>
      <c r="I12" s="202" t="s">
        <v>691</v>
      </c>
      <c r="J12" s="36" t="s">
        <v>1165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214">
        <v>0</v>
      </c>
      <c r="W12" s="44">
        <f t="shared" si="7"/>
        <v>0</v>
      </c>
      <c r="X12" s="39">
        <v>542</v>
      </c>
      <c r="Y12" s="45">
        <f t="shared" si="8"/>
        <v>2.0833333333333332E-2</v>
      </c>
      <c r="Z12" s="215">
        <v>0</v>
      </c>
      <c r="AA12" s="205">
        <f t="shared" si="9"/>
        <v>0</v>
      </c>
      <c r="AB12" s="47">
        <f t="shared" si="10"/>
        <v>0</v>
      </c>
      <c r="AC12" s="41">
        <v>200405322.02091306</v>
      </c>
      <c r="AD12" s="48">
        <f t="shared" si="11"/>
        <v>200405322.02091306</v>
      </c>
      <c r="AE12" s="49">
        <f t="shared" si="12"/>
        <v>2</v>
      </c>
      <c r="AF12" s="11" t="s">
        <v>64</v>
      </c>
      <c r="AG12" s="50" t="str">
        <f t="shared" si="13"/>
        <v>1</v>
      </c>
      <c r="AH12" s="11" t="s">
        <v>245</v>
      </c>
      <c r="AI12" s="51" t="str">
        <f t="shared" si="14"/>
        <v>2</v>
      </c>
      <c r="AJ12" s="11" t="s">
        <v>263</v>
      </c>
      <c r="AK12" s="52" t="str">
        <f t="shared" si="15"/>
        <v>4</v>
      </c>
      <c r="AL12" s="11" t="s">
        <v>242</v>
      </c>
      <c r="AM12" s="51" t="str">
        <f t="shared" si="16"/>
        <v>2</v>
      </c>
      <c r="AN12" s="11" t="s">
        <v>247</v>
      </c>
      <c r="AO12" s="52" t="str">
        <f t="shared" si="17"/>
        <v>1</v>
      </c>
      <c r="AP12" s="42" t="s">
        <v>54</v>
      </c>
      <c r="AQ12" s="51" t="str">
        <f t="shared" si="18"/>
        <v>2</v>
      </c>
      <c r="AR12" s="197" t="str">
        <f t="shared" si="19"/>
        <v>2124212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ht="59.25" customHeight="1" thickBot="1">
      <c r="B13" s="35"/>
      <c r="C13" s="36" t="s">
        <v>380</v>
      </c>
      <c r="D13" s="36" t="s">
        <v>381</v>
      </c>
      <c r="E13" s="36" t="s">
        <v>382</v>
      </c>
      <c r="F13" s="36" t="s">
        <v>757</v>
      </c>
      <c r="G13" s="36">
        <v>14800</v>
      </c>
      <c r="H13" s="36" t="s">
        <v>711</v>
      </c>
      <c r="I13" s="202" t="s">
        <v>692</v>
      </c>
      <c r="J13" s="36" t="s">
        <v>840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6" t="s">
        <v>140</v>
      </c>
      <c r="S13" s="36" t="s">
        <v>1009</v>
      </c>
      <c r="T13" s="209">
        <v>2.0833333333333332E-2</v>
      </c>
      <c r="U13" s="209">
        <v>3</v>
      </c>
      <c r="V13" s="216">
        <v>40895</v>
      </c>
      <c r="W13" s="44">
        <f t="shared" si="7"/>
        <v>1363.1666666666667</v>
      </c>
      <c r="X13" s="39">
        <v>542</v>
      </c>
      <c r="Y13" s="45">
        <f t="shared" si="8"/>
        <v>2.0833333333333332E-2</v>
      </c>
      <c r="Z13" s="215">
        <v>1</v>
      </c>
      <c r="AA13" s="205">
        <f t="shared" si="9"/>
        <v>28.399305555555557</v>
      </c>
      <c r="AB13" s="47">
        <f t="shared" si="10"/>
        <v>15392.423611111111</v>
      </c>
      <c r="AC13" s="41">
        <v>200405322.02091306</v>
      </c>
      <c r="AD13" s="48">
        <f t="shared" si="11"/>
        <v>200420714.44452417</v>
      </c>
      <c r="AE13" s="49">
        <f t="shared" si="12"/>
        <v>2</v>
      </c>
      <c r="AF13" s="11" t="s">
        <v>241</v>
      </c>
      <c r="AG13" s="50" t="str">
        <f t="shared" si="13"/>
        <v>3</v>
      </c>
      <c r="AH13" s="11" t="s">
        <v>245</v>
      </c>
      <c r="AI13" s="51" t="str">
        <f t="shared" si="14"/>
        <v>2</v>
      </c>
      <c r="AJ13" s="11" t="s">
        <v>263</v>
      </c>
      <c r="AK13" s="52" t="str">
        <f t="shared" si="15"/>
        <v>4</v>
      </c>
      <c r="AL13" s="11" t="s">
        <v>242</v>
      </c>
      <c r="AM13" s="51" t="str">
        <f t="shared" si="16"/>
        <v>2</v>
      </c>
      <c r="AN13" s="11" t="s">
        <v>247</v>
      </c>
      <c r="AO13" s="52" t="str">
        <f t="shared" si="17"/>
        <v>1</v>
      </c>
      <c r="AP13" s="42" t="s">
        <v>54</v>
      </c>
      <c r="AQ13" s="51" t="str">
        <f t="shared" si="18"/>
        <v>2</v>
      </c>
      <c r="AR13" s="197" t="str">
        <f t="shared" si="19"/>
        <v>2324212</v>
      </c>
      <c r="AS13" s="198">
        <f t="shared" si="20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ht="59.25" customHeight="1" thickBot="1">
      <c r="B14" s="35"/>
      <c r="C14" s="36" t="s">
        <v>380</v>
      </c>
      <c r="D14" s="36" t="s">
        <v>381</v>
      </c>
      <c r="E14" s="36" t="s">
        <v>382</v>
      </c>
      <c r="F14" s="36" t="s">
        <v>757</v>
      </c>
      <c r="G14" s="36">
        <v>14800</v>
      </c>
      <c r="H14" s="36" t="s">
        <v>714</v>
      </c>
      <c r="I14" s="202" t="s">
        <v>722</v>
      </c>
      <c r="J14" s="36" t="s">
        <v>841</v>
      </c>
      <c r="K14" s="36" t="s">
        <v>1016</v>
      </c>
      <c r="L14" s="36" t="s">
        <v>324</v>
      </c>
      <c r="M14" s="36" t="s">
        <v>1017</v>
      </c>
      <c r="N14" s="36" t="s">
        <v>432</v>
      </c>
      <c r="O14" s="36" t="s">
        <v>147</v>
      </c>
      <c r="P14" s="36" t="s">
        <v>1</v>
      </c>
      <c r="Q14" s="36" t="s">
        <v>448</v>
      </c>
      <c r="R14" s="36" t="s">
        <v>140</v>
      </c>
      <c r="S14" s="36" t="s">
        <v>1009</v>
      </c>
      <c r="T14" s="209">
        <v>8.3333333333333329E-2</v>
      </c>
      <c r="U14" s="209">
        <v>3</v>
      </c>
      <c r="V14" s="216">
        <v>3717953</v>
      </c>
      <c r="W14" s="44">
        <f t="shared" si="7"/>
        <v>123931.76666666666</v>
      </c>
      <c r="X14" s="39">
        <v>542</v>
      </c>
      <c r="Y14" s="45">
        <f t="shared" si="8"/>
        <v>8.3333333333333329E-2</v>
      </c>
      <c r="Z14" s="215">
        <v>1</v>
      </c>
      <c r="AA14" s="205">
        <f t="shared" si="9"/>
        <v>10327.647222222222</v>
      </c>
      <c r="AB14" s="47">
        <f t="shared" si="10"/>
        <v>5597584.7944444446</v>
      </c>
      <c r="AC14" s="41">
        <v>200405322.02091306</v>
      </c>
      <c r="AD14" s="48">
        <f t="shared" si="11"/>
        <v>206002906.81535751</v>
      </c>
      <c r="AE14" s="49">
        <f t="shared" si="12"/>
        <v>2</v>
      </c>
      <c r="AF14" s="11" t="s">
        <v>256</v>
      </c>
      <c r="AG14" s="50" t="str">
        <f t="shared" si="13"/>
        <v>4</v>
      </c>
      <c r="AH14" s="11" t="s">
        <v>245</v>
      </c>
      <c r="AI14" s="51" t="str">
        <f t="shared" si="14"/>
        <v>2</v>
      </c>
      <c r="AJ14" s="11" t="s">
        <v>263</v>
      </c>
      <c r="AK14" s="52" t="str">
        <f t="shared" si="15"/>
        <v>4</v>
      </c>
      <c r="AL14" s="11" t="s">
        <v>242</v>
      </c>
      <c r="AM14" s="51" t="str">
        <f t="shared" si="16"/>
        <v>2</v>
      </c>
      <c r="AN14" s="11" t="s">
        <v>247</v>
      </c>
      <c r="AO14" s="52" t="str">
        <f t="shared" si="17"/>
        <v>1</v>
      </c>
      <c r="AP14" s="42" t="s">
        <v>54</v>
      </c>
      <c r="AQ14" s="51" t="str">
        <f t="shared" si="18"/>
        <v>2</v>
      </c>
      <c r="AR14" s="197" t="str">
        <f t="shared" si="19"/>
        <v>2424212</v>
      </c>
      <c r="AS14" s="198">
        <f t="shared" si="20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ht="59.25" customHeight="1" thickBot="1">
      <c r="B15" s="35"/>
      <c r="C15" s="36" t="s">
        <v>380</v>
      </c>
      <c r="D15" s="36" t="s">
        <v>381</v>
      </c>
      <c r="E15" s="36" t="s">
        <v>382</v>
      </c>
      <c r="F15" s="36" t="s">
        <v>757</v>
      </c>
      <c r="G15" s="36">
        <v>14800</v>
      </c>
      <c r="H15" s="36" t="s">
        <v>713</v>
      </c>
      <c r="I15" s="202" t="s">
        <v>405</v>
      </c>
      <c r="J15" s="36" t="s">
        <v>842</v>
      </c>
      <c r="K15" s="36" t="s">
        <v>1016</v>
      </c>
      <c r="L15" s="36" t="s">
        <v>324</v>
      </c>
      <c r="M15" s="36" t="s">
        <v>1017</v>
      </c>
      <c r="N15" s="36" t="s">
        <v>432</v>
      </c>
      <c r="O15" s="36" t="s">
        <v>151</v>
      </c>
      <c r="P15" s="36" t="s">
        <v>6</v>
      </c>
      <c r="Q15" s="36" t="s">
        <v>448</v>
      </c>
      <c r="R15" s="36" t="s">
        <v>140</v>
      </c>
      <c r="S15" s="36" t="s">
        <v>1009</v>
      </c>
      <c r="T15" s="209">
        <v>8.3333333333333329E-2</v>
      </c>
      <c r="U15" s="209">
        <v>3</v>
      </c>
      <c r="V15" s="216">
        <v>4611466</v>
      </c>
      <c r="W15" s="44">
        <f t="shared" si="7"/>
        <v>153715.53333333333</v>
      </c>
      <c r="X15" s="39">
        <v>542</v>
      </c>
      <c r="Y15" s="45">
        <f t="shared" si="8"/>
        <v>8.3333333333333329E-2</v>
      </c>
      <c r="Z15" s="215">
        <v>1</v>
      </c>
      <c r="AA15" s="205">
        <f t="shared" si="9"/>
        <v>12809.627777777776</v>
      </c>
      <c r="AB15" s="47">
        <f t="shared" si="10"/>
        <v>6942818.2555555543</v>
      </c>
      <c r="AC15" s="41">
        <v>200405322.02091306</v>
      </c>
      <c r="AD15" s="48">
        <f t="shared" si="11"/>
        <v>207348140.2764686</v>
      </c>
      <c r="AE15" s="49">
        <f t="shared" si="12"/>
        <v>2</v>
      </c>
      <c r="AF15" s="11" t="s">
        <v>256</v>
      </c>
      <c r="AG15" s="50" t="str">
        <f t="shared" si="13"/>
        <v>4</v>
      </c>
      <c r="AH15" s="11" t="s">
        <v>245</v>
      </c>
      <c r="AI15" s="51" t="str">
        <f t="shared" si="14"/>
        <v>2</v>
      </c>
      <c r="AJ15" s="11" t="s">
        <v>263</v>
      </c>
      <c r="AK15" s="52" t="str">
        <f t="shared" si="15"/>
        <v>4</v>
      </c>
      <c r="AL15" s="11" t="s">
        <v>242</v>
      </c>
      <c r="AM15" s="51" t="str">
        <f t="shared" si="16"/>
        <v>2</v>
      </c>
      <c r="AN15" s="11" t="s">
        <v>247</v>
      </c>
      <c r="AO15" s="52" t="str">
        <f t="shared" si="17"/>
        <v>1</v>
      </c>
      <c r="AP15" s="42" t="s">
        <v>54</v>
      </c>
      <c r="AQ15" s="51" t="str">
        <f t="shared" si="18"/>
        <v>2</v>
      </c>
      <c r="AR15" s="197" t="str">
        <f t="shared" si="19"/>
        <v>2424212</v>
      </c>
      <c r="AS15" s="198">
        <f t="shared" si="20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ht="59.25" customHeight="1" thickBot="1">
      <c r="B16" s="35"/>
      <c r="C16" s="36" t="s">
        <v>380</v>
      </c>
      <c r="D16" s="36" t="s">
        <v>381</v>
      </c>
      <c r="E16" s="36" t="s">
        <v>382</v>
      </c>
      <c r="F16" s="36" t="s">
        <v>758</v>
      </c>
      <c r="G16" s="36">
        <v>14800</v>
      </c>
      <c r="H16" s="36" t="s">
        <v>704</v>
      </c>
      <c r="I16" s="202" t="s">
        <v>693</v>
      </c>
      <c r="J16" s="36" t="s">
        <v>843</v>
      </c>
      <c r="K16" s="36" t="s">
        <v>1016</v>
      </c>
      <c r="L16" s="36" t="s">
        <v>324</v>
      </c>
      <c r="M16" s="36" t="s">
        <v>1122</v>
      </c>
      <c r="N16" s="36" t="s">
        <v>432</v>
      </c>
      <c r="O16" s="36" t="s">
        <v>151</v>
      </c>
      <c r="P16" s="36" t="s">
        <v>6</v>
      </c>
      <c r="Q16" s="36" t="s">
        <v>448</v>
      </c>
      <c r="R16" s="36" t="s">
        <v>140</v>
      </c>
      <c r="S16" s="36" t="s">
        <v>1009</v>
      </c>
      <c r="T16" s="209">
        <v>1.0416666666666666E-2</v>
      </c>
      <c r="U16" s="209">
        <v>3</v>
      </c>
      <c r="V16" s="216">
        <v>244411</v>
      </c>
      <c r="W16" s="44">
        <f t="shared" si="7"/>
        <v>8147.0333333333338</v>
      </c>
      <c r="X16" s="39">
        <v>542</v>
      </c>
      <c r="Y16" s="45">
        <f t="shared" si="8"/>
        <v>1.0416666666666666E-2</v>
      </c>
      <c r="Z16" s="215">
        <v>1</v>
      </c>
      <c r="AA16" s="205">
        <f t="shared" si="9"/>
        <v>84.86493055555556</v>
      </c>
      <c r="AB16" s="47">
        <f t="shared" si="10"/>
        <v>45996.792361111111</v>
      </c>
      <c r="AC16" s="41">
        <v>183157285.22590774</v>
      </c>
      <c r="AD16" s="48">
        <f t="shared" si="11"/>
        <v>183203282.01826885</v>
      </c>
      <c r="AE16" s="49">
        <f t="shared" si="12"/>
        <v>2</v>
      </c>
      <c r="AF16" s="11" t="s">
        <v>241</v>
      </c>
      <c r="AG16" s="50" t="str">
        <f t="shared" si="13"/>
        <v>3</v>
      </c>
      <c r="AH16" s="11" t="s">
        <v>245</v>
      </c>
      <c r="AI16" s="51" t="str">
        <f t="shared" si="14"/>
        <v>2</v>
      </c>
      <c r="AJ16" s="11" t="s">
        <v>263</v>
      </c>
      <c r="AK16" s="52" t="str">
        <f t="shared" si="15"/>
        <v>4</v>
      </c>
      <c r="AL16" s="11" t="s">
        <v>242</v>
      </c>
      <c r="AM16" s="51" t="str">
        <f t="shared" si="16"/>
        <v>2</v>
      </c>
      <c r="AN16" s="11" t="s">
        <v>247</v>
      </c>
      <c r="AO16" s="52" t="str">
        <f t="shared" si="17"/>
        <v>1</v>
      </c>
      <c r="AP16" s="42" t="s">
        <v>62</v>
      </c>
      <c r="AQ16" s="51" t="str">
        <f t="shared" si="18"/>
        <v>1</v>
      </c>
      <c r="AR16" s="197" t="str">
        <f t="shared" si="19"/>
        <v>2324211</v>
      </c>
      <c r="AS16" s="198">
        <f t="shared" si="20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ht="59.25" customHeight="1" thickBot="1">
      <c r="B17" s="35"/>
      <c r="C17" s="36" t="s">
        <v>380</v>
      </c>
      <c r="D17" s="36" t="s">
        <v>381</v>
      </c>
      <c r="E17" s="36" t="s">
        <v>382</v>
      </c>
      <c r="F17" s="36" t="s">
        <v>758</v>
      </c>
      <c r="G17" s="36">
        <v>14800</v>
      </c>
      <c r="H17" s="36" t="s">
        <v>705</v>
      </c>
      <c r="I17" s="202" t="s">
        <v>694</v>
      </c>
      <c r="J17" s="36" t="s">
        <v>844</v>
      </c>
      <c r="K17" s="36" t="s">
        <v>1016</v>
      </c>
      <c r="L17" s="36" t="s">
        <v>324</v>
      </c>
      <c r="M17" s="36" t="s">
        <v>1122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1.0416666666666666E-2</v>
      </c>
      <c r="U17" s="209">
        <v>3</v>
      </c>
      <c r="V17" s="216">
        <v>769099</v>
      </c>
      <c r="W17" s="44">
        <f t="shared" si="7"/>
        <v>25636.633333333335</v>
      </c>
      <c r="X17" s="39">
        <v>542</v>
      </c>
      <c r="Y17" s="45">
        <f t="shared" si="8"/>
        <v>1.0416666666666666E-2</v>
      </c>
      <c r="Z17" s="215">
        <v>1</v>
      </c>
      <c r="AA17" s="205">
        <f t="shared" si="9"/>
        <v>267.04826388888887</v>
      </c>
      <c r="AB17" s="47">
        <f t="shared" si="10"/>
        <v>144740.15902777776</v>
      </c>
      <c r="AC17" s="41">
        <v>183157285.22590774</v>
      </c>
      <c r="AD17" s="48">
        <f t="shared" si="11"/>
        <v>183302025.38493553</v>
      </c>
      <c r="AE17" s="49">
        <f t="shared" si="12"/>
        <v>2</v>
      </c>
      <c r="AF17" s="11" t="s">
        <v>241</v>
      </c>
      <c r="AG17" s="50" t="str">
        <f t="shared" si="13"/>
        <v>3</v>
      </c>
      <c r="AH17" s="11" t="s">
        <v>245</v>
      </c>
      <c r="AI17" s="51" t="str">
        <f t="shared" si="14"/>
        <v>2</v>
      </c>
      <c r="AJ17" s="11" t="s">
        <v>263</v>
      </c>
      <c r="AK17" s="52" t="str">
        <f t="shared" si="15"/>
        <v>4</v>
      </c>
      <c r="AL17" s="11" t="s">
        <v>242</v>
      </c>
      <c r="AM17" s="51" t="str">
        <f t="shared" si="16"/>
        <v>2</v>
      </c>
      <c r="AN17" s="11" t="s">
        <v>247</v>
      </c>
      <c r="AO17" s="52" t="str">
        <f t="shared" si="17"/>
        <v>1</v>
      </c>
      <c r="AP17" s="42" t="s">
        <v>62</v>
      </c>
      <c r="AQ17" s="51" t="str">
        <f t="shared" si="18"/>
        <v>1</v>
      </c>
      <c r="AR17" s="197" t="str">
        <f t="shared" si="19"/>
        <v>2324211</v>
      </c>
      <c r="AS17" s="198">
        <f t="shared" si="20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ht="59.25" customHeight="1" thickBot="1">
      <c r="B18" s="35"/>
      <c r="C18" s="36" t="s">
        <v>380</v>
      </c>
      <c r="D18" s="36" t="s">
        <v>381</v>
      </c>
      <c r="E18" s="36" t="s">
        <v>382</v>
      </c>
      <c r="F18" s="36" t="s">
        <v>758</v>
      </c>
      <c r="G18" s="36">
        <v>14800</v>
      </c>
      <c r="H18" s="36" t="s">
        <v>706</v>
      </c>
      <c r="I18" s="202" t="s">
        <v>695</v>
      </c>
      <c r="J18" s="36" t="s">
        <v>845</v>
      </c>
      <c r="K18" s="36" t="s">
        <v>1016</v>
      </c>
      <c r="L18" s="36" t="s">
        <v>324</v>
      </c>
      <c r="M18" s="36" t="s">
        <v>1122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1.0416666666666666E-2</v>
      </c>
      <c r="U18" s="209">
        <v>3</v>
      </c>
      <c r="V18" s="216">
        <v>1442764</v>
      </c>
      <c r="W18" s="44">
        <f t="shared" si="7"/>
        <v>48092.133333333331</v>
      </c>
      <c r="X18" s="39">
        <v>542</v>
      </c>
      <c r="Y18" s="45">
        <f t="shared" si="8"/>
        <v>1.0416666666666666E-2</v>
      </c>
      <c r="Z18" s="215">
        <v>1</v>
      </c>
      <c r="AA18" s="205">
        <f t="shared" si="9"/>
        <v>500.95972222222218</v>
      </c>
      <c r="AB18" s="47">
        <f t="shared" si="10"/>
        <v>271520.16944444441</v>
      </c>
      <c r="AC18" s="41">
        <v>183157285.22590774</v>
      </c>
      <c r="AD18" s="48">
        <f t="shared" si="11"/>
        <v>183428805.39535218</v>
      </c>
      <c r="AE18" s="49">
        <f t="shared" si="12"/>
        <v>2</v>
      </c>
      <c r="AF18" s="11" t="s">
        <v>256</v>
      </c>
      <c r="AG18" s="50" t="str">
        <f t="shared" si="13"/>
        <v>4</v>
      </c>
      <c r="AH18" s="11" t="s">
        <v>245</v>
      </c>
      <c r="AI18" s="51" t="str">
        <f t="shared" si="14"/>
        <v>2</v>
      </c>
      <c r="AJ18" s="11" t="s">
        <v>263</v>
      </c>
      <c r="AK18" s="52" t="str">
        <f t="shared" si="15"/>
        <v>4</v>
      </c>
      <c r="AL18" s="11" t="s">
        <v>242</v>
      </c>
      <c r="AM18" s="51" t="str">
        <f t="shared" si="16"/>
        <v>2</v>
      </c>
      <c r="AN18" s="11" t="s">
        <v>247</v>
      </c>
      <c r="AO18" s="52" t="str">
        <f t="shared" si="17"/>
        <v>1</v>
      </c>
      <c r="AP18" s="42" t="s">
        <v>62</v>
      </c>
      <c r="AQ18" s="51" t="str">
        <f t="shared" si="18"/>
        <v>1</v>
      </c>
      <c r="AR18" s="197" t="str">
        <f t="shared" si="19"/>
        <v>2424211</v>
      </c>
      <c r="AS18" s="198">
        <f t="shared" si="20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ht="59.25" customHeight="1" thickBot="1">
      <c r="B19" s="35"/>
      <c r="C19" s="36" t="s">
        <v>380</v>
      </c>
      <c r="D19" s="36" t="s">
        <v>381</v>
      </c>
      <c r="E19" s="36" t="s">
        <v>382</v>
      </c>
      <c r="F19" s="36" t="s">
        <v>758</v>
      </c>
      <c r="G19" s="36">
        <v>14800</v>
      </c>
      <c r="H19" s="36" t="s">
        <v>707</v>
      </c>
      <c r="I19" s="202" t="s">
        <v>696</v>
      </c>
      <c r="J19" s="36" t="s">
        <v>846</v>
      </c>
      <c r="K19" s="36" t="s">
        <v>1016</v>
      </c>
      <c r="L19" s="36" t="s">
        <v>324</v>
      </c>
      <c r="M19" s="36" t="s">
        <v>1122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1.0416666666666666E-2</v>
      </c>
      <c r="U19" s="209">
        <v>3</v>
      </c>
      <c r="V19" s="216">
        <v>937738</v>
      </c>
      <c r="W19" s="44">
        <f t="shared" si="7"/>
        <v>31257.933333333334</v>
      </c>
      <c r="X19" s="39">
        <v>542</v>
      </c>
      <c r="Y19" s="45">
        <f t="shared" si="8"/>
        <v>1.0416666666666666E-2</v>
      </c>
      <c r="Z19" s="215">
        <v>1</v>
      </c>
      <c r="AA19" s="205">
        <f t="shared" si="9"/>
        <v>325.60347222222219</v>
      </c>
      <c r="AB19" s="47">
        <f t="shared" si="10"/>
        <v>176477.08194444442</v>
      </c>
      <c r="AC19" s="41">
        <v>183157285.22590774</v>
      </c>
      <c r="AD19" s="48">
        <f t="shared" si="11"/>
        <v>183333762.30785218</v>
      </c>
      <c r="AE19" s="49">
        <f t="shared" si="12"/>
        <v>2</v>
      </c>
      <c r="AF19" s="11" t="s">
        <v>241</v>
      </c>
      <c r="AG19" s="50" t="str">
        <f t="shared" si="13"/>
        <v>3</v>
      </c>
      <c r="AH19" s="11" t="s">
        <v>245</v>
      </c>
      <c r="AI19" s="51" t="str">
        <f t="shared" si="14"/>
        <v>2</v>
      </c>
      <c r="AJ19" s="11" t="s">
        <v>263</v>
      </c>
      <c r="AK19" s="52" t="str">
        <f t="shared" si="15"/>
        <v>4</v>
      </c>
      <c r="AL19" s="11" t="s">
        <v>242</v>
      </c>
      <c r="AM19" s="51" t="str">
        <f t="shared" si="16"/>
        <v>2</v>
      </c>
      <c r="AN19" s="11" t="s">
        <v>247</v>
      </c>
      <c r="AO19" s="52" t="str">
        <f t="shared" si="17"/>
        <v>1</v>
      </c>
      <c r="AP19" s="42" t="s">
        <v>62</v>
      </c>
      <c r="AQ19" s="51" t="str">
        <f t="shared" si="18"/>
        <v>1</v>
      </c>
      <c r="AR19" s="197" t="str">
        <f t="shared" si="19"/>
        <v>2324211</v>
      </c>
      <c r="AS19" s="198">
        <f t="shared" si="20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ht="59.25" customHeight="1" thickBot="1">
      <c r="B20" s="35"/>
      <c r="C20" s="36" t="s">
        <v>380</v>
      </c>
      <c r="D20" s="36" t="s">
        <v>381</v>
      </c>
      <c r="E20" s="36" t="s">
        <v>382</v>
      </c>
      <c r="F20" s="36" t="s">
        <v>758</v>
      </c>
      <c r="G20" s="36">
        <v>14800</v>
      </c>
      <c r="H20" s="36" t="s">
        <v>708</v>
      </c>
      <c r="I20" s="202" t="s">
        <v>697</v>
      </c>
      <c r="J20" s="36" t="s">
        <v>847</v>
      </c>
      <c r="K20" s="36" t="s">
        <v>1016</v>
      </c>
      <c r="L20" s="36" t="s">
        <v>324</v>
      </c>
      <c r="M20" s="36" t="s">
        <v>1122</v>
      </c>
      <c r="N20" s="36" t="s">
        <v>432</v>
      </c>
      <c r="O20" s="36" t="s">
        <v>151</v>
      </c>
      <c r="P20" s="36" t="s">
        <v>6</v>
      </c>
      <c r="Q20" s="36" t="s">
        <v>448</v>
      </c>
      <c r="R20" s="36" t="s">
        <v>140</v>
      </c>
      <c r="S20" s="36" t="s">
        <v>1009</v>
      </c>
      <c r="T20" s="209">
        <v>1.0416666666666666E-2</v>
      </c>
      <c r="U20" s="209">
        <v>3</v>
      </c>
      <c r="V20" s="216">
        <v>246382</v>
      </c>
      <c r="W20" s="44">
        <f t="shared" si="7"/>
        <v>8212.7333333333336</v>
      </c>
      <c r="X20" s="39">
        <v>542</v>
      </c>
      <c r="Y20" s="45">
        <f t="shared" si="8"/>
        <v>1.0416666666666666E-2</v>
      </c>
      <c r="Z20" s="215">
        <v>1</v>
      </c>
      <c r="AA20" s="205">
        <f t="shared" si="9"/>
        <v>85.549305555555549</v>
      </c>
      <c r="AB20" s="47">
        <f t="shared" si="10"/>
        <v>46367.723611111105</v>
      </c>
      <c r="AC20" s="41">
        <v>183157285.22590774</v>
      </c>
      <c r="AD20" s="48">
        <f t="shared" si="11"/>
        <v>183203652.94951886</v>
      </c>
      <c r="AE20" s="49">
        <f t="shared" si="12"/>
        <v>2</v>
      </c>
      <c r="AF20" s="11" t="s">
        <v>241</v>
      </c>
      <c r="AG20" s="50" t="str">
        <f t="shared" si="13"/>
        <v>3</v>
      </c>
      <c r="AH20" s="11" t="s">
        <v>245</v>
      </c>
      <c r="AI20" s="51" t="str">
        <f t="shared" si="14"/>
        <v>2</v>
      </c>
      <c r="AJ20" s="11" t="s">
        <v>263</v>
      </c>
      <c r="AK20" s="52" t="str">
        <f t="shared" si="15"/>
        <v>4</v>
      </c>
      <c r="AL20" s="11" t="s">
        <v>242</v>
      </c>
      <c r="AM20" s="51" t="str">
        <f t="shared" si="16"/>
        <v>2</v>
      </c>
      <c r="AN20" s="11" t="s">
        <v>247</v>
      </c>
      <c r="AO20" s="52" t="str">
        <f t="shared" si="17"/>
        <v>1</v>
      </c>
      <c r="AP20" s="42" t="s">
        <v>62</v>
      </c>
      <c r="AQ20" s="51" t="str">
        <f t="shared" si="18"/>
        <v>1</v>
      </c>
      <c r="AR20" s="197" t="str">
        <f t="shared" si="19"/>
        <v>2324211</v>
      </c>
      <c r="AS20" s="198">
        <f t="shared" si="20"/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  <c r="AV20" s="43"/>
    </row>
    <row r="21" spans="2:48" ht="59.25" customHeight="1" thickBot="1">
      <c r="B21" s="35"/>
      <c r="C21" s="36" t="s">
        <v>380</v>
      </c>
      <c r="D21" s="36" t="s">
        <v>381</v>
      </c>
      <c r="E21" s="36" t="s">
        <v>382</v>
      </c>
      <c r="F21" s="36" t="s">
        <v>758</v>
      </c>
      <c r="G21" s="36">
        <v>14800</v>
      </c>
      <c r="H21" s="36" t="s">
        <v>709</v>
      </c>
      <c r="I21" s="202" t="s">
        <v>984</v>
      </c>
      <c r="J21" s="36" t="s">
        <v>848</v>
      </c>
      <c r="K21" s="36" t="s">
        <v>1016</v>
      </c>
      <c r="L21" s="36" t="s">
        <v>324</v>
      </c>
      <c r="M21" s="36" t="s">
        <v>1122</v>
      </c>
      <c r="N21" s="36" t="s">
        <v>432</v>
      </c>
      <c r="O21" s="36" t="s">
        <v>151</v>
      </c>
      <c r="P21" s="36" t="s">
        <v>6</v>
      </c>
      <c r="Q21" s="36" t="s">
        <v>448</v>
      </c>
      <c r="R21" s="36" t="s">
        <v>140</v>
      </c>
      <c r="S21" s="36" t="s">
        <v>1009</v>
      </c>
      <c r="T21" s="209">
        <v>1.0416666666666666E-2</v>
      </c>
      <c r="U21" s="209">
        <v>3</v>
      </c>
      <c r="V21" s="216">
        <v>77559</v>
      </c>
      <c r="W21" s="44">
        <f t="shared" si="7"/>
        <v>2585.3000000000002</v>
      </c>
      <c r="X21" s="39">
        <v>542</v>
      </c>
      <c r="Y21" s="45">
        <f t="shared" si="8"/>
        <v>1.0416666666666666E-2</v>
      </c>
      <c r="Z21" s="215">
        <v>1</v>
      </c>
      <c r="AA21" s="205">
        <f t="shared" si="9"/>
        <v>26.930208333333333</v>
      </c>
      <c r="AB21" s="47">
        <f t="shared" si="10"/>
        <v>14596.172916666666</v>
      </c>
      <c r="AC21" s="41">
        <v>200405322.02091306</v>
      </c>
      <c r="AD21" s="48">
        <f t="shared" si="11"/>
        <v>200419918.19382975</v>
      </c>
      <c r="AE21" s="49">
        <f t="shared" si="12"/>
        <v>2</v>
      </c>
      <c r="AF21" s="11" t="s">
        <v>241</v>
      </c>
      <c r="AG21" s="50" t="str">
        <f t="shared" si="13"/>
        <v>3</v>
      </c>
      <c r="AH21" s="11" t="s">
        <v>245</v>
      </c>
      <c r="AI21" s="51" t="str">
        <f t="shared" si="14"/>
        <v>2</v>
      </c>
      <c r="AJ21" s="11" t="s">
        <v>263</v>
      </c>
      <c r="AK21" s="52" t="str">
        <f t="shared" si="15"/>
        <v>4</v>
      </c>
      <c r="AL21" s="11" t="s">
        <v>242</v>
      </c>
      <c r="AM21" s="51" t="str">
        <f t="shared" si="16"/>
        <v>2</v>
      </c>
      <c r="AN21" s="11" t="s">
        <v>247</v>
      </c>
      <c r="AO21" s="52" t="str">
        <f t="shared" si="17"/>
        <v>1</v>
      </c>
      <c r="AP21" s="42" t="s">
        <v>54</v>
      </c>
      <c r="AQ21" s="51" t="str">
        <f t="shared" si="18"/>
        <v>2</v>
      </c>
      <c r="AR21" s="197" t="str">
        <f t="shared" si="19"/>
        <v>2324212</v>
      </c>
      <c r="AS21" s="198">
        <f t="shared" si="20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  <c r="AV21" s="43"/>
    </row>
    <row r="22" spans="2:48" ht="59.25" customHeight="1" thickBot="1">
      <c r="B22" s="35"/>
      <c r="C22" s="36" t="s">
        <v>380</v>
      </c>
      <c r="D22" s="36" t="s">
        <v>381</v>
      </c>
      <c r="E22" s="36" t="s">
        <v>382</v>
      </c>
      <c r="F22" s="36" t="s">
        <v>758</v>
      </c>
      <c r="G22" s="36">
        <v>14800</v>
      </c>
      <c r="H22" s="36" t="s">
        <v>703</v>
      </c>
      <c r="I22" s="202" t="s">
        <v>698</v>
      </c>
      <c r="J22" s="36" t="s">
        <v>849</v>
      </c>
      <c r="K22" s="36" t="s">
        <v>1016</v>
      </c>
      <c r="L22" s="36" t="s">
        <v>324</v>
      </c>
      <c r="M22" s="36" t="s">
        <v>1122</v>
      </c>
      <c r="N22" s="36" t="s">
        <v>432</v>
      </c>
      <c r="O22" s="36" t="s">
        <v>147</v>
      </c>
      <c r="P22" s="36" t="s">
        <v>1</v>
      </c>
      <c r="Q22" s="36" t="s">
        <v>448</v>
      </c>
      <c r="R22" s="36" t="s">
        <v>140</v>
      </c>
      <c r="S22" s="36" t="s">
        <v>1009</v>
      </c>
      <c r="T22" s="209">
        <v>4.1666666666666664E-2</v>
      </c>
      <c r="U22" s="209">
        <v>3</v>
      </c>
      <c r="V22" s="216">
        <v>3717953</v>
      </c>
      <c r="W22" s="44">
        <f t="shared" si="7"/>
        <v>123931.76666666666</v>
      </c>
      <c r="X22" s="39">
        <v>542</v>
      </c>
      <c r="Y22" s="45">
        <f t="shared" si="8"/>
        <v>4.1666666666666664E-2</v>
      </c>
      <c r="Z22" s="215">
        <v>1</v>
      </c>
      <c r="AA22" s="205">
        <f t="shared" si="9"/>
        <v>5163.8236111111109</v>
      </c>
      <c r="AB22" s="47">
        <f t="shared" si="10"/>
        <v>2798792.3972222223</v>
      </c>
      <c r="AC22" s="41">
        <v>183157285.22590774</v>
      </c>
      <c r="AD22" s="48">
        <f t="shared" si="11"/>
        <v>185956077.62312996</v>
      </c>
      <c r="AE22" s="49">
        <f t="shared" si="12"/>
        <v>2</v>
      </c>
      <c r="AF22" s="11" t="s">
        <v>256</v>
      </c>
      <c r="AG22" s="50" t="str">
        <f t="shared" si="13"/>
        <v>4</v>
      </c>
      <c r="AH22" s="11" t="s">
        <v>245</v>
      </c>
      <c r="AI22" s="51" t="str">
        <f t="shared" si="14"/>
        <v>2</v>
      </c>
      <c r="AJ22" s="11" t="s">
        <v>263</v>
      </c>
      <c r="AK22" s="52" t="str">
        <f t="shared" si="15"/>
        <v>4</v>
      </c>
      <c r="AL22" s="11" t="s">
        <v>242</v>
      </c>
      <c r="AM22" s="51" t="str">
        <f t="shared" si="16"/>
        <v>2</v>
      </c>
      <c r="AN22" s="11" t="s">
        <v>247</v>
      </c>
      <c r="AO22" s="52" t="str">
        <f t="shared" si="17"/>
        <v>1</v>
      </c>
      <c r="AP22" s="42" t="s">
        <v>54</v>
      </c>
      <c r="AQ22" s="51" t="str">
        <f t="shared" si="18"/>
        <v>2</v>
      </c>
      <c r="AR22" s="197" t="str">
        <f t="shared" si="19"/>
        <v>2424212</v>
      </c>
      <c r="AS22" s="198">
        <f t="shared" si="20"/>
        <v>4</v>
      </c>
      <c r="AT22" s="198" t="str">
        <f>VLOOKUP(AS22,'Listas '!$B$151:$C$156,2,FALSE)</f>
        <v>Alta</v>
      </c>
      <c r="AU22" s="189" t="str">
        <f>VLOOKUP(AT22,'Listas '!$C$151:$D$156,2,FALSE)</f>
        <v>Crítico</v>
      </c>
      <c r="AV22" s="43"/>
    </row>
    <row r="23" spans="2:48" ht="59.25" customHeight="1" thickBot="1">
      <c r="B23" s="35"/>
      <c r="C23" s="36" t="s">
        <v>380</v>
      </c>
      <c r="D23" s="36" t="s">
        <v>381</v>
      </c>
      <c r="E23" s="36" t="s">
        <v>382</v>
      </c>
      <c r="F23" s="36" t="s">
        <v>702</v>
      </c>
      <c r="G23" s="36">
        <v>14800</v>
      </c>
      <c r="H23" s="36" t="s">
        <v>719</v>
      </c>
      <c r="I23" s="202" t="s">
        <v>699</v>
      </c>
      <c r="J23" s="36" t="s">
        <v>834</v>
      </c>
      <c r="K23" s="36" t="s">
        <v>833</v>
      </c>
      <c r="L23" s="36" t="s">
        <v>136</v>
      </c>
      <c r="M23" s="36" t="s">
        <v>1137</v>
      </c>
      <c r="N23" s="36" t="s">
        <v>432</v>
      </c>
      <c r="O23" s="36" t="s">
        <v>147</v>
      </c>
      <c r="P23" s="36" t="s">
        <v>1</v>
      </c>
      <c r="Q23" s="36" t="s">
        <v>476</v>
      </c>
      <c r="R23" s="36" t="s">
        <v>140</v>
      </c>
      <c r="S23" s="36" t="s">
        <v>1138</v>
      </c>
      <c r="T23" s="209">
        <v>0.125</v>
      </c>
      <c r="U23" s="209">
        <v>90</v>
      </c>
      <c r="V23" s="216">
        <v>4611466</v>
      </c>
      <c r="W23" s="44">
        <f t="shared" si="7"/>
        <v>153715.53333333333</v>
      </c>
      <c r="X23" s="39">
        <v>542</v>
      </c>
      <c r="Y23" s="45">
        <f t="shared" si="8"/>
        <v>0.125</v>
      </c>
      <c r="Z23" s="215">
        <v>1</v>
      </c>
      <c r="AA23" s="205">
        <f t="shared" si="9"/>
        <v>19214.441666666666</v>
      </c>
      <c r="AB23" s="47">
        <f t="shared" si="10"/>
        <v>10414227.383333333</v>
      </c>
      <c r="AC23" s="41">
        <v>630624657.83911049</v>
      </c>
      <c r="AD23" s="48">
        <f t="shared" si="11"/>
        <v>641038885.22244382</v>
      </c>
      <c r="AE23" s="49">
        <f t="shared" si="12"/>
        <v>3</v>
      </c>
      <c r="AF23" s="11" t="s">
        <v>256</v>
      </c>
      <c r="AG23" s="50" t="str">
        <f t="shared" si="13"/>
        <v>4</v>
      </c>
      <c r="AH23" s="11" t="s">
        <v>63</v>
      </c>
      <c r="AI23" s="51" t="str">
        <f t="shared" si="14"/>
        <v>1</v>
      </c>
      <c r="AJ23" s="11" t="s">
        <v>143</v>
      </c>
      <c r="AK23" s="52" t="str">
        <f t="shared" si="15"/>
        <v>1</v>
      </c>
      <c r="AL23" s="11" t="s">
        <v>242</v>
      </c>
      <c r="AM23" s="51" t="str">
        <f t="shared" si="16"/>
        <v>2</v>
      </c>
      <c r="AN23" s="11" t="s">
        <v>247</v>
      </c>
      <c r="AO23" s="52" t="str">
        <f t="shared" si="17"/>
        <v>1</v>
      </c>
      <c r="AP23" s="42" t="s">
        <v>54</v>
      </c>
      <c r="AQ23" s="51" t="str">
        <f t="shared" si="18"/>
        <v>2</v>
      </c>
      <c r="AR23" s="197" t="str">
        <f t="shared" si="19"/>
        <v>3411212</v>
      </c>
      <c r="AS23" s="198">
        <f t="shared" si="20"/>
        <v>4</v>
      </c>
      <c r="AT23" s="198" t="str">
        <f>VLOOKUP(AS23,'Listas '!$B$151:$C$156,2,FALSE)</f>
        <v>Alta</v>
      </c>
      <c r="AU23" s="189" t="str">
        <f>VLOOKUP(AT23,'Listas '!$C$151:$D$156,2,FALSE)</f>
        <v>Crítico</v>
      </c>
      <c r="AV23" s="43"/>
    </row>
    <row r="24" spans="2:48" ht="59.25" customHeight="1" thickBot="1">
      <c r="B24" s="35"/>
      <c r="C24" s="36" t="s">
        <v>380</v>
      </c>
      <c r="D24" s="36" t="s">
        <v>381</v>
      </c>
      <c r="E24" s="36" t="s">
        <v>382</v>
      </c>
      <c r="F24" s="36" t="s">
        <v>757</v>
      </c>
      <c r="G24" s="36">
        <v>14800</v>
      </c>
      <c r="H24" s="36" t="s">
        <v>720</v>
      </c>
      <c r="I24" s="202" t="s">
        <v>700</v>
      </c>
      <c r="J24" s="36" t="s">
        <v>850</v>
      </c>
      <c r="K24" s="36" t="s">
        <v>833</v>
      </c>
      <c r="L24" s="36" t="s">
        <v>136</v>
      </c>
      <c r="M24" s="36" t="s">
        <v>1137</v>
      </c>
      <c r="N24" s="36" t="s">
        <v>432</v>
      </c>
      <c r="O24" s="36" t="s">
        <v>147</v>
      </c>
      <c r="P24" s="36" t="s">
        <v>1</v>
      </c>
      <c r="Q24" s="36" t="s">
        <v>476</v>
      </c>
      <c r="R24" s="36" t="s">
        <v>140</v>
      </c>
      <c r="S24" s="36" t="s">
        <v>1138</v>
      </c>
      <c r="T24" s="209">
        <v>4.1666666666666664E-2</v>
      </c>
      <c r="U24" s="209">
        <v>90</v>
      </c>
      <c r="V24" s="216">
        <v>3717953</v>
      </c>
      <c r="W24" s="44">
        <f t="shared" si="7"/>
        <v>123931.76666666666</v>
      </c>
      <c r="X24" s="39">
        <v>542</v>
      </c>
      <c r="Y24" s="45">
        <f t="shared" si="8"/>
        <v>4.1666666666666664E-2</v>
      </c>
      <c r="Z24" s="215">
        <v>1</v>
      </c>
      <c r="AA24" s="205">
        <f t="shared" si="9"/>
        <v>5163.8236111111109</v>
      </c>
      <c r="AB24" s="47">
        <f t="shared" si="10"/>
        <v>2798792.3972222223</v>
      </c>
      <c r="AC24" s="41">
        <v>240580781.08670011</v>
      </c>
      <c r="AD24" s="48">
        <f t="shared" si="11"/>
        <v>243379573.48392233</v>
      </c>
      <c r="AE24" s="49">
        <f t="shared" si="12"/>
        <v>2</v>
      </c>
      <c r="AF24" s="11" t="s">
        <v>256</v>
      </c>
      <c r="AG24" s="50" t="str">
        <f t="shared" si="13"/>
        <v>4</v>
      </c>
      <c r="AH24" s="11" t="s">
        <v>63</v>
      </c>
      <c r="AI24" s="51" t="str">
        <f t="shared" si="14"/>
        <v>1</v>
      </c>
      <c r="AJ24" s="11" t="s">
        <v>143</v>
      </c>
      <c r="AK24" s="52" t="str">
        <f t="shared" si="15"/>
        <v>1</v>
      </c>
      <c r="AL24" s="11" t="s">
        <v>242</v>
      </c>
      <c r="AM24" s="51" t="str">
        <f t="shared" si="16"/>
        <v>2</v>
      </c>
      <c r="AN24" s="11" t="s">
        <v>247</v>
      </c>
      <c r="AO24" s="52" t="str">
        <f t="shared" si="17"/>
        <v>1</v>
      </c>
      <c r="AP24" s="42" t="s">
        <v>54</v>
      </c>
      <c r="AQ24" s="51" t="str">
        <f t="shared" si="18"/>
        <v>2</v>
      </c>
      <c r="AR24" s="197" t="str">
        <f t="shared" si="19"/>
        <v>2411212</v>
      </c>
      <c r="AS24" s="198">
        <f t="shared" si="20"/>
        <v>4</v>
      </c>
      <c r="AT24" s="198" t="str">
        <f>VLOOKUP(AS24,'Listas '!$B$151:$C$156,2,FALSE)</f>
        <v>Alta</v>
      </c>
      <c r="AU24" s="189" t="str">
        <f>VLOOKUP(AT24,'Listas '!$C$151:$D$156,2,FALSE)</f>
        <v>Crítico</v>
      </c>
      <c r="AV24" s="43"/>
    </row>
    <row r="25" spans="2:48" ht="59.25" customHeight="1" thickBot="1">
      <c r="B25" s="35"/>
      <c r="C25" s="36" t="s">
        <v>380</v>
      </c>
      <c r="D25" s="36" t="s">
        <v>381</v>
      </c>
      <c r="E25" s="36" t="s">
        <v>382</v>
      </c>
      <c r="F25" s="36" t="s">
        <v>702</v>
      </c>
      <c r="G25" s="36">
        <v>14800</v>
      </c>
      <c r="H25" s="36" t="s">
        <v>721</v>
      </c>
      <c r="I25" s="202" t="s">
        <v>1139</v>
      </c>
      <c r="J25" s="36" t="s">
        <v>449</v>
      </c>
      <c r="K25" s="36" t="s">
        <v>346</v>
      </c>
      <c r="L25" s="37" t="s">
        <v>136</v>
      </c>
      <c r="M25" s="36" t="s">
        <v>1018</v>
      </c>
      <c r="N25" s="36" t="s">
        <v>432</v>
      </c>
      <c r="O25" s="36" t="s">
        <v>147</v>
      </c>
      <c r="P25" s="37" t="s">
        <v>1</v>
      </c>
      <c r="Q25" s="36" t="s">
        <v>450</v>
      </c>
      <c r="R25" s="36" t="s">
        <v>140</v>
      </c>
      <c r="S25" s="36" t="s">
        <v>451</v>
      </c>
      <c r="T25" s="38">
        <v>2.0833333333333332E-2</v>
      </c>
      <c r="U25" s="209">
        <v>0.33333333333333331</v>
      </c>
      <c r="V25" s="214">
        <v>0</v>
      </c>
      <c r="W25" s="44">
        <f t="shared" si="7"/>
        <v>0</v>
      </c>
      <c r="X25" s="39">
        <v>542</v>
      </c>
      <c r="Y25" s="45">
        <f t="shared" si="8"/>
        <v>2.0833333333333332E-2</v>
      </c>
      <c r="Z25" s="215">
        <v>0</v>
      </c>
      <c r="AA25" s="205">
        <f t="shared" si="9"/>
        <v>0</v>
      </c>
      <c r="AB25" s="47">
        <f t="shared" si="10"/>
        <v>0</v>
      </c>
      <c r="AC25" s="204">
        <f>140528000*0.7</f>
        <v>98369600</v>
      </c>
      <c r="AD25" s="48">
        <f t="shared" si="11"/>
        <v>98369600</v>
      </c>
      <c r="AE25" s="49">
        <f t="shared" si="12"/>
        <v>1</v>
      </c>
      <c r="AF25" s="11" t="s">
        <v>64</v>
      </c>
      <c r="AG25" s="50" t="str">
        <f t="shared" si="13"/>
        <v>1</v>
      </c>
      <c r="AH25" s="11" t="s">
        <v>63</v>
      </c>
      <c r="AI25" s="51" t="str">
        <f t="shared" si="14"/>
        <v>1</v>
      </c>
      <c r="AJ25" s="11" t="s">
        <v>143</v>
      </c>
      <c r="AK25" s="52" t="str">
        <f t="shared" si="15"/>
        <v>1</v>
      </c>
      <c r="AL25" s="11" t="s">
        <v>43</v>
      </c>
      <c r="AM25" s="51" t="str">
        <f t="shared" si="16"/>
        <v>3</v>
      </c>
      <c r="AN25" s="11" t="s">
        <v>247</v>
      </c>
      <c r="AO25" s="52" t="str">
        <f t="shared" si="17"/>
        <v>1</v>
      </c>
      <c r="AP25" s="42" t="s">
        <v>58</v>
      </c>
      <c r="AQ25" s="51" t="str">
        <f t="shared" si="18"/>
        <v>1</v>
      </c>
      <c r="AR25" s="197" t="str">
        <f t="shared" si="19"/>
        <v>1111311</v>
      </c>
      <c r="AS25" s="198">
        <f t="shared" si="20"/>
        <v>3</v>
      </c>
      <c r="AT25" s="198" t="str">
        <f>VLOOKUP(AS25,'Listas '!$B$151:$C$156,2,FALSE)</f>
        <v>Media</v>
      </c>
      <c r="AU25" s="189" t="str">
        <f>VLOOKUP(AT25,'Listas '!$C$151:$D$156,2,FALSE)</f>
        <v>Esencial</v>
      </c>
      <c r="AV25" s="43"/>
    </row>
    <row r="26" spans="2:48" ht="59.25" customHeight="1" thickBot="1">
      <c r="B26" s="35"/>
      <c r="C26" s="36" t="s">
        <v>380</v>
      </c>
      <c r="D26" s="36" t="s">
        <v>381</v>
      </c>
      <c r="E26" s="36" t="s">
        <v>382</v>
      </c>
      <c r="F26" s="36" t="s">
        <v>702</v>
      </c>
      <c r="G26" s="36">
        <v>14800</v>
      </c>
      <c r="H26" s="36" t="s">
        <v>718</v>
      </c>
      <c r="I26" s="202" t="s">
        <v>406</v>
      </c>
      <c r="J26" s="36" t="s">
        <v>851</v>
      </c>
      <c r="K26" s="36" t="s">
        <v>348</v>
      </c>
      <c r="L26" s="37" t="s">
        <v>136</v>
      </c>
      <c r="M26" s="36" t="s">
        <v>1021</v>
      </c>
      <c r="N26" s="36" t="s">
        <v>432</v>
      </c>
      <c r="O26" s="36" t="s">
        <v>151</v>
      </c>
      <c r="P26" s="37" t="s">
        <v>6</v>
      </c>
      <c r="Q26" s="36" t="s">
        <v>1022</v>
      </c>
      <c r="R26" s="36" t="s">
        <v>140</v>
      </c>
      <c r="S26" s="36" t="s">
        <v>1023</v>
      </c>
      <c r="T26" s="38">
        <v>0</v>
      </c>
      <c r="U26" s="209">
        <v>2</v>
      </c>
      <c r="V26" s="214">
        <v>0</v>
      </c>
      <c r="W26" s="44">
        <f t="shared" si="7"/>
        <v>0</v>
      </c>
      <c r="X26" s="39">
        <v>542</v>
      </c>
      <c r="Y26" s="45">
        <f t="shared" si="8"/>
        <v>0</v>
      </c>
      <c r="Z26" s="215">
        <v>0</v>
      </c>
      <c r="AA26" s="205">
        <f t="shared" si="9"/>
        <v>0</v>
      </c>
      <c r="AB26" s="47">
        <f t="shared" si="10"/>
        <v>0</v>
      </c>
      <c r="AC26" s="204">
        <v>30000000</v>
      </c>
      <c r="AD26" s="48">
        <f t="shared" si="11"/>
        <v>30000000</v>
      </c>
      <c r="AE26" s="49">
        <f t="shared" si="12"/>
        <v>1</v>
      </c>
      <c r="AF26" s="11" t="s">
        <v>64</v>
      </c>
      <c r="AG26" s="50" t="str">
        <f t="shared" ref="AG26" si="21">IF(MID(AF26,1,1)="0",MID(AF26,2,1),MID(AF26,1,2))</f>
        <v>1</v>
      </c>
      <c r="AH26" s="11" t="s">
        <v>63</v>
      </c>
      <c r="AI26" s="51" t="str">
        <f t="shared" ref="AI26" si="22">IF(MID(AH26,1,1)="0",MID(AH26,2,1),MID(AH26,1,2))</f>
        <v>1</v>
      </c>
      <c r="AJ26" s="11" t="s">
        <v>143</v>
      </c>
      <c r="AK26" s="52" t="str">
        <f t="shared" ref="AK26" si="23">IF(MID(AJ26,1,1)="0",MID(AJ26,2,1),MID(AJ26,1,2))</f>
        <v>1</v>
      </c>
      <c r="AL26" s="11" t="s">
        <v>242</v>
      </c>
      <c r="AM26" s="51" t="str">
        <f t="shared" ref="AM26" si="24">IF(MID(AL26,1,1)="0",MID(AL26,2,1),MID(AL26,1,2))</f>
        <v>2</v>
      </c>
      <c r="AN26" s="11" t="s">
        <v>247</v>
      </c>
      <c r="AO26" s="52" t="str">
        <f t="shared" ref="AO26" si="25">IF(MID(AN26,1,1)="0",MID(AN26,2,1),MID(AN26,1,2))</f>
        <v>1</v>
      </c>
      <c r="AP26" s="42" t="s">
        <v>58</v>
      </c>
      <c r="AQ26" s="51" t="str">
        <f t="shared" ref="AQ26" si="26">IF(MID(AP26,1,1)="0",MID(AP26,2,1),MID(AP26,1,2))</f>
        <v>1</v>
      </c>
      <c r="AR26" s="197" t="str">
        <f t="shared" si="19"/>
        <v>1111211</v>
      </c>
      <c r="AS26" s="198">
        <f t="shared" si="20"/>
        <v>2</v>
      </c>
      <c r="AT26" s="198" t="str">
        <f>VLOOKUP(AS26,'Listas '!$B$151:$C$156,2,FALSE)</f>
        <v>Baja</v>
      </c>
      <c r="AU26" s="189" t="str">
        <f>VLOOKUP(AT26,'Listas '!$C$151:$D$156,2,FALSE)</f>
        <v>No crítico</v>
      </c>
      <c r="AV26" s="43"/>
    </row>
    <row r="27" spans="2:48" ht="59.25" customHeight="1" thickBot="1">
      <c r="B27" s="35"/>
      <c r="C27" s="36"/>
      <c r="D27" s="36"/>
      <c r="E27" s="36"/>
      <c r="F27" s="36"/>
      <c r="G27" s="36"/>
      <c r="H27" s="36"/>
      <c r="I27" s="202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209"/>
      <c r="U27" s="209"/>
      <c r="V27" s="214"/>
      <c r="W27" s="44"/>
      <c r="X27" s="39"/>
      <c r="Y27" s="45"/>
      <c r="Z27" s="215"/>
      <c r="AA27" s="205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ht="59.25" customHeight="1" thickBot="1">
      <c r="B28" s="35"/>
      <c r="C28" s="36"/>
      <c r="D28" s="36"/>
      <c r="E28" s="36"/>
      <c r="F28" s="36"/>
      <c r="G28" s="36"/>
      <c r="H28" s="36"/>
      <c r="I28" s="202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209"/>
      <c r="U28" s="209"/>
      <c r="V28" s="214"/>
      <c r="W28" s="44"/>
      <c r="X28" s="39"/>
      <c r="Y28" s="45"/>
      <c r="Z28" s="215"/>
      <c r="AA28" s="205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ht="59.25" customHeight="1" thickBot="1">
      <c r="B29" s="35"/>
      <c r="C29" s="36"/>
      <c r="D29" s="36"/>
      <c r="E29" s="36"/>
      <c r="F29" s="36"/>
      <c r="G29" s="36"/>
      <c r="H29" s="36"/>
      <c r="I29" s="202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209"/>
      <c r="U29" s="209"/>
      <c r="V29" s="214"/>
      <c r="W29" s="44"/>
      <c r="X29" s="39"/>
      <c r="Y29" s="45"/>
      <c r="Z29" s="215"/>
      <c r="AA29" s="205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ht="59.25" customHeight="1" thickBot="1">
      <c r="B30" s="35"/>
      <c r="C30" s="36"/>
      <c r="D30" s="36"/>
      <c r="E30" s="36"/>
      <c r="F30" s="36"/>
      <c r="G30" s="36"/>
      <c r="H30" s="36"/>
      <c r="I30" s="202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209"/>
      <c r="U30" s="209"/>
      <c r="V30" s="214"/>
      <c r="W30" s="44"/>
      <c r="X30" s="39"/>
      <c r="Y30" s="45"/>
      <c r="Z30" s="215"/>
      <c r="AA30" s="205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ht="59.25" customHeight="1" thickBot="1">
      <c r="B31" s="35"/>
      <c r="C31" s="36"/>
      <c r="D31" s="36"/>
      <c r="E31" s="36"/>
      <c r="F31" s="36"/>
      <c r="G31" s="36"/>
      <c r="H31" s="36"/>
      <c r="I31" s="202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209"/>
      <c r="U31" s="209"/>
      <c r="V31" s="214"/>
      <c r="W31" s="44"/>
      <c r="X31" s="39"/>
      <c r="Y31" s="45"/>
      <c r="Z31" s="215"/>
      <c r="AA31" s="205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ht="59.25" customHeight="1" thickBot="1">
      <c r="B32" s="35"/>
      <c r="C32" s="36"/>
      <c r="D32" s="36"/>
      <c r="E32" s="36"/>
      <c r="F32" s="36"/>
      <c r="G32" s="36"/>
      <c r="H32" s="36"/>
      <c r="I32" s="202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209"/>
      <c r="U32" s="209"/>
      <c r="V32" s="214"/>
      <c r="W32" s="44"/>
      <c r="X32" s="39"/>
      <c r="Y32" s="45"/>
      <c r="Z32" s="215"/>
      <c r="AA32" s="205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ht="59.25" customHeight="1" thickBot="1">
      <c r="B33" s="35"/>
      <c r="C33" s="36"/>
      <c r="D33" s="36"/>
      <c r="E33" s="36"/>
      <c r="F33" s="36"/>
      <c r="G33" s="36"/>
      <c r="H33" s="36"/>
      <c r="I33" s="202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209"/>
      <c r="U33" s="209"/>
      <c r="V33" s="214"/>
      <c r="W33" s="44"/>
      <c r="X33" s="39"/>
      <c r="Y33" s="45"/>
      <c r="Z33" s="215"/>
      <c r="AA33" s="205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ht="59.25" customHeight="1" thickBot="1">
      <c r="B34" s="35"/>
      <c r="C34" s="36"/>
      <c r="D34" s="36"/>
      <c r="E34" s="36"/>
      <c r="F34" s="36"/>
      <c r="G34" s="36"/>
      <c r="H34" s="36"/>
      <c r="I34" s="202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209"/>
      <c r="U34" s="209"/>
      <c r="V34" s="214"/>
      <c r="W34" s="44"/>
      <c r="X34" s="39"/>
      <c r="Y34" s="45"/>
      <c r="Z34" s="215"/>
      <c r="AA34" s="205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ht="59.25" customHeight="1" thickBot="1">
      <c r="B35" s="35"/>
      <c r="C35" s="36"/>
      <c r="D35" s="36"/>
      <c r="E35" s="36"/>
      <c r="F35" s="36"/>
      <c r="G35" s="36"/>
      <c r="H35" s="36"/>
      <c r="I35" s="202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209"/>
      <c r="U35" s="209"/>
      <c r="V35" s="214"/>
      <c r="W35" s="44"/>
      <c r="X35" s="39"/>
      <c r="Y35" s="45"/>
      <c r="Z35" s="215"/>
      <c r="AA35" s="205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ht="59.25" customHeight="1" thickBot="1">
      <c r="B36" s="35"/>
      <c r="C36" s="36"/>
      <c r="D36" s="36"/>
      <c r="E36" s="36"/>
      <c r="F36" s="36"/>
      <c r="G36" s="36"/>
      <c r="H36" s="36"/>
      <c r="I36" s="202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209"/>
      <c r="U36" s="209"/>
      <c r="V36" s="214"/>
      <c r="W36" s="44"/>
      <c r="X36" s="39"/>
      <c r="Y36" s="45"/>
      <c r="Z36" s="215"/>
      <c r="AA36" s="205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ht="59.25" customHeight="1" thickBot="1">
      <c r="B37" s="35"/>
      <c r="C37" s="36"/>
      <c r="D37" s="36"/>
      <c r="E37" s="36"/>
      <c r="F37" s="36"/>
      <c r="G37" s="36"/>
      <c r="H37" s="36"/>
      <c r="I37" s="202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209"/>
      <c r="U37" s="209"/>
      <c r="V37" s="214"/>
      <c r="W37" s="44"/>
      <c r="X37" s="39"/>
      <c r="Y37" s="45"/>
      <c r="Z37" s="215"/>
      <c r="AA37" s="205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ht="59.25" customHeight="1" thickBot="1">
      <c r="B38" s="35"/>
      <c r="C38" s="36"/>
      <c r="D38" s="36"/>
      <c r="E38" s="36"/>
      <c r="F38" s="36"/>
      <c r="G38" s="36"/>
      <c r="H38" s="36"/>
      <c r="I38" s="202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209"/>
      <c r="U38" s="209"/>
      <c r="V38" s="214"/>
      <c r="W38" s="44"/>
      <c r="X38" s="39"/>
      <c r="Y38" s="45"/>
      <c r="Z38" s="215"/>
      <c r="AA38" s="205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ht="59.25" customHeight="1" thickBot="1">
      <c r="B39" s="35"/>
      <c r="C39" s="36"/>
      <c r="D39" s="36"/>
      <c r="E39" s="36"/>
      <c r="F39" s="36"/>
      <c r="G39" s="36"/>
      <c r="H39" s="36"/>
      <c r="I39" s="202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209"/>
      <c r="U39" s="209"/>
      <c r="V39" s="214"/>
      <c r="W39" s="44"/>
      <c r="X39" s="39"/>
      <c r="Y39" s="45"/>
      <c r="Z39" s="215"/>
      <c r="AA39" s="205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ht="59.25" customHeight="1" thickBot="1">
      <c r="B40" s="35"/>
      <c r="C40" s="36"/>
      <c r="D40" s="36"/>
      <c r="E40" s="36"/>
      <c r="F40" s="36"/>
      <c r="G40" s="36"/>
      <c r="H40" s="36"/>
      <c r="I40" s="202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209"/>
      <c r="U40" s="209"/>
      <c r="V40" s="214"/>
      <c r="W40" s="44"/>
      <c r="X40" s="39"/>
      <c r="Y40" s="45"/>
      <c r="Z40" s="215"/>
      <c r="AA40" s="205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ht="59.25" customHeight="1" thickBot="1">
      <c r="B41" s="35"/>
      <c r="C41" s="36"/>
      <c r="D41" s="36"/>
      <c r="E41" s="36"/>
      <c r="F41" s="36"/>
      <c r="G41" s="36"/>
      <c r="H41" s="36"/>
      <c r="I41" s="202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209"/>
      <c r="U41" s="209"/>
      <c r="V41" s="214"/>
      <c r="W41" s="44"/>
      <c r="X41" s="39"/>
      <c r="Y41" s="45"/>
      <c r="Z41" s="215"/>
      <c r="AA41" s="205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ht="59.25" customHeight="1" thickBot="1">
      <c r="B42" s="35"/>
      <c r="C42" s="36"/>
      <c r="D42" s="36"/>
      <c r="E42" s="36"/>
      <c r="F42" s="36"/>
      <c r="G42" s="36"/>
      <c r="H42" s="36"/>
      <c r="I42" s="202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209"/>
      <c r="U42" s="209"/>
      <c r="V42" s="214"/>
      <c r="W42" s="44"/>
      <c r="X42" s="39"/>
      <c r="Y42" s="45"/>
      <c r="Z42" s="215"/>
      <c r="AA42" s="205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189"/>
      <c r="AV42" s="43"/>
    </row>
    <row r="43" spans="2:48" ht="59.25" customHeight="1" thickBot="1">
      <c r="B43" s="35"/>
      <c r="C43" s="36"/>
      <c r="D43" s="36"/>
      <c r="E43" s="36"/>
      <c r="F43" s="36"/>
      <c r="G43" s="36"/>
      <c r="H43" s="36"/>
      <c r="I43" s="20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209"/>
      <c r="U43" s="209"/>
      <c r="V43" s="214"/>
      <c r="W43" s="44"/>
      <c r="X43" s="39"/>
      <c r="Y43" s="45"/>
      <c r="Z43" s="215"/>
      <c r="AA43" s="205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189"/>
      <c r="AV43" s="43"/>
    </row>
    <row r="44" spans="2:48" ht="59.25" customHeight="1" thickBot="1">
      <c r="B44" s="35"/>
      <c r="C44" s="36"/>
      <c r="D44" s="36"/>
      <c r="E44" s="36"/>
      <c r="F44" s="36"/>
      <c r="G44" s="36"/>
      <c r="H44" s="36"/>
      <c r="I44" s="202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209"/>
      <c r="U44" s="209"/>
      <c r="V44" s="214"/>
      <c r="W44" s="44"/>
      <c r="X44" s="39"/>
      <c r="Y44" s="45"/>
      <c r="Z44" s="215"/>
      <c r="AA44" s="205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189"/>
      <c r="AV44" s="43"/>
    </row>
    <row r="45" spans="2:48" ht="59.25" customHeight="1" thickBot="1">
      <c r="B45" s="35"/>
      <c r="C45" s="36"/>
      <c r="D45" s="36"/>
      <c r="E45" s="36"/>
      <c r="F45" s="36"/>
      <c r="G45" s="36"/>
      <c r="H45" s="202"/>
      <c r="I45" s="202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ht="59.25" customHeight="1" thickBot="1">
      <c r="B46" s="35"/>
      <c r="C46" s="36"/>
      <c r="D46" s="36"/>
      <c r="E46" s="36"/>
      <c r="F46" s="36"/>
      <c r="G46" s="36"/>
      <c r="H46" s="202"/>
      <c r="I46" s="202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ht="59.25" customHeight="1" thickBot="1">
      <c r="B47" s="35"/>
      <c r="C47" s="36"/>
      <c r="D47" s="36"/>
      <c r="E47" s="36"/>
      <c r="F47" s="36"/>
      <c r="G47" s="36"/>
      <c r="H47" s="202"/>
      <c r="I47" s="202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ht="59.25" customHeight="1" thickBot="1">
      <c r="B48" s="35"/>
      <c r="C48" s="36"/>
      <c r="D48" s="36"/>
      <c r="E48" s="36"/>
      <c r="F48" s="36"/>
      <c r="G48" s="36"/>
      <c r="H48" s="202"/>
      <c r="I48" s="202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ht="59.25" customHeight="1" thickBot="1">
      <c r="B49" s="35"/>
      <c r="C49" s="36"/>
      <c r="D49" s="36"/>
      <c r="E49" s="36"/>
      <c r="F49" s="36"/>
      <c r="G49" s="36"/>
      <c r="H49" s="202"/>
      <c r="I49" s="202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ht="59.25" customHeight="1" thickBot="1">
      <c r="B50" s="35"/>
      <c r="C50" s="36"/>
      <c r="D50" s="36"/>
      <c r="E50" s="36"/>
      <c r="F50" s="36"/>
      <c r="G50" s="36"/>
      <c r="H50" s="202"/>
      <c r="I50" s="202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ht="59.25" customHeight="1" thickBot="1">
      <c r="B51" s="35"/>
      <c r="C51" s="36"/>
      <c r="D51" s="36"/>
      <c r="E51" s="36"/>
      <c r="F51" s="36"/>
      <c r="G51" s="36"/>
      <c r="H51" s="202"/>
      <c r="I51" s="202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ht="59.2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ht="59.2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ht="59.2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ht="59.2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ht="59.2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ht="59.2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ht="59.2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ht="59.2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ht="59.2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ht="59.2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ht="59.2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ht="59.2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ht="59.2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ht="59.25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59.25" customHeight="1" thickBot="1">
      <c r="B66" s="252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4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5"/>
    </row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5:X64 AG65 Z45:AR64">
    <cfRule type="containsText" dxfId="2336" priority="255" operator="containsText" text="Muy Crítico">
      <formula>NOT(ISERROR(SEARCH("Muy Crítico",V45)))</formula>
    </cfRule>
    <cfRule type="containsText" dxfId="2335" priority="256" operator="containsText" text="Crítico">
      <formula>NOT(ISERROR(SEARCH("Crítico",V45)))</formula>
    </cfRule>
    <cfRule type="containsText" dxfId="2334" priority="257" operator="containsText" text="Poco Crítico">
      <formula>NOT(ISERROR(SEARCH("Poco Crítico",V45)))</formula>
    </cfRule>
    <cfRule type="containsText" dxfId="2333" priority="258" operator="containsText" text="No Crítico">
      <formula>NOT(ISERROR(SEARCH("No Crítico",V45)))</formula>
    </cfRule>
  </conditionalFormatting>
  <conditionalFormatting sqref="W65 AA65:AB65 AO65 AQ65:AR65 AD65:AE65">
    <cfRule type="containsText" dxfId="2332" priority="247" operator="containsText" text="Muy Crítico">
      <formula>NOT(ISERROR(SEARCH("Muy Crítico",W65)))</formula>
    </cfRule>
    <cfRule type="containsText" dxfId="2331" priority="248" operator="containsText" text="Crítico">
      <formula>NOT(ISERROR(SEARCH("Crítico",W65)))</formula>
    </cfRule>
    <cfRule type="containsText" dxfId="2330" priority="249" operator="containsText" text="Poco Crítico">
      <formula>NOT(ISERROR(SEARCH("Poco Crítico",W65)))</formula>
    </cfRule>
    <cfRule type="containsText" dxfId="2329" priority="250" operator="containsText" text="No Crítico">
      <formula>NOT(ISERROR(SEARCH("No Crítico",W65)))</formula>
    </cfRule>
  </conditionalFormatting>
  <conditionalFormatting sqref="AM65">
    <cfRule type="containsText" dxfId="2328" priority="235" operator="containsText" text="Muy Crítico">
      <formula>NOT(ISERROR(SEARCH("Muy Crítico",AM65)))</formula>
    </cfRule>
    <cfRule type="containsText" dxfId="2327" priority="236" operator="containsText" text="Crítico">
      <formula>NOT(ISERROR(SEARCH("Crítico",AM65)))</formula>
    </cfRule>
    <cfRule type="containsText" dxfId="2326" priority="237" operator="containsText" text="Poco Crítico">
      <formula>NOT(ISERROR(SEARCH("Poco Crítico",AM65)))</formula>
    </cfRule>
    <cfRule type="containsText" dxfId="2325" priority="238" operator="containsText" text="No Crítico">
      <formula>NOT(ISERROR(SEARCH("No Crítico",AM65)))</formula>
    </cfRule>
  </conditionalFormatting>
  <conditionalFormatting sqref="AK65">
    <cfRule type="containsText" dxfId="2324" priority="239" operator="containsText" text="Muy Crítico">
      <formula>NOT(ISERROR(SEARCH("Muy Crítico",AK65)))</formula>
    </cfRule>
    <cfRule type="containsText" dxfId="2323" priority="240" operator="containsText" text="Crítico">
      <formula>NOT(ISERROR(SEARCH("Crítico",AK65)))</formula>
    </cfRule>
    <cfRule type="containsText" dxfId="2322" priority="241" operator="containsText" text="Poco Crítico">
      <formula>NOT(ISERROR(SEARCH("Poco Crítico",AK65)))</formula>
    </cfRule>
    <cfRule type="containsText" dxfId="2321" priority="242" operator="containsText" text="No Crítico">
      <formula>NOT(ISERROR(SEARCH("No Crítico",AK65)))</formula>
    </cfRule>
  </conditionalFormatting>
  <conditionalFormatting sqref="AI65">
    <cfRule type="containsText" dxfId="2320" priority="243" operator="containsText" text="Muy Crítico">
      <formula>NOT(ISERROR(SEARCH("Muy Crítico",AI65)))</formula>
    </cfRule>
    <cfRule type="containsText" dxfId="2319" priority="244" operator="containsText" text="Crítico">
      <formula>NOT(ISERROR(SEARCH("Crítico",AI65)))</formula>
    </cfRule>
    <cfRule type="containsText" dxfId="2318" priority="245" operator="containsText" text="Poco Crítico">
      <formula>NOT(ISERROR(SEARCH("Poco Crítico",AI65)))</formula>
    </cfRule>
    <cfRule type="containsText" dxfId="2317" priority="246" operator="containsText" text="No Crítico">
      <formula>NOT(ISERROR(SEARCH("No Crítico",AI65)))</formula>
    </cfRule>
  </conditionalFormatting>
  <conditionalFormatting sqref="V65 X65:Z65 AF65 AP65 AN65 AL65 AJ65 AH65 AC65">
    <cfRule type="containsText" dxfId="2316" priority="231" operator="containsText" text="Muy Crítico">
      <formula>NOT(ISERROR(SEARCH("Muy Crítico",V65)))</formula>
    </cfRule>
    <cfRule type="containsText" dxfId="2315" priority="232" operator="containsText" text="Crítico">
      <formula>NOT(ISERROR(SEARCH("Crítico",V65)))</formula>
    </cfRule>
    <cfRule type="containsText" dxfId="2314" priority="233" operator="containsText" text="Poco Crítico">
      <formula>NOT(ISERROR(SEARCH("Poco Crítico",V65)))</formula>
    </cfRule>
    <cfRule type="containsText" dxfId="2313" priority="234" operator="containsText" text="No Crítico">
      <formula>NOT(ISERROR(SEARCH("No Crítico",V65)))</formula>
    </cfRule>
  </conditionalFormatting>
  <conditionalFormatting sqref="AA8:AB44 W8:X44 AD8:AK44 AM8:AR44">
    <cfRule type="containsText" dxfId="2312" priority="17" operator="containsText" text="Muy Crítico">
      <formula>NOT(ISERROR(SEARCH("Muy Crítico",W8)))</formula>
    </cfRule>
    <cfRule type="containsText" dxfId="2311" priority="18" operator="containsText" text="Crítico">
      <formula>NOT(ISERROR(SEARCH("Crítico",W8)))</formula>
    </cfRule>
    <cfRule type="containsText" dxfId="2310" priority="19" operator="containsText" text="Poco Crítico">
      <formula>NOT(ISERROR(SEARCH("Poco Crítico",W8)))</formula>
    </cfRule>
    <cfRule type="containsText" dxfId="2309" priority="20" operator="containsText" text="No Crítico">
      <formula>NOT(ISERROR(SEARCH("No Crítico",W8)))</formula>
    </cfRule>
  </conditionalFormatting>
  <conditionalFormatting sqref="AC8:AC24 AC27:AC44">
    <cfRule type="containsText" dxfId="2308" priority="13" operator="containsText" text="Muy Crítico">
      <formula>NOT(ISERROR(SEARCH("Muy Crítico",AC8)))</formula>
    </cfRule>
    <cfRule type="containsText" dxfId="2307" priority="14" operator="containsText" text="Crítico">
      <formula>NOT(ISERROR(SEARCH("Crítico",AC8)))</formula>
    </cfRule>
    <cfRule type="containsText" dxfId="2306" priority="15" operator="containsText" text="Poco Crítico">
      <formula>NOT(ISERROR(SEARCH("Poco Crítico",AC8)))</formula>
    </cfRule>
    <cfRule type="containsText" dxfId="2305" priority="16" operator="containsText" text="No Crítico">
      <formula>NOT(ISERROR(SEARCH("No Crítico",AC8)))</formula>
    </cfRule>
  </conditionalFormatting>
  <conditionalFormatting sqref="AL8:AL44">
    <cfRule type="containsText" dxfId="2304" priority="9" operator="containsText" text="Muy Crítico">
      <formula>NOT(ISERROR(SEARCH("Muy Crítico",AL8)))</formula>
    </cfRule>
    <cfRule type="containsText" dxfId="2303" priority="10" operator="containsText" text="Crítico">
      <formula>NOT(ISERROR(SEARCH("Crítico",AL8)))</formula>
    </cfRule>
    <cfRule type="containsText" dxfId="2302" priority="11" operator="containsText" text="Poco Crítico">
      <formula>NOT(ISERROR(SEARCH("Poco Crítico",AL8)))</formula>
    </cfRule>
    <cfRule type="containsText" dxfId="2301" priority="12" operator="containsText" text="No Crítico">
      <formula>NOT(ISERROR(SEARCH("No Crítico",AL8)))</formula>
    </cfRule>
  </conditionalFormatting>
  <conditionalFormatting sqref="AU8:AU44">
    <cfRule type="expression" dxfId="2300" priority="5">
      <formula>IF(AU8="No crítico",1,0)</formula>
    </cfRule>
    <cfRule type="expression" dxfId="2299" priority="6">
      <formula>IF(AU8="Esencial",1,0)</formula>
    </cfRule>
    <cfRule type="expression" dxfId="2298" priority="7">
      <formula>IF(AU8="Crítico",1,0)</formula>
    </cfRule>
    <cfRule type="expression" dxfId="2297" priority="8">
      <formula>IF(AU8="Muy crítico",1,0)</formula>
    </cfRule>
  </conditionalFormatting>
  <conditionalFormatting sqref="AC25:AC26">
    <cfRule type="containsText" dxfId="2296" priority="1" operator="containsText" text="Muy Crítico">
      <formula>NOT(ISERROR(SEARCH("Muy Crítico",AC25)))</formula>
    </cfRule>
    <cfRule type="containsText" dxfId="2295" priority="2" operator="containsText" text="Crítico">
      <formula>NOT(ISERROR(SEARCH("Crítico",AC25)))</formula>
    </cfRule>
    <cfRule type="containsText" dxfId="2294" priority="3" operator="containsText" text="Poco Crítico">
      <formula>NOT(ISERROR(SEARCH("Poco Crítico",AC25)))</formula>
    </cfRule>
    <cfRule type="containsText" dxfId="2293" priority="4" operator="containsText" text="No Crítico">
      <formula>NOT(ISERROR(SEARCH("No Crítico",AC25)))</formula>
    </cfRule>
  </conditionalFormatting>
  <dataValidations count="9">
    <dataValidation type="list" allowBlank="1" showInputMessage="1" showErrorMessage="1" sqref="P41:P64 P25:P26" xr:uid="{D31DA72B-1C2B-4321-BFDB-A8677AD2F515}">
      <formula1>L_15</formula1>
    </dataValidation>
    <dataValidation type="list" showInputMessage="1" sqref="L41:L64 L25:L26" xr:uid="{CC91660C-A31D-490E-B5B9-F65F133CD8AF}">
      <formula1>L_19</formula1>
    </dataValidation>
    <dataValidation type="list" allowBlank="1" showInputMessage="1" showErrorMessage="1" sqref="R41:R64 R11" xr:uid="{660A7493-04C5-4A77-881D-AE48EF914C0C}">
      <formula1>L_16</formula1>
    </dataValidation>
    <dataValidation type="list" showInputMessage="1" showErrorMessage="1" sqref="AH8:AH64" xr:uid="{611A3130-449A-4F24-8B11-09B01986DFC1}">
      <formula1>L_01</formula1>
    </dataValidation>
    <dataValidation type="list" showInputMessage="1" showErrorMessage="1" sqref="AJ8:AJ64" xr:uid="{996481DA-4E73-4E74-956A-1C8017800A5A}">
      <formula1>L_02</formula1>
    </dataValidation>
    <dataValidation type="list" showInputMessage="1" showErrorMessage="1" sqref="AL8:AL64" xr:uid="{970DF0FE-B251-444A-AD9B-997EDD283706}">
      <formula1>L_03</formula1>
    </dataValidation>
    <dataValidation type="list" allowBlank="1" showInputMessage="1" showErrorMessage="1" sqref="AP8:AP64" xr:uid="{40586B9F-D557-4CB3-AFEB-E12B990ED609}">
      <formula1>L_04</formula1>
    </dataValidation>
    <dataValidation type="list" allowBlank="1" showInputMessage="1" showErrorMessage="1" sqref="AN8:AN64" xr:uid="{1688934D-89CB-4641-B7E8-BD47EDA40D6C}">
      <formula1>L_05</formula1>
    </dataValidation>
    <dataValidation type="list" allowBlank="1" showInputMessage="1" showErrorMessage="1" sqref="AF8:AF64" xr:uid="{1A0FD99A-E610-443C-A281-CF2F99EC9304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73BC-A44D-4324-A6B0-5C9622A4EF51}">
  <sheetPr codeName="Hoja14"/>
  <dimension ref="A1:AW124"/>
  <sheetViews>
    <sheetView showGridLines="0" topLeftCell="B1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5" width="5.6640625" style="181" customWidth="1"/>
    <col min="6" max="6" width="8.88671875" style="181" bestFit="1" customWidth="1"/>
    <col min="7" max="7" width="7.109375" style="181" customWidth="1"/>
    <col min="8" max="8" width="16" style="181" customWidth="1"/>
    <col min="9" max="9" width="30.33203125" style="181" bestFit="1" customWidth="1"/>
    <col min="10" max="10" width="29.88671875" style="181" customWidth="1"/>
    <col min="11" max="11" width="25.109375" style="181" customWidth="1"/>
    <col min="12" max="12" width="18.88671875" style="181" customWidth="1"/>
    <col min="13" max="13" width="27.6640625" style="181" customWidth="1"/>
    <col min="14" max="14" width="3.5546875" style="181" bestFit="1" customWidth="1"/>
    <col min="15" max="15" width="14.6640625" style="181" customWidth="1"/>
    <col min="16" max="16" width="3.44140625" style="181" bestFit="1" customWidth="1"/>
    <col min="17" max="17" width="28" style="181" customWidth="1"/>
    <col min="18" max="18" width="7.6640625" style="181" bestFit="1" customWidth="1"/>
    <col min="19" max="19" width="21.6640625" style="181" customWidth="1"/>
    <col min="20" max="20" width="11.44140625" style="181" customWidth="1"/>
    <col min="21" max="21" width="13.33203125" style="181" customWidth="1"/>
    <col min="22" max="22" width="16.88671875" style="181" bestFit="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10.44140625" style="181" customWidth="1"/>
    <col min="32" max="32" width="41.109375" style="181" customWidth="1"/>
    <col min="33" max="33" width="3.44140625" style="181" bestFit="1" customWidth="1"/>
    <col min="34" max="34" width="42.10937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50.88671875" style="181" customWidth="1"/>
    <col min="39" max="39" width="3.44140625" style="181" bestFit="1" customWidth="1"/>
    <col min="40" max="40" width="49" style="181" customWidth="1"/>
    <col min="41" max="41" width="3.44140625" style="181" bestFit="1" customWidth="1"/>
    <col min="42" max="42" width="51.3320312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9.5546875" style="181" bestFit="1" customWidth="1"/>
    <col min="47" max="47" width="11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59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385</v>
      </c>
      <c r="E8" s="36" t="s">
        <v>382</v>
      </c>
      <c r="F8" s="36" t="s">
        <v>754</v>
      </c>
      <c r="G8" s="36">
        <v>14910</v>
      </c>
      <c r="H8" s="201" t="s">
        <v>747</v>
      </c>
      <c r="I8" s="201" t="s">
        <v>723</v>
      </c>
      <c r="J8" s="36" t="s">
        <v>1166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0.125</v>
      </c>
      <c r="U8" s="209">
        <v>5</v>
      </c>
      <c r="V8" s="216">
        <v>6959979</v>
      </c>
      <c r="W8" s="44">
        <f>V8/30</f>
        <v>231999.3</v>
      </c>
      <c r="X8" s="39">
        <v>542</v>
      </c>
      <c r="Y8" s="45">
        <f>T8</f>
        <v>0.125</v>
      </c>
      <c r="Z8" s="215">
        <v>1</v>
      </c>
      <c r="AA8" s="205">
        <f>W8*Z8*Y8</f>
        <v>28999.912499999999</v>
      </c>
      <c r="AB8" s="47">
        <f>+AA8*X8</f>
        <v>15717952.574999999</v>
      </c>
      <c r="AC8" s="41">
        <v>161870988.06522933</v>
      </c>
      <c r="AD8" s="48">
        <f>+AB8+AC8</f>
        <v>177588940.64022931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253</v>
      </c>
      <c r="AG8" s="50" t="str">
        <f t="shared" ref="AG8" si="1">IF(MID(AF8,1,1)="0",MID(AF8,2,1),MID(AF8,1,2))</f>
        <v>5</v>
      </c>
      <c r="AH8" s="11" t="s">
        <v>254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2544422</v>
      </c>
      <c r="AS8" s="198">
        <f>IFERROR(MAX(_xlfn.NUMBERVALUE(AI8),_xlfn.NUMBERVALUE(AK8),_xlfn.NUMBERVALUE(AM8),_xlfn.NUMBERVALUE(AE8),_xlfn.NUMBERVALUE(AO8),_xlfn.NUMBERVALUE(AQ8),_xlfn.NUMBERVALUE(AG8)),"")</f>
        <v>5</v>
      </c>
      <c r="AT8" s="198" t="str">
        <f>VLOOKUP(AS8,'Listas '!$B$151:$C$156,2,FALSE)</f>
        <v>Muy Alta</v>
      </c>
      <c r="AU8" s="189" t="str">
        <f>VLOOKUP(AT8,'Listas '!$C$151:$D$156,2,FALSE)</f>
        <v>Muy 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385</v>
      </c>
      <c r="E9" s="36" t="s">
        <v>382</v>
      </c>
      <c r="F9" s="36" t="s">
        <v>754</v>
      </c>
      <c r="G9" s="36">
        <v>14910</v>
      </c>
      <c r="H9" s="201" t="s">
        <v>745</v>
      </c>
      <c r="I9" s="201" t="s">
        <v>724</v>
      </c>
      <c r="J9" s="36" t="s">
        <v>1167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147</v>
      </c>
      <c r="P9" s="36" t="s">
        <v>1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214">
        <v>0</v>
      </c>
      <c r="W9" s="44">
        <f t="shared" ref="W9:W25" si="7">V9/30</f>
        <v>0</v>
      </c>
      <c r="X9" s="39">
        <v>542</v>
      </c>
      <c r="Y9" s="45">
        <f t="shared" ref="Y9:Y25" si="8">T9</f>
        <v>0</v>
      </c>
      <c r="Z9" s="215">
        <v>0</v>
      </c>
      <c r="AA9" s="205">
        <f t="shared" ref="AA9:AA25" si="9">W9*Z9*Y9</f>
        <v>0</v>
      </c>
      <c r="AB9" s="47">
        <f t="shared" ref="AB9:AB25" si="10">+AA9*X9</f>
        <v>0</v>
      </c>
      <c r="AC9" s="41">
        <v>161870988.06522933</v>
      </c>
      <c r="AD9" s="48">
        <f t="shared" ref="AD9:AD25" si="11">+AB9+AC9</f>
        <v>161870988.06522933</v>
      </c>
      <c r="AE9" s="49">
        <f t="shared" ref="AE9:AE25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24" si="13">IF(MID(AF9,1,1)="0",MID(AF9,2,1),MID(AF9,1,2))</f>
        <v>1</v>
      </c>
      <c r="AH9" s="11" t="s">
        <v>254</v>
      </c>
      <c r="AI9" s="51" t="str">
        <f t="shared" ref="AI9:AI24" si="14">IF(MID(AH9,1,1)="0",MID(AH9,2,1),MID(AH9,1,2))</f>
        <v>4</v>
      </c>
      <c r="AJ9" s="11" t="s">
        <v>263</v>
      </c>
      <c r="AK9" s="52" t="str">
        <f t="shared" ref="AK9:AK24" si="15">IF(MID(AJ9,1,1)="0",MID(AJ9,2,1),MID(AJ9,1,2))</f>
        <v>4</v>
      </c>
      <c r="AL9" s="11" t="s">
        <v>34</v>
      </c>
      <c r="AM9" s="51" t="str">
        <f t="shared" ref="AM9:AM24" si="16">IF(MID(AL9,1,1)="0",MID(AL9,2,1),MID(AL9,1,2))</f>
        <v>4</v>
      </c>
      <c r="AN9" s="11" t="s">
        <v>243</v>
      </c>
      <c r="AO9" s="52" t="str">
        <f t="shared" ref="AO9:AO24" si="17">IF(MID(AN9,1,1)="0",MID(AN9,2,1),MID(AN9,1,2))</f>
        <v>2</v>
      </c>
      <c r="AP9" s="42" t="s">
        <v>50</v>
      </c>
      <c r="AQ9" s="51" t="str">
        <f t="shared" ref="AQ9:AQ24" si="18">IF(MID(AP9,1,1)="0",MID(AP9,2,1),MID(AP9,1,2))</f>
        <v>2</v>
      </c>
      <c r="AR9" s="197" t="str">
        <f t="shared" ref="AR9:AR25" si="19">CONCATENATE(AE9,AG9,AI9,AK9,AM9,AO9,AQ9)</f>
        <v>2144422</v>
      </c>
      <c r="AS9" s="198">
        <f t="shared" ref="AS9:AS25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385</v>
      </c>
      <c r="E10" s="36" t="s">
        <v>382</v>
      </c>
      <c r="F10" s="36" t="s">
        <v>754</v>
      </c>
      <c r="G10" s="36">
        <v>14910</v>
      </c>
      <c r="H10" s="201" t="s">
        <v>746</v>
      </c>
      <c r="I10" s="201" t="s">
        <v>725</v>
      </c>
      <c r="J10" s="36" t="s">
        <v>1168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214">
        <v>0</v>
      </c>
      <c r="W10" s="44">
        <f t="shared" si="7"/>
        <v>0</v>
      </c>
      <c r="X10" s="39">
        <v>542</v>
      </c>
      <c r="Y10" s="45">
        <f t="shared" si="8"/>
        <v>0</v>
      </c>
      <c r="Z10" s="215">
        <v>0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3"/>
        <v>1</v>
      </c>
      <c r="AH10" s="11" t="s">
        <v>254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2144422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385</v>
      </c>
      <c r="E11" s="36" t="s">
        <v>382</v>
      </c>
      <c r="F11" s="36" t="s">
        <v>754</v>
      </c>
      <c r="G11" s="36">
        <v>14910</v>
      </c>
      <c r="H11" s="201" t="s">
        <v>753</v>
      </c>
      <c r="I11" s="201" t="s">
        <v>726</v>
      </c>
      <c r="J11" s="36" t="s">
        <v>1169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147</v>
      </c>
      <c r="P11" s="36" t="s">
        <v>1</v>
      </c>
      <c r="Q11" s="36" t="s">
        <v>1050</v>
      </c>
      <c r="R11" s="36" t="s">
        <v>140</v>
      </c>
      <c r="S11" s="36" t="s">
        <v>830</v>
      </c>
      <c r="T11" s="209">
        <v>0</v>
      </c>
      <c r="U11" s="209">
        <v>5</v>
      </c>
      <c r="V11" s="214">
        <v>0</v>
      </c>
      <c r="W11" s="44">
        <f t="shared" si="7"/>
        <v>0</v>
      </c>
      <c r="X11" s="39">
        <v>542</v>
      </c>
      <c r="Y11" s="45">
        <f t="shared" si="8"/>
        <v>0</v>
      </c>
      <c r="Z11" s="215">
        <v>0</v>
      </c>
      <c r="AA11" s="205">
        <f t="shared" si="9"/>
        <v>0</v>
      </c>
      <c r="AB11" s="47">
        <f t="shared" si="10"/>
        <v>0</v>
      </c>
      <c r="AC11" s="41">
        <v>161870988.06522933</v>
      </c>
      <c r="AD11" s="48">
        <f t="shared" si="11"/>
        <v>161870988.06522933</v>
      </c>
      <c r="AE11" s="49">
        <f t="shared" si="12"/>
        <v>2</v>
      </c>
      <c r="AF11" s="11" t="s">
        <v>64</v>
      </c>
      <c r="AG11" s="50" t="str">
        <f t="shared" si="13"/>
        <v>1</v>
      </c>
      <c r="AH11" s="11" t="s">
        <v>254</v>
      </c>
      <c r="AI11" s="51" t="str">
        <f t="shared" si="14"/>
        <v>4</v>
      </c>
      <c r="AJ11" s="11" t="s">
        <v>263</v>
      </c>
      <c r="AK11" s="52" t="str">
        <f t="shared" si="15"/>
        <v>4</v>
      </c>
      <c r="AL11" s="11" t="s">
        <v>34</v>
      </c>
      <c r="AM11" s="51" t="str">
        <f t="shared" si="16"/>
        <v>4</v>
      </c>
      <c r="AN11" s="11" t="s">
        <v>243</v>
      </c>
      <c r="AO11" s="52" t="str">
        <f t="shared" si="17"/>
        <v>2</v>
      </c>
      <c r="AP11" s="42" t="s">
        <v>50</v>
      </c>
      <c r="AQ11" s="51" t="str">
        <f t="shared" si="18"/>
        <v>2</v>
      </c>
      <c r="AR11" s="197" t="str">
        <f t="shared" si="19"/>
        <v>2144422</v>
      </c>
      <c r="AS11" s="198">
        <f t="shared" si="20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385</v>
      </c>
      <c r="E12" s="36" t="s">
        <v>382</v>
      </c>
      <c r="F12" s="36" t="s">
        <v>755</v>
      </c>
      <c r="G12" s="36">
        <v>14910</v>
      </c>
      <c r="H12" s="201" t="s">
        <v>741</v>
      </c>
      <c r="I12" s="201" t="s">
        <v>727</v>
      </c>
      <c r="J12" s="36" t="s">
        <v>1170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216">
        <v>518326</v>
      </c>
      <c r="W12" s="44">
        <f t="shared" si="7"/>
        <v>17277.533333333333</v>
      </c>
      <c r="X12" s="39">
        <v>542</v>
      </c>
      <c r="Y12" s="45">
        <f t="shared" si="8"/>
        <v>2.0833333333333332E-2</v>
      </c>
      <c r="Z12" s="215">
        <v>1</v>
      </c>
      <c r="AA12" s="205">
        <f t="shared" si="9"/>
        <v>359.94861111111106</v>
      </c>
      <c r="AB12" s="47">
        <f t="shared" si="10"/>
        <v>195092.14722222221</v>
      </c>
      <c r="AC12" s="41">
        <v>200405322.02091306</v>
      </c>
      <c r="AD12" s="48">
        <f t="shared" si="11"/>
        <v>200600414.16813529</v>
      </c>
      <c r="AE12" s="49">
        <f t="shared" si="12"/>
        <v>2</v>
      </c>
      <c r="AF12" s="11" t="s">
        <v>241</v>
      </c>
      <c r="AG12" s="50" t="str">
        <f t="shared" si="13"/>
        <v>3</v>
      </c>
      <c r="AH12" s="11" t="s">
        <v>245</v>
      </c>
      <c r="AI12" s="51" t="str">
        <f t="shared" si="14"/>
        <v>2</v>
      </c>
      <c r="AJ12" s="11" t="s">
        <v>263</v>
      </c>
      <c r="AK12" s="52" t="str">
        <f t="shared" si="15"/>
        <v>4</v>
      </c>
      <c r="AL12" s="11" t="s">
        <v>242</v>
      </c>
      <c r="AM12" s="51" t="str">
        <f t="shared" si="16"/>
        <v>2</v>
      </c>
      <c r="AN12" s="11" t="s">
        <v>247</v>
      </c>
      <c r="AO12" s="52" t="str">
        <f t="shared" si="17"/>
        <v>1</v>
      </c>
      <c r="AP12" s="42" t="s">
        <v>54</v>
      </c>
      <c r="AQ12" s="51" t="str">
        <f t="shared" si="18"/>
        <v>2</v>
      </c>
      <c r="AR12" s="197" t="str">
        <f t="shared" si="19"/>
        <v>2324212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385</v>
      </c>
      <c r="E13" s="36" t="s">
        <v>382</v>
      </c>
      <c r="F13" s="36" t="s">
        <v>755</v>
      </c>
      <c r="G13" s="36">
        <v>14910</v>
      </c>
      <c r="H13" s="201" t="s">
        <v>742</v>
      </c>
      <c r="I13" s="201" t="s">
        <v>728</v>
      </c>
      <c r="J13" s="36" t="s">
        <v>1171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6" t="s">
        <v>140</v>
      </c>
      <c r="S13" s="36" t="s">
        <v>1009</v>
      </c>
      <c r="T13" s="209">
        <v>2.0833333333333332E-2</v>
      </c>
      <c r="U13" s="209">
        <v>3</v>
      </c>
      <c r="V13" s="216">
        <v>2255884</v>
      </c>
      <c r="W13" s="44">
        <f t="shared" si="7"/>
        <v>75196.133333333331</v>
      </c>
      <c r="X13" s="39">
        <v>542</v>
      </c>
      <c r="Y13" s="45">
        <f t="shared" si="8"/>
        <v>2.0833333333333332E-2</v>
      </c>
      <c r="Z13" s="215">
        <v>1</v>
      </c>
      <c r="AA13" s="205">
        <f t="shared" si="9"/>
        <v>1566.586111111111</v>
      </c>
      <c r="AB13" s="47">
        <f t="shared" si="10"/>
        <v>849089.6722222222</v>
      </c>
      <c r="AC13" s="41">
        <v>200405322.02091306</v>
      </c>
      <c r="AD13" s="48">
        <f t="shared" si="11"/>
        <v>201254411.69313529</v>
      </c>
      <c r="AE13" s="49">
        <f t="shared" si="12"/>
        <v>2</v>
      </c>
      <c r="AF13" s="11" t="s">
        <v>256</v>
      </c>
      <c r="AG13" s="50" t="str">
        <f t="shared" si="13"/>
        <v>4</v>
      </c>
      <c r="AH13" s="11" t="s">
        <v>245</v>
      </c>
      <c r="AI13" s="51" t="str">
        <f t="shared" si="14"/>
        <v>2</v>
      </c>
      <c r="AJ13" s="11" t="s">
        <v>263</v>
      </c>
      <c r="AK13" s="52" t="str">
        <f t="shared" si="15"/>
        <v>4</v>
      </c>
      <c r="AL13" s="11" t="s">
        <v>242</v>
      </c>
      <c r="AM13" s="51" t="str">
        <f t="shared" si="16"/>
        <v>2</v>
      </c>
      <c r="AN13" s="11" t="s">
        <v>247</v>
      </c>
      <c r="AO13" s="52" t="str">
        <f t="shared" si="17"/>
        <v>1</v>
      </c>
      <c r="AP13" s="42" t="s">
        <v>54</v>
      </c>
      <c r="AQ13" s="51" t="str">
        <f t="shared" si="18"/>
        <v>2</v>
      </c>
      <c r="AR13" s="197" t="str">
        <f t="shared" si="19"/>
        <v>2424212</v>
      </c>
      <c r="AS13" s="198">
        <f t="shared" si="20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385</v>
      </c>
      <c r="E14" s="36" t="s">
        <v>382</v>
      </c>
      <c r="F14" s="36" t="s">
        <v>755</v>
      </c>
      <c r="G14" s="36">
        <v>14910</v>
      </c>
      <c r="H14" s="201" t="s">
        <v>743</v>
      </c>
      <c r="I14" s="201" t="s">
        <v>729</v>
      </c>
      <c r="J14" s="36" t="s">
        <v>1172</v>
      </c>
      <c r="K14" s="36" t="s">
        <v>1016</v>
      </c>
      <c r="L14" s="36" t="s">
        <v>324</v>
      </c>
      <c r="M14" s="36" t="s">
        <v>1012</v>
      </c>
      <c r="N14" s="36" t="s">
        <v>432</v>
      </c>
      <c r="O14" s="36" t="s">
        <v>151</v>
      </c>
      <c r="P14" s="36" t="s">
        <v>6</v>
      </c>
      <c r="Q14" s="36" t="s">
        <v>448</v>
      </c>
      <c r="R14" s="36" t="s">
        <v>140</v>
      </c>
      <c r="S14" s="36" t="s">
        <v>1009</v>
      </c>
      <c r="T14" s="209">
        <v>2.0833333333333332E-2</v>
      </c>
      <c r="U14" s="209">
        <v>3</v>
      </c>
      <c r="V14" s="216">
        <v>1063176</v>
      </c>
      <c r="W14" s="44">
        <f t="shared" si="7"/>
        <v>35439.199999999997</v>
      </c>
      <c r="X14" s="39">
        <v>542</v>
      </c>
      <c r="Y14" s="45">
        <f t="shared" si="8"/>
        <v>2.0833333333333332E-2</v>
      </c>
      <c r="Z14" s="215">
        <v>1</v>
      </c>
      <c r="AA14" s="205">
        <f t="shared" si="9"/>
        <v>738.31666666666661</v>
      </c>
      <c r="AB14" s="47">
        <f t="shared" si="10"/>
        <v>400167.6333333333</v>
      </c>
      <c r="AC14" s="41">
        <v>200405322.02091306</v>
      </c>
      <c r="AD14" s="48">
        <f t="shared" si="11"/>
        <v>200805489.65424639</v>
      </c>
      <c r="AE14" s="49">
        <f t="shared" si="12"/>
        <v>2</v>
      </c>
      <c r="AF14" s="11" t="s">
        <v>256</v>
      </c>
      <c r="AG14" s="50" t="str">
        <f t="shared" si="13"/>
        <v>4</v>
      </c>
      <c r="AH14" s="11" t="s">
        <v>245</v>
      </c>
      <c r="AI14" s="51" t="str">
        <f t="shared" si="14"/>
        <v>2</v>
      </c>
      <c r="AJ14" s="11" t="s">
        <v>263</v>
      </c>
      <c r="AK14" s="52" t="str">
        <f t="shared" si="15"/>
        <v>4</v>
      </c>
      <c r="AL14" s="11" t="s">
        <v>242</v>
      </c>
      <c r="AM14" s="51" t="str">
        <f t="shared" si="16"/>
        <v>2</v>
      </c>
      <c r="AN14" s="11" t="s">
        <v>247</v>
      </c>
      <c r="AO14" s="52" t="str">
        <f t="shared" si="17"/>
        <v>1</v>
      </c>
      <c r="AP14" s="42" t="s">
        <v>54</v>
      </c>
      <c r="AQ14" s="51" t="str">
        <f t="shared" si="18"/>
        <v>2</v>
      </c>
      <c r="AR14" s="197" t="str">
        <f t="shared" si="19"/>
        <v>2424212</v>
      </c>
      <c r="AS14" s="198">
        <f t="shared" si="20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385</v>
      </c>
      <c r="E15" s="36" t="s">
        <v>382</v>
      </c>
      <c r="F15" s="36" t="s">
        <v>755</v>
      </c>
      <c r="G15" s="36">
        <v>14910</v>
      </c>
      <c r="H15" s="201" t="s">
        <v>749</v>
      </c>
      <c r="I15" s="201" t="s">
        <v>730</v>
      </c>
      <c r="J15" s="36" t="s">
        <v>1173</v>
      </c>
      <c r="K15" s="36" t="s">
        <v>1016</v>
      </c>
      <c r="L15" s="36" t="s">
        <v>155</v>
      </c>
      <c r="M15" s="36" t="s">
        <v>1014</v>
      </c>
      <c r="N15" s="36" t="s">
        <v>432</v>
      </c>
      <c r="O15" s="36" t="s">
        <v>147</v>
      </c>
      <c r="P15" s="36" t="s">
        <v>1</v>
      </c>
      <c r="Q15" s="36" t="s">
        <v>156</v>
      </c>
      <c r="R15" s="37" t="s">
        <v>157</v>
      </c>
      <c r="S15" s="202" t="s">
        <v>1004</v>
      </c>
      <c r="T15" s="209">
        <v>2.0833333333333332E-2</v>
      </c>
      <c r="U15" s="209">
        <v>3</v>
      </c>
      <c r="V15" s="214">
        <v>0</v>
      </c>
      <c r="W15" s="44">
        <f t="shared" si="7"/>
        <v>0</v>
      </c>
      <c r="X15" s="39">
        <v>542</v>
      </c>
      <c r="Y15" s="45">
        <f t="shared" si="8"/>
        <v>2.0833333333333332E-2</v>
      </c>
      <c r="Z15" s="215">
        <v>0</v>
      </c>
      <c r="AA15" s="205">
        <f t="shared" si="9"/>
        <v>0</v>
      </c>
      <c r="AB15" s="47">
        <f t="shared" si="10"/>
        <v>0</v>
      </c>
      <c r="AC15" s="41">
        <v>200405322.02091306</v>
      </c>
      <c r="AD15" s="48">
        <f t="shared" si="11"/>
        <v>200405322.02091306</v>
      </c>
      <c r="AE15" s="49">
        <f t="shared" si="12"/>
        <v>2</v>
      </c>
      <c r="AF15" s="11" t="s">
        <v>64</v>
      </c>
      <c r="AG15" s="50" t="str">
        <f t="shared" si="13"/>
        <v>1</v>
      </c>
      <c r="AH15" s="11" t="s">
        <v>246</v>
      </c>
      <c r="AI15" s="51" t="str">
        <f t="shared" si="14"/>
        <v>1</v>
      </c>
      <c r="AJ15" s="11" t="s">
        <v>263</v>
      </c>
      <c r="AK15" s="52" t="str">
        <f t="shared" si="15"/>
        <v>4</v>
      </c>
      <c r="AL15" s="11" t="s">
        <v>242</v>
      </c>
      <c r="AM15" s="51" t="str">
        <f t="shared" si="16"/>
        <v>2</v>
      </c>
      <c r="AN15" s="11" t="s">
        <v>247</v>
      </c>
      <c r="AO15" s="52" t="str">
        <f t="shared" si="17"/>
        <v>1</v>
      </c>
      <c r="AP15" s="42" t="s">
        <v>54</v>
      </c>
      <c r="AQ15" s="51" t="str">
        <f t="shared" si="18"/>
        <v>2</v>
      </c>
      <c r="AR15" s="197" t="str">
        <f t="shared" si="19"/>
        <v>2114212</v>
      </c>
      <c r="AS15" s="198">
        <f t="shared" si="20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385</v>
      </c>
      <c r="E16" s="36" t="s">
        <v>382</v>
      </c>
      <c r="F16" s="36" t="s">
        <v>755</v>
      </c>
      <c r="G16" s="36">
        <v>14910</v>
      </c>
      <c r="H16" s="201" t="s">
        <v>744</v>
      </c>
      <c r="I16" s="201" t="s">
        <v>405</v>
      </c>
      <c r="J16" s="36" t="s">
        <v>1174</v>
      </c>
      <c r="K16" s="36" t="s">
        <v>1016</v>
      </c>
      <c r="L16" s="36" t="s">
        <v>324</v>
      </c>
      <c r="M16" s="36" t="s">
        <v>1017</v>
      </c>
      <c r="N16" s="36" t="s">
        <v>432</v>
      </c>
      <c r="O16" s="36" t="s">
        <v>147</v>
      </c>
      <c r="P16" s="36" t="s">
        <v>1</v>
      </c>
      <c r="Q16" s="36" t="s">
        <v>448</v>
      </c>
      <c r="R16" s="36" t="s">
        <v>140</v>
      </c>
      <c r="S16" s="36" t="s">
        <v>1009</v>
      </c>
      <c r="T16" s="209">
        <v>8.3333333333333329E-2</v>
      </c>
      <c r="U16" s="209">
        <v>3</v>
      </c>
      <c r="V16" s="216">
        <v>3837386</v>
      </c>
      <c r="W16" s="44">
        <f t="shared" si="7"/>
        <v>127912.86666666667</v>
      </c>
      <c r="X16" s="39">
        <v>542</v>
      </c>
      <c r="Y16" s="45">
        <f t="shared" si="8"/>
        <v>8.3333333333333329E-2</v>
      </c>
      <c r="Z16" s="215">
        <v>1</v>
      </c>
      <c r="AA16" s="205">
        <f t="shared" si="9"/>
        <v>10659.405555555555</v>
      </c>
      <c r="AB16" s="47">
        <f t="shared" si="10"/>
        <v>5777397.8111111112</v>
      </c>
      <c r="AC16" s="41">
        <v>200405322.02091306</v>
      </c>
      <c r="AD16" s="48">
        <f t="shared" si="11"/>
        <v>206182719.83202419</v>
      </c>
      <c r="AE16" s="49">
        <f t="shared" si="12"/>
        <v>2</v>
      </c>
      <c r="AF16" s="11" t="s">
        <v>256</v>
      </c>
      <c r="AG16" s="50" t="str">
        <f t="shared" si="13"/>
        <v>4</v>
      </c>
      <c r="AH16" s="11" t="s">
        <v>245</v>
      </c>
      <c r="AI16" s="51" t="str">
        <f t="shared" si="14"/>
        <v>2</v>
      </c>
      <c r="AJ16" s="11" t="s">
        <v>263</v>
      </c>
      <c r="AK16" s="52" t="str">
        <f t="shared" si="15"/>
        <v>4</v>
      </c>
      <c r="AL16" s="11" t="s">
        <v>242</v>
      </c>
      <c r="AM16" s="51" t="str">
        <f t="shared" si="16"/>
        <v>2</v>
      </c>
      <c r="AN16" s="11" t="s">
        <v>247</v>
      </c>
      <c r="AO16" s="52" t="str">
        <f t="shared" si="17"/>
        <v>1</v>
      </c>
      <c r="AP16" s="42" t="s">
        <v>54</v>
      </c>
      <c r="AQ16" s="51" t="str">
        <f t="shared" si="18"/>
        <v>2</v>
      </c>
      <c r="AR16" s="197" t="str">
        <f t="shared" si="19"/>
        <v>2424212</v>
      </c>
      <c r="AS16" s="198">
        <f t="shared" si="20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385</v>
      </c>
      <c r="E17" s="36" t="s">
        <v>382</v>
      </c>
      <c r="F17" s="36" t="s">
        <v>756</v>
      </c>
      <c r="G17" s="36">
        <v>14910</v>
      </c>
      <c r="H17" s="201" t="s">
        <v>737</v>
      </c>
      <c r="I17" s="201" t="s">
        <v>1175</v>
      </c>
      <c r="J17" s="36" t="s">
        <v>1176</v>
      </c>
      <c r="K17" s="36" t="s">
        <v>1016</v>
      </c>
      <c r="L17" s="36" t="s">
        <v>324</v>
      </c>
      <c r="M17" s="36" t="s">
        <v>1122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1.0416666666666666E-2</v>
      </c>
      <c r="U17" s="209">
        <v>3</v>
      </c>
      <c r="V17" s="216">
        <v>1054466</v>
      </c>
      <c r="W17" s="44">
        <f t="shared" si="7"/>
        <v>35148.866666666669</v>
      </c>
      <c r="X17" s="39">
        <v>542</v>
      </c>
      <c r="Y17" s="45">
        <f t="shared" si="8"/>
        <v>1.0416666666666666E-2</v>
      </c>
      <c r="Z17" s="215">
        <v>1</v>
      </c>
      <c r="AA17" s="205">
        <f t="shared" si="9"/>
        <v>366.13402777777776</v>
      </c>
      <c r="AB17" s="47">
        <f t="shared" si="10"/>
        <v>198444.64305555556</v>
      </c>
      <c r="AC17" s="41">
        <v>183157285.22590774</v>
      </c>
      <c r="AD17" s="48">
        <f t="shared" si="11"/>
        <v>183355729.8689633</v>
      </c>
      <c r="AE17" s="49">
        <f t="shared" si="12"/>
        <v>2</v>
      </c>
      <c r="AF17" s="11" t="s">
        <v>256</v>
      </c>
      <c r="AG17" s="50" t="str">
        <f t="shared" si="13"/>
        <v>4</v>
      </c>
      <c r="AH17" s="11" t="s">
        <v>245</v>
      </c>
      <c r="AI17" s="51" t="str">
        <f t="shared" si="14"/>
        <v>2</v>
      </c>
      <c r="AJ17" s="11" t="s">
        <v>263</v>
      </c>
      <c r="AK17" s="52" t="str">
        <f t="shared" si="15"/>
        <v>4</v>
      </c>
      <c r="AL17" s="11" t="s">
        <v>242</v>
      </c>
      <c r="AM17" s="51" t="str">
        <f t="shared" si="16"/>
        <v>2</v>
      </c>
      <c r="AN17" s="11" t="s">
        <v>247</v>
      </c>
      <c r="AO17" s="52" t="str">
        <f t="shared" si="17"/>
        <v>1</v>
      </c>
      <c r="AP17" s="42" t="s">
        <v>62</v>
      </c>
      <c r="AQ17" s="51" t="str">
        <f t="shared" si="18"/>
        <v>1</v>
      </c>
      <c r="AR17" s="197" t="str">
        <f t="shared" si="19"/>
        <v>2424211</v>
      </c>
      <c r="AS17" s="198">
        <f t="shared" si="20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385</v>
      </c>
      <c r="E18" s="36" t="s">
        <v>382</v>
      </c>
      <c r="F18" s="36" t="s">
        <v>756</v>
      </c>
      <c r="G18" s="36">
        <v>14910</v>
      </c>
      <c r="H18" s="201" t="s">
        <v>738</v>
      </c>
      <c r="I18" s="201" t="s">
        <v>731</v>
      </c>
      <c r="J18" s="36" t="s">
        <v>1177</v>
      </c>
      <c r="K18" s="36" t="s">
        <v>1016</v>
      </c>
      <c r="L18" s="36" t="s">
        <v>324</v>
      </c>
      <c r="M18" s="36" t="s">
        <v>1122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1.0416666666666666E-2</v>
      </c>
      <c r="U18" s="209">
        <v>3</v>
      </c>
      <c r="V18" s="216">
        <v>1242601</v>
      </c>
      <c r="W18" s="44">
        <f t="shared" si="7"/>
        <v>41420.033333333333</v>
      </c>
      <c r="X18" s="39">
        <v>542</v>
      </c>
      <c r="Y18" s="45">
        <f t="shared" si="8"/>
        <v>1.0416666666666666E-2</v>
      </c>
      <c r="Z18" s="215">
        <v>1</v>
      </c>
      <c r="AA18" s="205">
        <f t="shared" si="9"/>
        <v>431.45868055555553</v>
      </c>
      <c r="AB18" s="47">
        <f t="shared" si="10"/>
        <v>233850.60486111109</v>
      </c>
      <c r="AC18" s="41">
        <v>183157285.22590774</v>
      </c>
      <c r="AD18" s="48">
        <f t="shared" si="11"/>
        <v>183391135.83076885</v>
      </c>
      <c r="AE18" s="49">
        <f t="shared" si="12"/>
        <v>2</v>
      </c>
      <c r="AF18" s="11" t="s">
        <v>256</v>
      </c>
      <c r="AG18" s="50" t="str">
        <f t="shared" si="13"/>
        <v>4</v>
      </c>
      <c r="AH18" s="11" t="s">
        <v>245</v>
      </c>
      <c r="AI18" s="51" t="str">
        <f t="shared" si="14"/>
        <v>2</v>
      </c>
      <c r="AJ18" s="11" t="s">
        <v>263</v>
      </c>
      <c r="AK18" s="52" t="str">
        <f t="shared" si="15"/>
        <v>4</v>
      </c>
      <c r="AL18" s="11" t="s">
        <v>242</v>
      </c>
      <c r="AM18" s="51" t="str">
        <f t="shared" si="16"/>
        <v>2</v>
      </c>
      <c r="AN18" s="11" t="s">
        <v>247</v>
      </c>
      <c r="AO18" s="52" t="str">
        <f t="shared" si="17"/>
        <v>1</v>
      </c>
      <c r="AP18" s="42" t="s">
        <v>62</v>
      </c>
      <c r="AQ18" s="51" t="str">
        <f t="shared" si="18"/>
        <v>1</v>
      </c>
      <c r="AR18" s="197" t="str">
        <f t="shared" si="19"/>
        <v>2424211</v>
      </c>
      <c r="AS18" s="198">
        <f t="shared" si="20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385</v>
      </c>
      <c r="E19" s="36" t="s">
        <v>382</v>
      </c>
      <c r="F19" s="36" t="s">
        <v>756</v>
      </c>
      <c r="G19" s="36">
        <v>14910</v>
      </c>
      <c r="H19" s="201" t="s">
        <v>739</v>
      </c>
      <c r="I19" s="201" t="s">
        <v>732</v>
      </c>
      <c r="J19" s="36" t="s">
        <v>1178</v>
      </c>
      <c r="K19" s="36" t="s">
        <v>1016</v>
      </c>
      <c r="L19" s="36" t="s">
        <v>324</v>
      </c>
      <c r="M19" s="36" t="s">
        <v>1122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1.0416666666666666E-2</v>
      </c>
      <c r="U19" s="209">
        <v>3</v>
      </c>
      <c r="V19" s="216">
        <v>586602</v>
      </c>
      <c r="W19" s="44">
        <f t="shared" si="7"/>
        <v>19553.400000000001</v>
      </c>
      <c r="X19" s="39">
        <v>542</v>
      </c>
      <c r="Y19" s="45">
        <f t="shared" si="8"/>
        <v>1.0416666666666666E-2</v>
      </c>
      <c r="Z19" s="215">
        <v>1</v>
      </c>
      <c r="AA19" s="205">
        <f t="shared" si="9"/>
        <v>203.68125000000001</v>
      </c>
      <c r="AB19" s="47">
        <f t="shared" si="10"/>
        <v>110395.2375</v>
      </c>
      <c r="AC19" s="41">
        <v>183157285.22590774</v>
      </c>
      <c r="AD19" s="48">
        <f t="shared" si="11"/>
        <v>183267680.46340775</v>
      </c>
      <c r="AE19" s="49">
        <f t="shared" si="12"/>
        <v>2</v>
      </c>
      <c r="AF19" s="11" t="s">
        <v>241</v>
      </c>
      <c r="AG19" s="50" t="str">
        <f t="shared" si="13"/>
        <v>3</v>
      </c>
      <c r="AH19" s="11" t="s">
        <v>245</v>
      </c>
      <c r="AI19" s="51" t="str">
        <f t="shared" si="14"/>
        <v>2</v>
      </c>
      <c r="AJ19" s="11" t="s">
        <v>263</v>
      </c>
      <c r="AK19" s="52" t="str">
        <f t="shared" si="15"/>
        <v>4</v>
      </c>
      <c r="AL19" s="11" t="s">
        <v>242</v>
      </c>
      <c r="AM19" s="51" t="str">
        <f t="shared" si="16"/>
        <v>2</v>
      </c>
      <c r="AN19" s="11" t="s">
        <v>247</v>
      </c>
      <c r="AO19" s="52" t="str">
        <f t="shared" si="17"/>
        <v>1</v>
      </c>
      <c r="AP19" s="42" t="s">
        <v>62</v>
      </c>
      <c r="AQ19" s="51" t="str">
        <f t="shared" si="18"/>
        <v>1</v>
      </c>
      <c r="AR19" s="197" t="str">
        <f t="shared" si="19"/>
        <v>2324211</v>
      </c>
      <c r="AS19" s="198">
        <f t="shared" si="20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s="185" customFormat="1" ht="49.5" customHeight="1" thickBot="1">
      <c r="B20" s="35"/>
      <c r="C20" s="36" t="s">
        <v>380</v>
      </c>
      <c r="D20" s="36" t="s">
        <v>385</v>
      </c>
      <c r="E20" s="36" t="s">
        <v>382</v>
      </c>
      <c r="F20" s="36" t="s">
        <v>756</v>
      </c>
      <c r="G20" s="36">
        <v>14910</v>
      </c>
      <c r="H20" s="201" t="s">
        <v>740</v>
      </c>
      <c r="I20" s="201" t="s">
        <v>733</v>
      </c>
      <c r="J20" s="36" t="s">
        <v>1179</v>
      </c>
      <c r="K20" s="36" t="s">
        <v>1016</v>
      </c>
      <c r="L20" s="36" t="s">
        <v>324</v>
      </c>
      <c r="M20" s="36" t="s">
        <v>1122</v>
      </c>
      <c r="N20" s="36" t="s">
        <v>432</v>
      </c>
      <c r="O20" s="36" t="s">
        <v>151</v>
      </c>
      <c r="P20" s="36" t="s">
        <v>6</v>
      </c>
      <c r="Q20" s="36" t="s">
        <v>448</v>
      </c>
      <c r="R20" s="36" t="s">
        <v>140</v>
      </c>
      <c r="S20" s="36" t="s">
        <v>1009</v>
      </c>
      <c r="T20" s="209">
        <v>1.0416666666666666E-2</v>
      </c>
      <c r="U20" s="209">
        <v>3</v>
      </c>
      <c r="V20" s="216">
        <v>238924</v>
      </c>
      <c r="W20" s="44">
        <f t="shared" si="7"/>
        <v>7964.1333333333332</v>
      </c>
      <c r="X20" s="39">
        <v>542</v>
      </c>
      <c r="Y20" s="45">
        <f t="shared" si="8"/>
        <v>1.0416666666666666E-2</v>
      </c>
      <c r="Z20" s="215">
        <v>1</v>
      </c>
      <c r="AA20" s="205">
        <f t="shared" si="9"/>
        <v>82.959722222222211</v>
      </c>
      <c r="AB20" s="47">
        <f t="shared" si="10"/>
        <v>44964.169444444437</v>
      </c>
      <c r="AC20" s="41">
        <v>183157285.22590774</v>
      </c>
      <c r="AD20" s="48">
        <f t="shared" si="11"/>
        <v>183202249.39535218</v>
      </c>
      <c r="AE20" s="49">
        <f t="shared" si="12"/>
        <v>2</v>
      </c>
      <c r="AF20" s="11" t="s">
        <v>241</v>
      </c>
      <c r="AG20" s="50" t="str">
        <f t="shared" si="13"/>
        <v>3</v>
      </c>
      <c r="AH20" s="11" t="s">
        <v>245</v>
      </c>
      <c r="AI20" s="51" t="str">
        <f t="shared" si="14"/>
        <v>2</v>
      </c>
      <c r="AJ20" s="11" t="s">
        <v>263</v>
      </c>
      <c r="AK20" s="52" t="str">
        <f t="shared" si="15"/>
        <v>4</v>
      </c>
      <c r="AL20" s="11" t="s">
        <v>242</v>
      </c>
      <c r="AM20" s="51" t="str">
        <f t="shared" si="16"/>
        <v>2</v>
      </c>
      <c r="AN20" s="11" t="s">
        <v>247</v>
      </c>
      <c r="AO20" s="52" t="str">
        <f t="shared" si="17"/>
        <v>1</v>
      </c>
      <c r="AP20" s="42" t="s">
        <v>62</v>
      </c>
      <c r="AQ20" s="51" t="str">
        <f t="shared" si="18"/>
        <v>1</v>
      </c>
      <c r="AR20" s="197" t="str">
        <f t="shared" si="19"/>
        <v>2324211</v>
      </c>
      <c r="AS20" s="198">
        <f t="shared" si="20"/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  <c r="AV20" s="43"/>
    </row>
    <row r="21" spans="2:48" s="185" customFormat="1" ht="49.5" customHeight="1" thickBot="1">
      <c r="B21" s="35"/>
      <c r="C21" s="36" t="s">
        <v>380</v>
      </c>
      <c r="D21" s="36" t="s">
        <v>385</v>
      </c>
      <c r="E21" s="36" t="s">
        <v>382</v>
      </c>
      <c r="F21" s="36" t="s">
        <v>756</v>
      </c>
      <c r="G21" s="36">
        <v>14910</v>
      </c>
      <c r="H21" s="201" t="s">
        <v>736</v>
      </c>
      <c r="I21" s="201" t="s">
        <v>698</v>
      </c>
      <c r="J21" s="36" t="s">
        <v>1180</v>
      </c>
      <c r="K21" s="36" t="s">
        <v>1016</v>
      </c>
      <c r="L21" s="36" t="s">
        <v>324</v>
      </c>
      <c r="M21" s="36" t="s">
        <v>1122</v>
      </c>
      <c r="N21" s="36" t="s">
        <v>432</v>
      </c>
      <c r="O21" s="36" t="s">
        <v>151</v>
      </c>
      <c r="P21" s="36" t="s">
        <v>6</v>
      </c>
      <c r="Q21" s="36" t="s">
        <v>448</v>
      </c>
      <c r="R21" s="36" t="s">
        <v>140</v>
      </c>
      <c r="S21" s="36" t="s">
        <v>1009</v>
      </c>
      <c r="T21" s="209">
        <v>4.1666666666666664E-2</v>
      </c>
      <c r="U21" s="209">
        <v>3</v>
      </c>
      <c r="V21" s="216">
        <v>3122593</v>
      </c>
      <c r="W21" s="44">
        <f t="shared" si="7"/>
        <v>104086.43333333333</v>
      </c>
      <c r="X21" s="39">
        <v>542</v>
      </c>
      <c r="Y21" s="45">
        <f t="shared" si="8"/>
        <v>4.1666666666666664E-2</v>
      </c>
      <c r="Z21" s="215">
        <v>1</v>
      </c>
      <c r="AA21" s="205">
        <f t="shared" si="9"/>
        <v>4336.9347222222223</v>
      </c>
      <c r="AB21" s="47">
        <f t="shared" si="10"/>
        <v>2350618.6194444443</v>
      </c>
      <c r="AC21" s="41">
        <v>183157285.22590774</v>
      </c>
      <c r="AD21" s="48">
        <f t="shared" si="11"/>
        <v>185507903.84535217</v>
      </c>
      <c r="AE21" s="49">
        <f t="shared" si="12"/>
        <v>2</v>
      </c>
      <c r="AF21" s="11" t="s">
        <v>256</v>
      </c>
      <c r="AG21" s="50" t="str">
        <f t="shared" si="13"/>
        <v>4</v>
      </c>
      <c r="AH21" s="11" t="s">
        <v>245</v>
      </c>
      <c r="AI21" s="51" t="str">
        <f t="shared" si="14"/>
        <v>2</v>
      </c>
      <c r="AJ21" s="11" t="s">
        <v>263</v>
      </c>
      <c r="AK21" s="52" t="str">
        <f t="shared" si="15"/>
        <v>4</v>
      </c>
      <c r="AL21" s="11" t="s">
        <v>242</v>
      </c>
      <c r="AM21" s="51" t="str">
        <f t="shared" si="16"/>
        <v>2</v>
      </c>
      <c r="AN21" s="11" t="s">
        <v>247</v>
      </c>
      <c r="AO21" s="52" t="str">
        <f t="shared" si="17"/>
        <v>1</v>
      </c>
      <c r="AP21" s="42" t="s">
        <v>54</v>
      </c>
      <c r="AQ21" s="51" t="str">
        <f t="shared" si="18"/>
        <v>2</v>
      </c>
      <c r="AR21" s="197" t="str">
        <f t="shared" si="19"/>
        <v>2424212</v>
      </c>
      <c r="AS21" s="198">
        <f t="shared" si="20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  <c r="AV21" s="43"/>
    </row>
    <row r="22" spans="2:48" s="185" customFormat="1" ht="49.5" customHeight="1" thickBot="1">
      <c r="B22" s="35"/>
      <c r="C22" s="36" t="s">
        <v>380</v>
      </c>
      <c r="D22" s="36" t="s">
        <v>385</v>
      </c>
      <c r="E22" s="36" t="s">
        <v>382</v>
      </c>
      <c r="F22" s="36" t="s">
        <v>754</v>
      </c>
      <c r="G22" s="36">
        <v>14910</v>
      </c>
      <c r="H22" s="201" t="s">
        <v>748</v>
      </c>
      <c r="I22" s="201" t="s">
        <v>734</v>
      </c>
      <c r="J22" s="36" t="s">
        <v>834</v>
      </c>
      <c r="K22" s="36" t="s">
        <v>833</v>
      </c>
      <c r="L22" s="36" t="s">
        <v>136</v>
      </c>
      <c r="M22" s="36" t="s">
        <v>1137</v>
      </c>
      <c r="N22" s="36" t="s">
        <v>432</v>
      </c>
      <c r="O22" s="36" t="s">
        <v>147</v>
      </c>
      <c r="P22" s="36" t="s">
        <v>1</v>
      </c>
      <c r="Q22" s="36" t="s">
        <v>476</v>
      </c>
      <c r="R22" s="36" t="s">
        <v>140</v>
      </c>
      <c r="S22" s="36" t="s">
        <v>1138</v>
      </c>
      <c r="T22" s="209">
        <v>0.125</v>
      </c>
      <c r="U22" s="209">
        <v>90</v>
      </c>
      <c r="V22" s="216">
        <v>6959979</v>
      </c>
      <c r="W22" s="44">
        <f t="shared" si="7"/>
        <v>231999.3</v>
      </c>
      <c r="X22" s="39">
        <v>542</v>
      </c>
      <c r="Y22" s="45">
        <f t="shared" si="8"/>
        <v>0.125</v>
      </c>
      <c r="Z22" s="215">
        <v>1</v>
      </c>
      <c r="AA22" s="205">
        <f t="shared" si="9"/>
        <v>28999.912499999999</v>
      </c>
      <c r="AB22" s="47">
        <f t="shared" si="10"/>
        <v>15717952.574999999</v>
      </c>
      <c r="AC22" s="41">
        <v>460360825.71819097</v>
      </c>
      <c r="AD22" s="48">
        <f t="shared" si="11"/>
        <v>476078778.29319096</v>
      </c>
      <c r="AE22" s="49">
        <f t="shared" si="12"/>
        <v>3</v>
      </c>
      <c r="AF22" s="11" t="s">
        <v>253</v>
      </c>
      <c r="AG22" s="50" t="str">
        <f t="shared" si="13"/>
        <v>5</v>
      </c>
      <c r="AH22" s="11" t="s">
        <v>63</v>
      </c>
      <c r="AI22" s="51" t="str">
        <f t="shared" si="14"/>
        <v>1</v>
      </c>
      <c r="AJ22" s="11" t="s">
        <v>143</v>
      </c>
      <c r="AK22" s="52" t="str">
        <f t="shared" si="15"/>
        <v>1</v>
      </c>
      <c r="AL22" s="11" t="s">
        <v>242</v>
      </c>
      <c r="AM22" s="51" t="str">
        <f t="shared" si="16"/>
        <v>2</v>
      </c>
      <c r="AN22" s="11" t="s">
        <v>247</v>
      </c>
      <c r="AO22" s="52" t="str">
        <f t="shared" si="17"/>
        <v>1</v>
      </c>
      <c r="AP22" s="42" t="s">
        <v>54</v>
      </c>
      <c r="AQ22" s="51" t="str">
        <f t="shared" si="18"/>
        <v>2</v>
      </c>
      <c r="AR22" s="197" t="str">
        <f t="shared" si="19"/>
        <v>3511212</v>
      </c>
      <c r="AS22" s="198">
        <f t="shared" si="20"/>
        <v>5</v>
      </c>
      <c r="AT22" s="198" t="str">
        <f>VLOOKUP(AS22,'Listas '!$B$151:$C$156,2,FALSE)</f>
        <v>Muy Alta</v>
      </c>
      <c r="AU22" s="189" t="str">
        <f>VLOOKUP(AT22,'Listas '!$C$151:$D$156,2,FALSE)</f>
        <v>Muy crítico</v>
      </c>
      <c r="AV22" s="43"/>
    </row>
    <row r="23" spans="2:48" s="185" customFormat="1" ht="49.5" customHeight="1" thickBot="1">
      <c r="B23" s="35"/>
      <c r="C23" s="36" t="s">
        <v>380</v>
      </c>
      <c r="D23" s="36" t="s">
        <v>385</v>
      </c>
      <c r="E23" s="36" t="s">
        <v>382</v>
      </c>
      <c r="F23" s="36" t="s">
        <v>756</v>
      </c>
      <c r="G23" s="36">
        <v>14910</v>
      </c>
      <c r="H23" s="201" t="s">
        <v>752</v>
      </c>
      <c r="I23" s="201" t="s">
        <v>735</v>
      </c>
      <c r="J23" s="36" t="s">
        <v>835</v>
      </c>
      <c r="K23" s="36" t="s">
        <v>477</v>
      </c>
      <c r="L23" s="36" t="s">
        <v>136</v>
      </c>
      <c r="M23" s="36" t="s">
        <v>1034</v>
      </c>
      <c r="N23" s="36" t="s">
        <v>432</v>
      </c>
      <c r="O23" s="36" t="s">
        <v>147</v>
      </c>
      <c r="P23" s="36" t="s">
        <v>1</v>
      </c>
      <c r="Q23" s="36" t="s">
        <v>476</v>
      </c>
      <c r="R23" s="36" t="s">
        <v>140</v>
      </c>
      <c r="S23" s="36" t="s">
        <v>1051</v>
      </c>
      <c r="T23" s="209">
        <v>0</v>
      </c>
      <c r="U23" s="209">
        <v>90</v>
      </c>
      <c r="V23" s="54">
        <v>0</v>
      </c>
      <c r="W23" s="44">
        <f t="shared" si="7"/>
        <v>0</v>
      </c>
      <c r="X23" s="39">
        <v>542</v>
      </c>
      <c r="Y23" s="45">
        <f t="shared" si="8"/>
        <v>0</v>
      </c>
      <c r="Z23" s="217">
        <v>0</v>
      </c>
      <c r="AA23" s="205">
        <f t="shared" si="9"/>
        <v>0</v>
      </c>
      <c r="AB23" s="47">
        <f t="shared" si="10"/>
        <v>0</v>
      </c>
      <c r="AC23" s="41">
        <v>31654288.783376887</v>
      </c>
      <c r="AD23" s="48">
        <f t="shared" si="11"/>
        <v>31654288.783376887</v>
      </c>
      <c r="AE23" s="49">
        <f t="shared" si="12"/>
        <v>1</v>
      </c>
      <c r="AF23" s="11" t="s">
        <v>64</v>
      </c>
      <c r="AG23" s="50" t="str">
        <f t="shared" si="13"/>
        <v>1</v>
      </c>
      <c r="AH23" s="11" t="s">
        <v>63</v>
      </c>
      <c r="AI23" s="51" t="str">
        <f t="shared" si="14"/>
        <v>1</v>
      </c>
      <c r="AJ23" s="11" t="s">
        <v>143</v>
      </c>
      <c r="AK23" s="52" t="str">
        <f t="shared" si="15"/>
        <v>1</v>
      </c>
      <c r="AL23" s="11" t="s">
        <v>43</v>
      </c>
      <c r="AM23" s="51" t="str">
        <f t="shared" si="16"/>
        <v>3</v>
      </c>
      <c r="AN23" s="11" t="s">
        <v>247</v>
      </c>
      <c r="AO23" s="52" t="str">
        <f t="shared" si="17"/>
        <v>1</v>
      </c>
      <c r="AP23" s="42" t="s">
        <v>62</v>
      </c>
      <c r="AQ23" s="51" t="str">
        <f t="shared" si="18"/>
        <v>1</v>
      </c>
      <c r="AR23" s="197" t="str">
        <f t="shared" si="19"/>
        <v>1111311</v>
      </c>
      <c r="AS23" s="198">
        <f t="shared" si="20"/>
        <v>3</v>
      </c>
      <c r="AT23" s="198" t="str">
        <f>VLOOKUP(AS23,'Listas '!$B$151:$C$156,2,FALSE)</f>
        <v>Media</v>
      </c>
      <c r="AU23" s="189" t="str">
        <f>VLOOKUP(AT23,'Listas '!$C$151:$D$156,2,FALSE)</f>
        <v>Esencial</v>
      </c>
      <c r="AV23" s="43"/>
    </row>
    <row r="24" spans="2:48" s="185" customFormat="1" ht="49.5" customHeight="1" thickBot="1">
      <c r="B24" s="35"/>
      <c r="C24" s="36" t="s">
        <v>380</v>
      </c>
      <c r="D24" s="36" t="s">
        <v>385</v>
      </c>
      <c r="E24" s="36" t="s">
        <v>382</v>
      </c>
      <c r="F24" s="36" t="s">
        <v>754</v>
      </c>
      <c r="G24" s="36">
        <v>14910</v>
      </c>
      <c r="H24" s="201" t="s">
        <v>750</v>
      </c>
      <c r="I24" s="201" t="s">
        <v>1139</v>
      </c>
      <c r="J24" s="36" t="s">
        <v>449</v>
      </c>
      <c r="K24" s="36" t="s">
        <v>346</v>
      </c>
      <c r="L24" s="37" t="s">
        <v>136</v>
      </c>
      <c r="M24" s="36" t="s">
        <v>1018</v>
      </c>
      <c r="N24" s="36" t="s">
        <v>432</v>
      </c>
      <c r="O24" s="36" t="s">
        <v>147</v>
      </c>
      <c r="P24" s="36" t="s">
        <v>1</v>
      </c>
      <c r="Q24" s="36" t="s">
        <v>450</v>
      </c>
      <c r="R24" s="36" t="s">
        <v>140</v>
      </c>
      <c r="S24" s="36" t="s">
        <v>451</v>
      </c>
      <c r="T24" s="38">
        <v>2.0833333333333332E-2</v>
      </c>
      <c r="U24" s="209">
        <v>0.33333333333333331</v>
      </c>
      <c r="V24" s="214">
        <v>0</v>
      </c>
      <c r="W24" s="44">
        <f t="shared" si="7"/>
        <v>0</v>
      </c>
      <c r="X24" s="39">
        <v>542</v>
      </c>
      <c r="Y24" s="45">
        <f t="shared" si="8"/>
        <v>2.0833333333333332E-2</v>
      </c>
      <c r="Z24" s="215">
        <v>0</v>
      </c>
      <c r="AA24" s="205">
        <f t="shared" si="9"/>
        <v>0</v>
      </c>
      <c r="AB24" s="47">
        <f t="shared" si="10"/>
        <v>0</v>
      </c>
      <c r="AC24" s="204">
        <f>140528000*0.7</f>
        <v>98369600</v>
      </c>
      <c r="AD24" s="48">
        <f t="shared" si="11"/>
        <v>98369600</v>
      </c>
      <c r="AE24" s="49">
        <f t="shared" si="12"/>
        <v>1</v>
      </c>
      <c r="AF24" s="11" t="s">
        <v>64</v>
      </c>
      <c r="AG24" s="50" t="str">
        <f t="shared" si="13"/>
        <v>1</v>
      </c>
      <c r="AH24" s="11" t="s">
        <v>63</v>
      </c>
      <c r="AI24" s="51" t="str">
        <f t="shared" si="14"/>
        <v>1</v>
      </c>
      <c r="AJ24" s="11" t="s">
        <v>143</v>
      </c>
      <c r="AK24" s="52" t="str">
        <f t="shared" si="15"/>
        <v>1</v>
      </c>
      <c r="AL24" s="11" t="s">
        <v>43</v>
      </c>
      <c r="AM24" s="51" t="str">
        <f t="shared" si="16"/>
        <v>3</v>
      </c>
      <c r="AN24" s="11" t="s">
        <v>247</v>
      </c>
      <c r="AO24" s="52" t="str">
        <f t="shared" si="17"/>
        <v>1</v>
      </c>
      <c r="AP24" s="42" t="s">
        <v>58</v>
      </c>
      <c r="AQ24" s="51" t="str">
        <f t="shared" si="18"/>
        <v>1</v>
      </c>
      <c r="AR24" s="197" t="str">
        <f t="shared" si="19"/>
        <v>1111311</v>
      </c>
      <c r="AS24" s="198">
        <f t="shared" si="20"/>
        <v>3</v>
      </c>
      <c r="AT24" s="198" t="str">
        <f>VLOOKUP(AS24,'Listas '!$B$151:$C$156,2,FALSE)</f>
        <v>Media</v>
      </c>
      <c r="AU24" s="189" t="str">
        <f>VLOOKUP(AT24,'Listas '!$C$151:$D$156,2,FALSE)</f>
        <v>Esencial</v>
      </c>
      <c r="AV24" s="43"/>
    </row>
    <row r="25" spans="2:48" s="185" customFormat="1" ht="49.5" customHeight="1" thickBot="1">
      <c r="B25" s="35"/>
      <c r="C25" s="36" t="s">
        <v>380</v>
      </c>
      <c r="D25" s="36" t="s">
        <v>385</v>
      </c>
      <c r="E25" s="36" t="s">
        <v>382</v>
      </c>
      <c r="F25" s="36" t="s">
        <v>754</v>
      </c>
      <c r="G25" s="36">
        <v>14910</v>
      </c>
      <c r="H25" s="201" t="s">
        <v>751</v>
      </c>
      <c r="I25" s="201" t="s">
        <v>406</v>
      </c>
      <c r="J25" s="36" t="s">
        <v>1105</v>
      </c>
      <c r="K25" s="36" t="s">
        <v>348</v>
      </c>
      <c r="L25" s="37" t="s">
        <v>136</v>
      </c>
      <c r="M25" s="36" t="s">
        <v>1021</v>
      </c>
      <c r="N25" s="36" t="s">
        <v>432</v>
      </c>
      <c r="O25" s="36" t="s">
        <v>151</v>
      </c>
      <c r="P25" s="36" t="s">
        <v>6</v>
      </c>
      <c r="Q25" s="36" t="s">
        <v>1022</v>
      </c>
      <c r="R25" s="36" t="s">
        <v>140</v>
      </c>
      <c r="S25" s="36" t="s">
        <v>1023</v>
      </c>
      <c r="T25" s="38">
        <v>0</v>
      </c>
      <c r="U25" s="209">
        <v>2</v>
      </c>
      <c r="V25" s="214">
        <v>0</v>
      </c>
      <c r="W25" s="44">
        <f t="shared" si="7"/>
        <v>0</v>
      </c>
      <c r="X25" s="39">
        <v>542</v>
      </c>
      <c r="Y25" s="45">
        <f t="shared" si="8"/>
        <v>0</v>
      </c>
      <c r="Z25" s="215">
        <v>0</v>
      </c>
      <c r="AA25" s="205">
        <f t="shared" si="9"/>
        <v>0</v>
      </c>
      <c r="AB25" s="47">
        <f t="shared" si="10"/>
        <v>0</v>
      </c>
      <c r="AC25" s="204">
        <v>30000000</v>
      </c>
      <c r="AD25" s="48">
        <f t="shared" si="11"/>
        <v>30000000</v>
      </c>
      <c r="AE25" s="49">
        <f t="shared" si="12"/>
        <v>1</v>
      </c>
      <c r="AF25" s="11" t="s">
        <v>64</v>
      </c>
      <c r="AG25" s="50" t="str">
        <f t="shared" ref="AG25" si="21">IF(MID(AF25,1,1)="0",MID(AF25,2,1),MID(AF25,1,2))</f>
        <v>1</v>
      </c>
      <c r="AH25" s="11" t="s">
        <v>63</v>
      </c>
      <c r="AI25" s="51" t="str">
        <f t="shared" ref="AI25" si="22">IF(MID(AH25,1,1)="0",MID(AH25,2,1),MID(AH25,1,2))</f>
        <v>1</v>
      </c>
      <c r="AJ25" s="11" t="s">
        <v>143</v>
      </c>
      <c r="AK25" s="52" t="str">
        <f t="shared" ref="AK25" si="23">IF(MID(AJ25,1,1)="0",MID(AJ25,2,1),MID(AJ25,1,2))</f>
        <v>1</v>
      </c>
      <c r="AL25" s="11" t="s">
        <v>242</v>
      </c>
      <c r="AM25" s="51" t="str">
        <f t="shared" ref="AM25" si="24">IF(MID(AL25,1,1)="0",MID(AL25,2,1),MID(AL25,1,2))</f>
        <v>2</v>
      </c>
      <c r="AN25" s="11" t="s">
        <v>247</v>
      </c>
      <c r="AO25" s="52" t="str">
        <f t="shared" ref="AO25" si="25">IF(MID(AN25,1,1)="0",MID(AN25,2,1),MID(AN25,1,2))</f>
        <v>1</v>
      </c>
      <c r="AP25" s="42" t="s">
        <v>58</v>
      </c>
      <c r="AQ25" s="51" t="str">
        <f t="shared" ref="AQ25" si="26">IF(MID(AP25,1,1)="0",MID(AP25,2,1),MID(AP25,1,2))</f>
        <v>1</v>
      </c>
      <c r="AR25" s="197" t="str">
        <f t="shared" si="19"/>
        <v>1111211</v>
      </c>
      <c r="AS25" s="198">
        <f t="shared" si="20"/>
        <v>2</v>
      </c>
      <c r="AT25" s="198" t="str">
        <f>VLOOKUP(AS25,'Listas '!$B$151:$C$156,2,FALSE)</f>
        <v>Baja</v>
      </c>
      <c r="AU25" s="189" t="str">
        <f>VLOOKUP(AT25,'Listas '!$C$151:$D$156,2,FALSE)</f>
        <v>No crítico</v>
      </c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201"/>
      <c r="I26" s="201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209"/>
      <c r="U26" s="209"/>
      <c r="V26" s="209"/>
      <c r="W26" s="44"/>
      <c r="X26" s="39"/>
      <c r="Y26" s="45"/>
      <c r="Z26" s="215"/>
      <c r="AA26" s="205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201"/>
      <c r="I27" s="201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209"/>
      <c r="U27" s="209"/>
      <c r="V27" s="209"/>
      <c r="W27" s="44"/>
      <c r="X27" s="39"/>
      <c r="Y27" s="45"/>
      <c r="Z27" s="215"/>
      <c r="AA27" s="205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201"/>
      <c r="I28" s="201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209"/>
      <c r="U28" s="209"/>
      <c r="V28" s="209"/>
      <c r="W28" s="44"/>
      <c r="X28" s="39"/>
      <c r="Y28" s="45"/>
      <c r="Z28" s="215"/>
      <c r="AA28" s="205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201"/>
      <c r="I29" s="201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209"/>
      <c r="U29" s="209"/>
      <c r="V29" s="209"/>
      <c r="W29" s="44"/>
      <c r="X29" s="39"/>
      <c r="Y29" s="45"/>
      <c r="Z29" s="215"/>
      <c r="AA29" s="205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201"/>
      <c r="I30" s="201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201"/>
      <c r="I31" s="201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201"/>
      <c r="I32" s="201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201"/>
      <c r="I33" s="201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201"/>
      <c r="I34" s="201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201"/>
      <c r="I35" s="201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201"/>
      <c r="I36" s="201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201"/>
      <c r="I37" s="201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5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201"/>
      <c r="I38" s="201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201"/>
      <c r="I39" s="201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201"/>
      <c r="I40" s="201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201"/>
      <c r="I41" s="201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201"/>
      <c r="I42" s="201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201"/>
      <c r="I43" s="201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201"/>
      <c r="I44" s="201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201"/>
      <c r="I45" s="201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201"/>
      <c r="I46" s="201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201"/>
      <c r="I47" s="201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201"/>
      <c r="I48" s="201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201"/>
      <c r="I49" s="201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12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24" customHeight="1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7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5"/>
    </row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2:X64 AG65 AD38:AG39 AD40:AM41 AO38:AQ41 Z42:AQ64 AA30:AB41 V30:V32 AL30:AL36 AG30:AG37 W30:W41 AD30:AE37 AI30:AI39 AK30:AK39 AM30:AM39 AO30:AO37 AQ30:AQ37 Z30:Z32 AF30:AF32 AH30:AH32 AN30:AN32 AP30:AP32 AC30:AC32 AJ30:AJ32 X30:X32 AR30:AR64">
    <cfRule type="containsText" dxfId="2292" priority="279" operator="containsText" text="Muy Crítico">
      <formula>NOT(ISERROR(SEARCH("Muy Crítico",V30)))</formula>
    </cfRule>
    <cfRule type="containsText" dxfId="2291" priority="280" operator="containsText" text="Crítico">
      <formula>NOT(ISERROR(SEARCH("Crítico",V30)))</formula>
    </cfRule>
    <cfRule type="containsText" dxfId="2290" priority="281" operator="containsText" text="Poco Crítico">
      <formula>NOT(ISERROR(SEARCH("Poco Crítico",V30)))</formula>
    </cfRule>
    <cfRule type="containsText" dxfId="2289" priority="282" operator="containsText" text="No Crítico">
      <formula>NOT(ISERROR(SEARCH("No Crítico",V30)))</formula>
    </cfRule>
  </conditionalFormatting>
  <conditionalFormatting sqref="W65 AA65:AB65 AO65 AQ65:AR65 AD65:AE65">
    <cfRule type="containsText" dxfId="2288" priority="271" operator="containsText" text="Muy Crítico">
      <formula>NOT(ISERROR(SEARCH("Muy Crítico",W65)))</formula>
    </cfRule>
    <cfRule type="containsText" dxfId="2287" priority="272" operator="containsText" text="Crítico">
      <formula>NOT(ISERROR(SEARCH("Crítico",W65)))</formula>
    </cfRule>
    <cfRule type="containsText" dxfId="2286" priority="273" operator="containsText" text="Poco Crítico">
      <formula>NOT(ISERROR(SEARCH("Poco Crítico",W65)))</formula>
    </cfRule>
    <cfRule type="containsText" dxfId="2285" priority="274" operator="containsText" text="No Crítico">
      <formula>NOT(ISERROR(SEARCH("No Crítico",W65)))</formula>
    </cfRule>
  </conditionalFormatting>
  <conditionalFormatting sqref="AF36 AF34">
    <cfRule type="containsText" dxfId="2284" priority="179" operator="containsText" text="Muy Crítico">
      <formula>NOT(ISERROR(SEARCH("Muy Crítico",AF34)))</formula>
    </cfRule>
    <cfRule type="containsText" dxfId="2283" priority="180" operator="containsText" text="Crítico">
      <formula>NOT(ISERROR(SEARCH("Crítico",AF34)))</formula>
    </cfRule>
    <cfRule type="containsText" dxfId="2282" priority="181" operator="containsText" text="Poco Crítico">
      <formula>NOT(ISERROR(SEARCH("Poco Crítico",AF34)))</formula>
    </cfRule>
    <cfRule type="containsText" dxfId="2281" priority="182" operator="containsText" text="No Crítico">
      <formula>NOT(ISERROR(SEARCH("No Crítico",AF34)))</formula>
    </cfRule>
  </conditionalFormatting>
  <conditionalFormatting sqref="AM65">
    <cfRule type="containsText" dxfId="2280" priority="259" operator="containsText" text="Muy Crítico">
      <formula>NOT(ISERROR(SEARCH("Muy Crítico",AM65)))</formula>
    </cfRule>
    <cfRule type="containsText" dxfId="2279" priority="260" operator="containsText" text="Crítico">
      <formula>NOT(ISERROR(SEARCH("Crítico",AM65)))</formula>
    </cfRule>
    <cfRule type="containsText" dxfId="2278" priority="261" operator="containsText" text="Poco Crítico">
      <formula>NOT(ISERROR(SEARCH("Poco Crítico",AM65)))</formula>
    </cfRule>
    <cfRule type="containsText" dxfId="2277" priority="262" operator="containsText" text="No Crítico">
      <formula>NOT(ISERROR(SEARCH("No Crítico",AM65)))</formula>
    </cfRule>
  </conditionalFormatting>
  <conditionalFormatting sqref="AK65">
    <cfRule type="containsText" dxfId="2276" priority="263" operator="containsText" text="Muy Crítico">
      <formula>NOT(ISERROR(SEARCH("Muy Crítico",AK65)))</formula>
    </cfRule>
    <cfRule type="containsText" dxfId="2275" priority="264" operator="containsText" text="Crítico">
      <formula>NOT(ISERROR(SEARCH("Crítico",AK65)))</formula>
    </cfRule>
    <cfRule type="containsText" dxfId="2274" priority="265" operator="containsText" text="Poco Crítico">
      <formula>NOT(ISERROR(SEARCH("Poco Crítico",AK65)))</formula>
    </cfRule>
    <cfRule type="containsText" dxfId="2273" priority="266" operator="containsText" text="No Crítico">
      <formula>NOT(ISERROR(SEARCH("No Crítico",AK65)))</formula>
    </cfRule>
  </conditionalFormatting>
  <conditionalFormatting sqref="AI65">
    <cfRule type="containsText" dxfId="2272" priority="267" operator="containsText" text="Muy Crítico">
      <formula>NOT(ISERROR(SEARCH("Muy Crítico",AI65)))</formula>
    </cfRule>
    <cfRule type="containsText" dxfId="2271" priority="268" operator="containsText" text="Crítico">
      <formula>NOT(ISERROR(SEARCH("Crítico",AI65)))</formula>
    </cfRule>
    <cfRule type="containsText" dxfId="2270" priority="269" operator="containsText" text="Poco Crítico">
      <formula>NOT(ISERROR(SEARCH("Poco Crítico",AI65)))</formula>
    </cfRule>
    <cfRule type="containsText" dxfId="2269" priority="270" operator="containsText" text="No Crítico">
      <formula>NOT(ISERROR(SEARCH("No Crítico",AI65)))</formula>
    </cfRule>
  </conditionalFormatting>
  <conditionalFormatting sqref="V65 X65:Z65 AF65 AP65 AN65 AL65 AJ65 AH65 AC65">
    <cfRule type="containsText" dxfId="2268" priority="255" operator="containsText" text="Muy Crítico">
      <formula>NOT(ISERROR(SEARCH("Muy Crítico",V65)))</formula>
    </cfRule>
    <cfRule type="containsText" dxfId="2267" priority="256" operator="containsText" text="Crítico">
      <formula>NOT(ISERROR(SEARCH("Crítico",V65)))</formula>
    </cfRule>
    <cfRule type="containsText" dxfId="2266" priority="257" operator="containsText" text="Poco Crítico">
      <formula>NOT(ISERROR(SEARCH("Poco Crítico",V65)))</formula>
    </cfRule>
    <cfRule type="containsText" dxfId="2265" priority="258" operator="containsText" text="No Crítico">
      <formula>NOT(ISERROR(SEARCH("No Crítico",V65)))</formula>
    </cfRule>
  </conditionalFormatting>
  <conditionalFormatting sqref="AP34">
    <cfRule type="containsText" dxfId="2264" priority="75" operator="containsText" text="Muy Crítico">
      <formula>NOT(ISERROR(SEARCH("Muy Crítico",AP34)))</formula>
    </cfRule>
    <cfRule type="containsText" dxfId="2263" priority="76" operator="containsText" text="Crítico">
      <formula>NOT(ISERROR(SEARCH("Crítico",AP34)))</formula>
    </cfRule>
    <cfRule type="containsText" dxfId="2262" priority="77" operator="containsText" text="Poco Crítico">
      <formula>NOT(ISERROR(SEARCH("Poco Crítico",AP34)))</formula>
    </cfRule>
    <cfRule type="containsText" dxfId="2261" priority="78" operator="containsText" text="No Crítico">
      <formula>NOT(ISERROR(SEARCH("No Crítico",AP34)))</formula>
    </cfRule>
  </conditionalFormatting>
  <conditionalFormatting sqref="V36 V38 V40:V41 V34">
    <cfRule type="containsText" dxfId="2260" priority="251" operator="containsText" text="Muy Crítico">
      <formula>NOT(ISERROR(SEARCH("Muy Crítico",V34)))</formula>
    </cfRule>
    <cfRule type="containsText" dxfId="2259" priority="252" operator="containsText" text="Crítico">
      <formula>NOT(ISERROR(SEARCH("Crítico",V34)))</formula>
    </cfRule>
    <cfRule type="containsText" dxfId="2258" priority="253" operator="containsText" text="Poco Crítico">
      <formula>NOT(ISERROR(SEARCH("Poco Crítico",V34)))</formula>
    </cfRule>
    <cfRule type="containsText" dxfId="2257" priority="254" operator="containsText" text="No Crítico">
      <formula>NOT(ISERROR(SEARCH("No Crítico",V34)))</formula>
    </cfRule>
  </conditionalFormatting>
  <conditionalFormatting sqref="V39">
    <cfRule type="containsText" dxfId="2256" priority="247" operator="containsText" text="Muy Crítico">
      <formula>NOT(ISERROR(SEARCH("Muy Crítico",V39)))</formula>
    </cfRule>
    <cfRule type="containsText" dxfId="2255" priority="248" operator="containsText" text="Crítico">
      <formula>NOT(ISERROR(SEARCH("Crítico",V39)))</formula>
    </cfRule>
    <cfRule type="containsText" dxfId="2254" priority="249" operator="containsText" text="Poco Crítico">
      <formula>NOT(ISERROR(SEARCH("Poco Crítico",V39)))</formula>
    </cfRule>
    <cfRule type="containsText" dxfId="2253" priority="250" operator="containsText" text="No Crítico">
      <formula>NOT(ISERROR(SEARCH("No Crítico",V39)))</formula>
    </cfRule>
  </conditionalFormatting>
  <conditionalFormatting sqref="V35">
    <cfRule type="containsText" dxfId="2252" priority="235" operator="containsText" text="Muy Crítico">
      <formula>NOT(ISERROR(SEARCH("Muy Crítico",V35)))</formula>
    </cfRule>
    <cfRule type="containsText" dxfId="2251" priority="236" operator="containsText" text="Crítico">
      <formula>NOT(ISERROR(SEARCH("Crítico",V35)))</formula>
    </cfRule>
    <cfRule type="containsText" dxfId="2250" priority="237" operator="containsText" text="Poco Crítico">
      <formula>NOT(ISERROR(SEARCH("Poco Crítico",V35)))</formula>
    </cfRule>
    <cfRule type="containsText" dxfId="2249" priority="238" operator="containsText" text="No Crítico">
      <formula>NOT(ISERROR(SEARCH("No Crítico",V35)))</formula>
    </cfRule>
  </conditionalFormatting>
  <conditionalFormatting sqref="V37">
    <cfRule type="containsText" dxfId="2248" priority="231" operator="containsText" text="Muy Crítico">
      <formula>NOT(ISERROR(SEARCH("Muy Crítico",V37)))</formula>
    </cfRule>
    <cfRule type="containsText" dxfId="2247" priority="232" operator="containsText" text="Crítico">
      <formula>NOT(ISERROR(SEARCH("Crítico",V37)))</formula>
    </cfRule>
    <cfRule type="containsText" dxfId="2246" priority="233" operator="containsText" text="Poco Crítico">
      <formula>NOT(ISERROR(SEARCH("Poco Crítico",V37)))</formula>
    </cfRule>
    <cfRule type="containsText" dxfId="2245" priority="234" operator="containsText" text="No Crítico">
      <formula>NOT(ISERROR(SEARCH("No Crítico",V37)))</formula>
    </cfRule>
  </conditionalFormatting>
  <conditionalFormatting sqref="V33">
    <cfRule type="containsText" dxfId="2244" priority="227" operator="containsText" text="Muy Crítico">
      <formula>NOT(ISERROR(SEARCH("Muy Crítico",V33)))</formula>
    </cfRule>
    <cfRule type="containsText" dxfId="2243" priority="228" operator="containsText" text="Crítico">
      <formula>NOT(ISERROR(SEARCH("Crítico",V33)))</formula>
    </cfRule>
    <cfRule type="containsText" dxfId="2242" priority="229" operator="containsText" text="Poco Crítico">
      <formula>NOT(ISERROR(SEARCH("Poco Crítico",V33)))</formula>
    </cfRule>
    <cfRule type="containsText" dxfId="2241" priority="230" operator="containsText" text="No Crítico">
      <formula>NOT(ISERROR(SEARCH("No Crítico",V33)))</formula>
    </cfRule>
  </conditionalFormatting>
  <conditionalFormatting sqref="X38 X36 X40:X41 X34 Z34 Z40:Z41 Z36 Z38">
    <cfRule type="containsText" dxfId="2240" priority="223" operator="containsText" text="Muy Crítico">
      <formula>NOT(ISERROR(SEARCH("Muy Crítico",X34)))</formula>
    </cfRule>
    <cfRule type="containsText" dxfId="2239" priority="224" operator="containsText" text="Crítico">
      <formula>NOT(ISERROR(SEARCH("Crítico",X34)))</formula>
    </cfRule>
    <cfRule type="containsText" dxfId="2238" priority="225" operator="containsText" text="Poco Crítico">
      <formula>NOT(ISERROR(SEARCH("Poco Crítico",X34)))</formula>
    </cfRule>
    <cfRule type="containsText" dxfId="2237" priority="226" operator="containsText" text="No Crítico">
      <formula>NOT(ISERROR(SEARCH("No Crítico",X34)))</formula>
    </cfRule>
  </conditionalFormatting>
  <conditionalFormatting sqref="X39 Z39">
    <cfRule type="containsText" dxfId="2236" priority="219" operator="containsText" text="Muy Crítico">
      <formula>NOT(ISERROR(SEARCH("Muy Crítico",X39)))</formula>
    </cfRule>
    <cfRule type="containsText" dxfId="2235" priority="220" operator="containsText" text="Crítico">
      <formula>NOT(ISERROR(SEARCH("Crítico",X39)))</formula>
    </cfRule>
    <cfRule type="containsText" dxfId="2234" priority="221" operator="containsText" text="Poco Crítico">
      <formula>NOT(ISERROR(SEARCH("Poco Crítico",X39)))</formula>
    </cfRule>
    <cfRule type="containsText" dxfId="2233" priority="222" operator="containsText" text="No Crítico">
      <formula>NOT(ISERROR(SEARCH("No Crítico",X39)))</formula>
    </cfRule>
  </conditionalFormatting>
  <conditionalFormatting sqref="X33 Z33">
    <cfRule type="containsText" dxfId="2232" priority="211" operator="containsText" text="Muy Crítico">
      <formula>NOT(ISERROR(SEARCH("Muy Crítico",X33)))</formula>
    </cfRule>
    <cfRule type="containsText" dxfId="2231" priority="212" operator="containsText" text="Crítico">
      <formula>NOT(ISERROR(SEARCH("Crítico",X33)))</formula>
    </cfRule>
    <cfRule type="containsText" dxfId="2230" priority="213" operator="containsText" text="Poco Crítico">
      <formula>NOT(ISERROR(SEARCH("Poco Crítico",X33)))</formula>
    </cfRule>
    <cfRule type="containsText" dxfId="2229" priority="214" operator="containsText" text="No Crítico">
      <formula>NOT(ISERROR(SEARCH("No Crítico",X33)))</formula>
    </cfRule>
  </conditionalFormatting>
  <conditionalFormatting sqref="X35 Z35">
    <cfRule type="containsText" dxfId="2228" priority="215" operator="containsText" text="Muy Crítico">
      <formula>NOT(ISERROR(SEARCH("Muy Crítico",X35)))</formula>
    </cfRule>
    <cfRule type="containsText" dxfId="2227" priority="216" operator="containsText" text="Crítico">
      <formula>NOT(ISERROR(SEARCH("Crítico",X35)))</formula>
    </cfRule>
    <cfRule type="containsText" dxfId="2226" priority="217" operator="containsText" text="Poco Crítico">
      <formula>NOT(ISERROR(SEARCH("Poco Crítico",X35)))</formula>
    </cfRule>
    <cfRule type="containsText" dxfId="2225" priority="218" operator="containsText" text="No Crítico">
      <formula>NOT(ISERROR(SEARCH("No Crítico",X35)))</formula>
    </cfRule>
  </conditionalFormatting>
  <conditionalFormatting sqref="X37 Z37">
    <cfRule type="containsText" dxfId="2224" priority="207" operator="containsText" text="Muy Crítico">
      <formula>NOT(ISERROR(SEARCH("Muy Crítico",X37)))</formula>
    </cfRule>
    <cfRule type="containsText" dxfId="2223" priority="208" operator="containsText" text="Crítico">
      <formula>NOT(ISERROR(SEARCH("Crítico",X37)))</formula>
    </cfRule>
    <cfRule type="containsText" dxfId="2222" priority="209" operator="containsText" text="Poco Crítico">
      <formula>NOT(ISERROR(SEARCH("Poco Crítico",X37)))</formula>
    </cfRule>
    <cfRule type="containsText" dxfId="2221" priority="210" operator="containsText" text="No Crítico">
      <formula>NOT(ISERROR(SEARCH("No Crítico",X37)))</formula>
    </cfRule>
  </conditionalFormatting>
  <conditionalFormatting sqref="AC38 AC40:AC41 AC34">
    <cfRule type="containsText" dxfId="2220" priority="203" operator="containsText" text="Muy Crítico">
      <formula>NOT(ISERROR(SEARCH("Muy Crítico",AC34)))</formula>
    </cfRule>
    <cfRule type="containsText" dxfId="2219" priority="204" operator="containsText" text="Crítico">
      <formula>NOT(ISERROR(SEARCH("Crítico",AC34)))</formula>
    </cfRule>
    <cfRule type="containsText" dxfId="2218" priority="205" operator="containsText" text="Poco Crítico">
      <formula>NOT(ISERROR(SEARCH("Poco Crítico",AC34)))</formula>
    </cfRule>
    <cfRule type="containsText" dxfId="2217" priority="206" operator="containsText" text="No Crítico">
      <formula>NOT(ISERROR(SEARCH("No Crítico",AC34)))</formula>
    </cfRule>
  </conditionalFormatting>
  <conditionalFormatting sqref="AC39">
    <cfRule type="containsText" dxfId="2216" priority="195" operator="containsText" text="Muy Crítico">
      <formula>NOT(ISERROR(SEARCH("Muy Crítico",AC39)))</formula>
    </cfRule>
    <cfRule type="containsText" dxfId="2215" priority="196" operator="containsText" text="Crítico">
      <formula>NOT(ISERROR(SEARCH("Crítico",AC39)))</formula>
    </cfRule>
    <cfRule type="containsText" dxfId="2214" priority="197" operator="containsText" text="Poco Crítico">
      <formula>NOT(ISERROR(SEARCH("Poco Crítico",AC39)))</formula>
    </cfRule>
    <cfRule type="containsText" dxfId="2213" priority="198" operator="containsText" text="No Crítico">
      <formula>NOT(ISERROR(SEARCH("No Crítico",AC39)))</formula>
    </cfRule>
  </conditionalFormatting>
  <conditionalFormatting sqref="AC33">
    <cfRule type="containsText" dxfId="2212" priority="187" operator="containsText" text="Muy Crítico">
      <formula>NOT(ISERROR(SEARCH("Muy Crítico",AC33)))</formula>
    </cfRule>
    <cfRule type="containsText" dxfId="2211" priority="188" operator="containsText" text="Crítico">
      <formula>NOT(ISERROR(SEARCH("Crítico",AC33)))</formula>
    </cfRule>
    <cfRule type="containsText" dxfId="2210" priority="189" operator="containsText" text="Poco Crítico">
      <formula>NOT(ISERROR(SEARCH("Poco Crítico",AC33)))</formula>
    </cfRule>
    <cfRule type="containsText" dxfId="2209" priority="190" operator="containsText" text="No Crítico">
      <formula>NOT(ISERROR(SEARCH("No Crítico",AC33)))</formula>
    </cfRule>
  </conditionalFormatting>
  <conditionalFormatting sqref="AC35:AC36">
    <cfRule type="containsText" dxfId="2208" priority="191" operator="containsText" text="Muy Crítico">
      <formula>NOT(ISERROR(SEARCH("Muy Crítico",AC35)))</formula>
    </cfRule>
    <cfRule type="containsText" dxfId="2207" priority="192" operator="containsText" text="Crítico">
      <formula>NOT(ISERROR(SEARCH("Crítico",AC35)))</formula>
    </cfRule>
    <cfRule type="containsText" dxfId="2206" priority="193" operator="containsText" text="Poco Crítico">
      <formula>NOT(ISERROR(SEARCH("Poco Crítico",AC35)))</formula>
    </cfRule>
    <cfRule type="containsText" dxfId="2205" priority="194" operator="containsText" text="No Crítico">
      <formula>NOT(ISERROR(SEARCH("No Crítico",AC35)))</formula>
    </cfRule>
  </conditionalFormatting>
  <conditionalFormatting sqref="AC37">
    <cfRule type="containsText" dxfId="2204" priority="183" operator="containsText" text="Muy Crítico">
      <formula>NOT(ISERROR(SEARCH("Muy Crítico",AC37)))</formula>
    </cfRule>
    <cfRule type="containsText" dxfId="2203" priority="184" operator="containsText" text="Crítico">
      <formula>NOT(ISERROR(SEARCH("Crítico",AC37)))</formula>
    </cfRule>
    <cfRule type="containsText" dxfId="2202" priority="185" operator="containsText" text="Poco Crítico">
      <formula>NOT(ISERROR(SEARCH("Poco Crítico",AC37)))</formula>
    </cfRule>
    <cfRule type="containsText" dxfId="2201" priority="186" operator="containsText" text="No Crítico">
      <formula>NOT(ISERROR(SEARCH("No Crítico",AC37)))</formula>
    </cfRule>
  </conditionalFormatting>
  <conditionalFormatting sqref="AF33">
    <cfRule type="containsText" dxfId="2200" priority="171" operator="containsText" text="Muy Crítico">
      <formula>NOT(ISERROR(SEARCH("Muy Crítico",AF33)))</formula>
    </cfRule>
    <cfRule type="containsText" dxfId="2199" priority="172" operator="containsText" text="Crítico">
      <formula>NOT(ISERROR(SEARCH("Crítico",AF33)))</formula>
    </cfRule>
    <cfRule type="containsText" dxfId="2198" priority="173" operator="containsText" text="Poco Crítico">
      <formula>NOT(ISERROR(SEARCH("Poco Crítico",AF33)))</formula>
    </cfRule>
    <cfRule type="containsText" dxfId="2197" priority="174" operator="containsText" text="No Crítico">
      <formula>NOT(ISERROR(SEARCH("No Crítico",AF33)))</formula>
    </cfRule>
  </conditionalFormatting>
  <conditionalFormatting sqref="AF35">
    <cfRule type="containsText" dxfId="2196" priority="175" operator="containsText" text="Muy Crítico">
      <formula>NOT(ISERROR(SEARCH("Muy Crítico",AF35)))</formula>
    </cfRule>
    <cfRule type="containsText" dxfId="2195" priority="176" operator="containsText" text="Crítico">
      <formula>NOT(ISERROR(SEARCH("Crítico",AF35)))</formula>
    </cfRule>
    <cfRule type="containsText" dxfId="2194" priority="177" operator="containsText" text="Poco Crítico">
      <formula>NOT(ISERROR(SEARCH("Poco Crítico",AF35)))</formula>
    </cfRule>
    <cfRule type="containsText" dxfId="2193" priority="178" operator="containsText" text="No Crítico">
      <formula>NOT(ISERROR(SEARCH("No Crítico",AF35)))</formula>
    </cfRule>
  </conditionalFormatting>
  <conditionalFormatting sqref="AF37">
    <cfRule type="containsText" dxfId="2192" priority="167" operator="containsText" text="Muy Crítico">
      <formula>NOT(ISERROR(SEARCH("Muy Crítico",AF37)))</formula>
    </cfRule>
    <cfRule type="containsText" dxfId="2191" priority="168" operator="containsText" text="Crítico">
      <formula>NOT(ISERROR(SEARCH("Crítico",AF37)))</formula>
    </cfRule>
    <cfRule type="containsText" dxfId="2190" priority="169" operator="containsText" text="Poco Crítico">
      <formula>NOT(ISERROR(SEARCH("Poco Crítico",AF37)))</formula>
    </cfRule>
    <cfRule type="containsText" dxfId="2189" priority="170" operator="containsText" text="No Crítico">
      <formula>NOT(ISERROR(SEARCH("No Crítico",AF37)))</formula>
    </cfRule>
  </conditionalFormatting>
  <conditionalFormatting sqref="AH38">
    <cfRule type="containsText" dxfId="2188" priority="163" operator="containsText" text="Muy Crítico">
      <formula>NOT(ISERROR(SEARCH("Muy Crítico",AH38)))</formula>
    </cfRule>
    <cfRule type="containsText" dxfId="2187" priority="164" operator="containsText" text="Crítico">
      <formula>NOT(ISERROR(SEARCH("Crítico",AH38)))</formula>
    </cfRule>
    <cfRule type="containsText" dxfId="2186" priority="165" operator="containsText" text="Poco Crítico">
      <formula>NOT(ISERROR(SEARCH("Poco Crítico",AH38)))</formula>
    </cfRule>
    <cfRule type="containsText" dxfId="2185" priority="166" operator="containsText" text="No Crítico">
      <formula>NOT(ISERROR(SEARCH("No Crítico",AH38)))</formula>
    </cfRule>
  </conditionalFormatting>
  <conditionalFormatting sqref="AH39">
    <cfRule type="containsText" dxfId="2184" priority="159" operator="containsText" text="Muy Crítico">
      <formula>NOT(ISERROR(SEARCH("Muy Crítico",AH39)))</formula>
    </cfRule>
    <cfRule type="containsText" dxfId="2183" priority="160" operator="containsText" text="Crítico">
      <formula>NOT(ISERROR(SEARCH("Crítico",AH39)))</formula>
    </cfRule>
    <cfRule type="containsText" dxfId="2182" priority="161" operator="containsText" text="Poco Crítico">
      <formula>NOT(ISERROR(SEARCH("Poco Crítico",AH39)))</formula>
    </cfRule>
    <cfRule type="containsText" dxfId="2181" priority="162" operator="containsText" text="No Crítico">
      <formula>NOT(ISERROR(SEARCH("No Crítico",AH39)))</formula>
    </cfRule>
  </conditionalFormatting>
  <conditionalFormatting sqref="AH33">
    <cfRule type="containsText" dxfId="2180" priority="155" operator="containsText" text="Muy Crítico">
      <formula>NOT(ISERROR(SEARCH("Muy Crítico",AH33)))</formula>
    </cfRule>
    <cfRule type="containsText" dxfId="2179" priority="156" operator="containsText" text="Crítico">
      <formula>NOT(ISERROR(SEARCH("Crítico",AH33)))</formula>
    </cfRule>
    <cfRule type="containsText" dxfId="2178" priority="157" operator="containsText" text="Poco Crítico">
      <formula>NOT(ISERROR(SEARCH("Poco Crítico",AH33)))</formula>
    </cfRule>
    <cfRule type="containsText" dxfId="2177" priority="158" operator="containsText" text="No Crítico">
      <formula>NOT(ISERROR(SEARCH("No Crítico",AH33)))</formula>
    </cfRule>
  </conditionalFormatting>
  <conditionalFormatting sqref="AH37">
    <cfRule type="containsText" dxfId="2176" priority="151" operator="containsText" text="Muy Crítico">
      <formula>NOT(ISERROR(SEARCH("Muy Crítico",AH37)))</formula>
    </cfRule>
    <cfRule type="containsText" dxfId="2175" priority="152" operator="containsText" text="Crítico">
      <formula>NOT(ISERROR(SEARCH("Crítico",AH37)))</formula>
    </cfRule>
    <cfRule type="containsText" dxfId="2174" priority="153" operator="containsText" text="Poco Crítico">
      <formula>NOT(ISERROR(SEARCH("Poco Crítico",AH37)))</formula>
    </cfRule>
    <cfRule type="containsText" dxfId="2173" priority="154" operator="containsText" text="No Crítico">
      <formula>NOT(ISERROR(SEARCH("No Crítico",AH37)))</formula>
    </cfRule>
  </conditionalFormatting>
  <conditionalFormatting sqref="AH34">
    <cfRule type="containsText" dxfId="2172" priority="147" operator="containsText" text="Muy Crítico">
      <formula>NOT(ISERROR(SEARCH("Muy Crítico",AH34)))</formula>
    </cfRule>
    <cfRule type="containsText" dxfId="2171" priority="148" operator="containsText" text="Crítico">
      <formula>NOT(ISERROR(SEARCH("Crítico",AH34)))</formula>
    </cfRule>
    <cfRule type="containsText" dxfId="2170" priority="149" operator="containsText" text="Poco Crítico">
      <formula>NOT(ISERROR(SEARCH("Poco Crítico",AH34)))</formula>
    </cfRule>
    <cfRule type="containsText" dxfId="2169" priority="150" operator="containsText" text="No Crítico">
      <formula>NOT(ISERROR(SEARCH("No Crítico",AH34)))</formula>
    </cfRule>
  </conditionalFormatting>
  <conditionalFormatting sqref="AH35">
    <cfRule type="containsText" dxfId="2168" priority="143" operator="containsText" text="Muy Crítico">
      <formula>NOT(ISERROR(SEARCH("Muy Crítico",AH35)))</formula>
    </cfRule>
    <cfRule type="containsText" dxfId="2167" priority="144" operator="containsText" text="Crítico">
      <formula>NOT(ISERROR(SEARCH("Crítico",AH35)))</formula>
    </cfRule>
    <cfRule type="containsText" dxfId="2166" priority="145" operator="containsText" text="Poco Crítico">
      <formula>NOT(ISERROR(SEARCH("Poco Crítico",AH35)))</formula>
    </cfRule>
    <cfRule type="containsText" dxfId="2165" priority="146" operator="containsText" text="No Crítico">
      <formula>NOT(ISERROR(SEARCH("No Crítico",AH35)))</formula>
    </cfRule>
  </conditionalFormatting>
  <conditionalFormatting sqref="AH36">
    <cfRule type="containsText" dxfId="2164" priority="139" operator="containsText" text="Muy Crítico">
      <formula>NOT(ISERROR(SEARCH("Muy Crítico",AH36)))</formula>
    </cfRule>
    <cfRule type="containsText" dxfId="2163" priority="140" operator="containsText" text="Crítico">
      <formula>NOT(ISERROR(SEARCH("Crítico",AH36)))</formula>
    </cfRule>
    <cfRule type="containsText" dxfId="2162" priority="141" operator="containsText" text="Poco Crítico">
      <formula>NOT(ISERROR(SEARCH("Poco Crítico",AH36)))</formula>
    </cfRule>
    <cfRule type="containsText" dxfId="2161" priority="142" operator="containsText" text="No Crítico">
      <formula>NOT(ISERROR(SEARCH("No Crítico",AH36)))</formula>
    </cfRule>
  </conditionalFormatting>
  <conditionalFormatting sqref="AJ38 AJ36 AJ34">
    <cfRule type="containsText" dxfId="2160" priority="135" operator="containsText" text="Muy Crítico">
      <formula>NOT(ISERROR(SEARCH("Muy Crítico",AJ34)))</formula>
    </cfRule>
    <cfRule type="containsText" dxfId="2159" priority="136" operator="containsText" text="Crítico">
      <formula>NOT(ISERROR(SEARCH("Crítico",AJ34)))</formula>
    </cfRule>
    <cfRule type="containsText" dxfId="2158" priority="137" operator="containsText" text="Poco Crítico">
      <formula>NOT(ISERROR(SEARCH("Poco Crítico",AJ34)))</formula>
    </cfRule>
    <cfRule type="containsText" dxfId="2157" priority="138" operator="containsText" text="No Crítico">
      <formula>NOT(ISERROR(SEARCH("No Crítico",AJ34)))</formula>
    </cfRule>
  </conditionalFormatting>
  <conditionalFormatting sqref="AJ39">
    <cfRule type="containsText" dxfId="2156" priority="131" operator="containsText" text="Muy Crítico">
      <formula>NOT(ISERROR(SEARCH("Muy Crítico",AJ39)))</formula>
    </cfRule>
    <cfRule type="containsText" dxfId="2155" priority="132" operator="containsText" text="Crítico">
      <formula>NOT(ISERROR(SEARCH("Crítico",AJ39)))</formula>
    </cfRule>
    <cfRule type="containsText" dxfId="2154" priority="133" operator="containsText" text="Poco Crítico">
      <formula>NOT(ISERROR(SEARCH("Poco Crítico",AJ39)))</formula>
    </cfRule>
    <cfRule type="containsText" dxfId="2153" priority="134" operator="containsText" text="No Crítico">
      <formula>NOT(ISERROR(SEARCH("No Crítico",AJ39)))</formula>
    </cfRule>
  </conditionalFormatting>
  <conditionalFormatting sqref="AJ33">
    <cfRule type="containsText" dxfId="2152" priority="123" operator="containsText" text="Muy Crítico">
      <formula>NOT(ISERROR(SEARCH("Muy Crítico",AJ33)))</formula>
    </cfRule>
    <cfRule type="containsText" dxfId="2151" priority="124" operator="containsText" text="Crítico">
      <formula>NOT(ISERROR(SEARCH("Crítico",AJ33)))</formula>
    </cfRule>
    <cfRule type="containsText" dxfId="2150" priority="125" operator="containsText" text="Poco Crítico">
      <formula>NOT(ISERROR(SEARCH("Poco Crítico",AJ33)))</formula>
    </cfRule>
    <cfRule type="containsText" dxfId="2149" priority="126" operator="containsText" text="No Crítico">
      <formula>NOT(ISERROR(SEARCH("No Crítico",AJ33)))</formula>
    </cfRule>
  </conditionalFormatting>
  <conditionalFormatting sqref="AJ35">
    <cfRule type="containsText" dxfId="2148" priority="127" operator="containsText" text="Muy Crítico">
      <formula>NOT(ISERROR(SEARCH("Muy Crítico",AJ35)))</formula>
    </cfRule>
    <cfRule type="containsText" dxfId="2147" priority="128" operator="containsText" text="Crítico">
      <formula>NOT(ISERROR(SEARCH("Crítico",AJ35)))</formula>
    </cfRule>
    <cfRule type="containsText" dxfId="2146" priority="129" operator="containsText" text="Poco Crítico">
      <formula>NOT(ISERROR(SEARCH("Poco Crítico",AJ35)))</formula>
    </cfRule>
    <cfRule type="containsText" dxfId="2145" priority="130" operator="containsText" text="No Crítico">
      <formula>NOT(ISERROR(SEARCH("No Crítico",AJ35)))</formula>
    </cfRule>
  </conditionalFormatting>
  <conditionalFormatting sqref="AJ37">
    <cfRule type="containsText" dxfId="2144" priority="119" operator="containsText" text="Muy Crítico">
      <formula>NOT(ISERROR(SEARCH("Muy Crítico",AJ37)))</formula>
    </cfRule>
    <cfRule type="containsText" dxfId="2143" priority="120" operator="containsText" text="Crítico">
      <formula>NOT(ISERROR(SEARCH("Crítico",AJ37)))</formula>
    </cfRule>
    <cfRule type="containsText" dxfId="2142" priority="121" operator="containsText" text="Poco Crítico">
      <formula>NOT(ISERROR(SEARCH("Poco Crítico",AJ37)))</formula>
    </cfRule>
    <cfRule type="containsText" dxfId="2141" priority="122" operator="containsText" text="No Crítico">
      <formula>NOT(ISERROR(SEARCH("No Crítico",AJ37)))</formula>
    </cfRule>
  </conditionalFormatting>
  <conditionalFormatting sqref="AL38:AL39">
    <cfRule type="containsText" dxfId="2140" priority="115" operator="containsText" text="Muy Crítico">
      <formula>NOT(ISERROR(SEARCH("Muy Crítico",AL38)))</formula>
    </cfRule>
    <cfRule type="containsText" dxfId="2139" priority="116" operator="containsText" text="Crítico">
      <formula>NOT(ISERROR(SEARCH("Crítico",AL38)))</formula>
    </cfRule>
    <cfRule type="containsText" dxfId="2138" priority="117" operator="containsText" text="Poco Crítico">
      <formula>NOT(ISERROR(SEARCH("Poco Crítico",AL38)))</formula>
    </cfRule>
    <cfRule type="containsText" dxfId="2137" priority="118" operator="containsText" text="No Crítico">
      <formula>NOT(ISERROR(SEARCH("No Crítico",AL38)))</formula>
    </cfRule>
  </conditionalFormatting>
  <conditionalFormatting sqref="AL37">
    <cfRule type="containsText" dxfId="2136" priority="111" operator="containsText" text="Muy Crítico">
      <formula>NOT(ISERROR(SEARCH("Muy Crítico",AL37)))</formula>
    </cfRule>
    <cfRule type="containsText" dxfId="2135" priority="112" operator="containsText" text="Crítico">
      <formula>NOT(ISERROR(SEARCH("Crítico",AL37)))</formula>
    </cfRule>
    <cfRule type="containsText" dxfId="2134" priority="113" operator="containsText" text="Poco Crítico">
      <formula>NOT(ISERROR(SEARCH("Poco Crítico",AL37)))</formula>
    </cfRule>
    <cfRule type="containsText" dxfId="2133" priority="114" operator="containsText" text="No Crítico">
      <formula>NOT(ISERROR(SEARCH("No Crítico",AL37)))</formula>
    </cfRule>
  </conditionalFormatting>
  <conditionalFormatting sqref="AN34 AN36 AN38:AN41">
    <cfRule type="containsText" dxfId="2132" priority="107" operator="containsText" text="Muy Crítico">
      <formula>NOT(ISERROR(SEARCH("Muy Crítico",AN34)))</formula>
    </cfRule>
    <cfRule type="containsText" dxfId="2131" priority="108" operator="containsText" text="Crítico">
      <formula>NOT(ISERROR(SEARCH("Crítico",AN34)))</formula>
    </cfRule>
    <cfRule type="containsText" dxfId="2130" priority="109" operator="containsText" text="Poco Crítico">
      <formula>NOT(ISERROR(SEARCH("Poco Crítico",AN34)))</formula>
    </cfRule>
    <cfRule type="containsText" dxfId="2129" priority="110" operator="containsText" text="No Crítico">
      <formula>NOT(ISERROR(SEARCH("No Crítico",AN34)))</formula>
    </cfRule>
  </conditionalFormatting>
  <conditionalFormatting sqref="AN33">
    <cfRule type="containsText" dxfId="2128" priority="99" operator="containsText" text="Muy Crítico">
      <formula>NOT(ISERROR(SEARCH("Muy Crítico",AN33)))</formula>
    </cfRule>
    <cfRule type="containsText" dxfId="2127" priority="100" operator="containsText" text="Crítico">
      <formula>NOT(ISERROR(SEARCH("Crítico",AN33)))</formula>
    </cfRule>
    <cfRule type="containsText" dxfId="2126" priority="101" operator="containsText" text="Poco Crítico">
      <formula>NOT(ISERROR(SEARCH("Poco Crítico",AN33)))</formula>
    </cfRule>
    <cfRule type="containsText" dxfId="2125" priority="102" operator="containsText" text="No Crítico">
      <formula>NOT(ISERROR(SEARCH("No Crítico",AN33)))</formula>
    </cfRule>
  </conditionalFormatting>
  <conditionalFormatting sqref="AN35">
    <cfRule type="containsText" dxfId="2124" priority="103" operator="containsText" text="Muy Crítico">
      <formula>NOT(ISERROR(SEARCH("Muy Crítico",AN35)))</formula>
    </cfRule>
    <cfRule type="containsText" dxfId="2123" priority="104" operator="containsText" text="Crítico">
      <formula>NOT(ISERROR(SEARCH("Crítico",AN35)))</formula>
    </cfRule>
    <cfRule type="containsText" dxfId="2122" priority="105" operator="containsText" text="Poco Crítico">
      <formula>NOT(ISERROR(SEARCH("Poco Crítico",AN35)))</formula>
    </cfRule>
    <cfRule type="containsText" dxfId="2121" priority="106" operator="containsText" text="No Crítico">
      <formula>NOT(ISERROR(SEARCH("No Crítico",AN35)))</formula>
    </cfRule>
  </conditionalFormatting>
  <conditionalFormatting sqref="AN37">
    <cfRule type="containsText" dxfId="2120" priority="95" operator="containsText" text="Muy Crítico">
      <formula>NOT(ISERROR(SEARCH("Muy Crítico",AN37)))</formula>
    </cfRule>
    <cfRule type="containsText" dxfId="2119" priority="96" operator="containsText" text="Crítico">
      <formula>NOT(ISERROR(SEARCH("Crítico",AN37)))</formula>
    </cfRule>
    <cfRule type="containsText" dxfId="2118" priority="97" operator="containsText" text="Poco Crítico">
      <formula>NOT(ISERROR(SEARCH("Poco Crítico",AN37)))</formula>
    </cfRule>
    <cfRule type="containsText" dxfId="2117" priority="98" operator="containsText" text="No Crítico">
      <formula>NOT(ISERROR(SEARCH("No Crítico",AN37)))</formula>
    </cfRule>
  </conditionalFormatting>
  <conditionalFormatting sqref="AP36">
    <cfRule type="containsText" dxfId="2116" priority="91" operator="containsText" text="Muy Crítico">
      <formula>NOT(ISERROR(SEARCH("Muy Crítico",AP36)))</formula>
    </cfRule>
    <cfRule type="containsText" dxfId="2115" priority="92" operator="containsText" text="Crítico">
      <formula>NOT(ISERROR(SEARCH("Crítico",AP36)))</formula>
    </cfRule>
    <cfRule type="containsText" dxfId="2114" priority="93" operator="containsText" text="Poco Crítico">
      <formula>NOT(ISERROR(SEARCH("Poco Crítico",AP36)))</formula>
    </cfRule>
    <cfRule type="containsText" dxfId="2113" priority="94" operator="containsText" text="No Crítico">
      <formula>NOT(ISERROR(SEARCH("No Crítico",AP36)))</formula>
    </cfRule>
  </conditionalFormatting>
  <conditionalFormatting sqref="AP33">
    <cfRule type="containsText" dxfId="2112" priority="83" operator="containsText" text="Muy Crítico">
      <formula>NOT(ISERROR(SEARCH("Muy Crítico",AP33)))</formula>
    </cfRule>
    <cfRule type="containsText" dxfId="2111" priority="84" operator="containsText" text="Crítico">
      <formula>NOT(ISERROR(SEARCH("Crítico",AP33)))</formula>
    </cfRule>
    <cfRule type="containsText" dxfId="2110" priority="85" operator="containsText" text="Poco Crítico">
      <formula>NOT(ISERROR(SEARCH("Poco Crítico",AP33)))</formula>
    </cfRule>
    <cfRule type="containsText" dxfId="2109" priority="86" operator="containsText" text="No Crítico">
      <formula>NOT(ISERROR(SEARCH("No Crítico",AP33)))</formula>
    </cfRule>
  </conditionalFormatting>
  <conditionalFormatting sqref="AP35">
    <cfRule type="containsText" dxfId="2108" priority="87" operator="containsText" text="Muy Crítico">
      <formula>NOT(ISERROR(SEARCH("Muy Crítico",AP35)))</formula>
    </cfRule>
    <cfRule type="containsText" dxfId="2107" priority="88" operator="containsText" text="Crítico">
      <formula>NOT(ISERROR(SEARCH("Crítico",AP35)))</formula>
    </cfRule>
    <cfRule type="containsText" dxfId="2106" priority="89" operator="containsText" text="Poco Crítico">
      <formula>NOT(ISERROR(SEARCH("Poco Crítico",AP35)))</formula>
    </cfRule>
    <cfRule type="containsText" dxfId="2105" priority="90" operator="containsText" text="No Crítico">
      <formula>NOT(ISERROR(SEARCH("No Crítico",AP35)))</formula>
    </cfRule>
  </conditionalFormatting>
  <conditionalFormatting sqref="AP37">
    <cfRule type="containsText" dxfId="2104" priority="79" operator="containsText" text="Muy Crítico">
      <formula>NOT(ISERROR(SEARCH("Muy Crítico",AP37)))</formula>
    </cfRule>
    <cfRule type="containsText" dxfId="2103" priority="80" operator="containsText" text="Crítico">
      <formula>NOT(ISERROR(SEARCH("Crítico",AP37)))</formula>
    </cfRule>
    <cfRule type="containsText" dxfId="2102" priority="81" operator="containsText" text="Poco Crítico">
      <formula>NOT(ISERROR(SEARCH("Poco Crítico",AP37)))</formula>
    </cfRule>
    <cfRule type="containsText" dxfId="2101" priority="82" operator="containsText" text="No Crítico">
      <formula>NOT(ISERROR(SEARCH("No Crítico",AP37)))</formula>
    </cfRule>
  </conditionalFormatting>
  <conditionalFormatting sqref="AU30:AU41">
    <cfRule type="expression" dxfId="2100" priority="67">
      <formula>IF(AU30="No crítico",1,0)</formula>
    </cfRule>
    <cfRule type="expression" dxfId="2099" priority="68">
      <formula>IF(AU30="Esencial",1,0)</formula>
    </cfRule>
    <cfRule type="expression" dxfId="2098" priority="69">
      <formula>IF(AU30="Crítico",1,0)</formula>
    </cfRule>
    <cfRule type="expression" dxfId="2097" priority="70">
      <formula>IF(AU30="Muy crítico",1,0)</formula>
    </cfRule>
  </conditionalFormatting>
  <conditionalFormatting sqref="H21">
    <cfRule type="duplicateValues" dxfId="2096" priority="58"/>
  </conditionalFormatting>
  <conditionalFormatting sqref="H17">
    <cfRule type="duplicateValues" dxfId="2095" priority="57"/>
  </conditionalFormatting>
  <conditionalFormatting sqref="H18:H19">
    <cfRule type="duplicateValues" dxfId="2094" priority="56"/>
  </conditionalFormatting>
  <conditionalFormatting sqref="H20">
    <cfRule type="duplicateValues" dxfId="2093" priority="55"/>
  </conditionalFormatting>
  <conditionalFormatting sqref="H12:H14">
    <cfRule type="duplicateValues" dxfId="2092" priority="54"/>
  </conditionalFormatting>
  <conditionalFormatting sqref="H16">
    <cfRule type="duplicateValues" dxfId="2091" priority="53"/>
  </conditionalFormatting>
  <conditionalFormatting sqref="H9">
    <cfRule type="duplicateValues" dxfId="2090" priority="52"/>
  </conditionalFormatting>
  <conditionalFormatting sqref="H10">
    <cfRule type="duplicateValues" dxfId="2089" priority="51"/>
  </conditionalFormatting>
  <conditionalFormatting sqref="H8">
    <cfRule type="duplicateValues" dxfId="2088" priority="50"/>
  </conditionalFormatting>
  <conditionalFormatting sqref="H22">
    <cfRule type="duplicateValues" dxfId="2087" priority="49"/>
  </conditionalFormatting>
  <conditionalFormatting sqref="H15">
    <cfRule type="duplicateValues" dxfId="2086" priority="48"/>
  </conditionalFormatting>
  <conditionalFormatting sqref="H24">
    <cfRule type="duplicateValues" dxfId="2085" priority="47"/>
  </conditionalFormatting>
  <conditionalFormatting sqref="H25:H29">
    <cfRule type="duplicateValues" dxfId="2084" priority="46"/>
  </conditionalFormatting>
  <conditionalFormatting sqref="H23">
    <cfRule type="duplicateValues" dxfId="2083" priority="45"/>
  </conditionalFormatting>
  <conditionalFormatting sqref="AA8:AB22 W8:X22 AM8:AR22 AD8:AK22 AD24:AK29 AM24:AR29 W24:X29 AA24:AB29">
    <cfRule type="containsText" dxfId="2082" priority="41" operator="containsText" text="Muy Crítico">
      <formula>NOT(ISERROR(SEARCH("Muy Crítico",W8)))</formula>
    </cfRule>
    <cfRule type="containsText" dxfId="2081" priority="42" operator="containsText" text="Crítico">
      <formula>NOT(ISERROR(SEARCH("Crítico",W8)))</formula>
    </cfRule>
    <cfRule type="containsText" dxfId="2080" priority="43" operator="containsText" text="Poco Crítico">
      <formula>NOT(ISERROR(SEARCH("Poco Crítico",W8)))</formula>
    </cfRule>
    <cfRule type="containsText" dxfId="2079" priority="44" operator="containsText" text="No Crítico">
      <formula>NOT(ISERROR(SEARCH("No Crítico",W8)))</formula>
    </cfRule>
  </conditionalFormatting>
  <conditionalFormatting sqref="AC8:AC22 AC26:AC29">
    <cfRule type="containsText" dxfId="2078" priority="37" operator="containsText" text="Muy Crítico">
      <formula>NOT(ISERROR(SEARCH("Muy Crítico",AC8)))</formula>
    </cfRule>
    <cfRule type="containsText" dxfId="2077" priority="38" operator="containsText" text="Crítico">
      <formula>NOT(ISERROR(SEARCH("Crítico",AC8)))</formula>
    </cfRule>
    <cfRule type="containsText" dxfId="2076" priority="39" operator="containsText" text="Poco Crítico">
      <formula>NOT(ISERROR(SEARCH("Poco Crítico",AC8)))</formula>
    </cfRule>
    <cfRule type="containsText" dxfId="2075" priority="40" operator="containsText" text="No Crítico">
      <formula>NOT(ISERROR(SEARCH("No Crítico",AC8)))</formula>
    </cfRule>
  </conditionalFormatting>
  <conditionalFormatting sqref="AL8:AL22 AL24:AL29">
    <cfRule type="containsText" dxfId="2074" priority="33" operator="containsText" text="Muy Crítico">
      <formula>NOT(ISERROR(SEARCH("Muy Crítico",AL8)))</formula>
    </cfRule>
    <cfRule type="containsText" dxfId="2073" priority="34" operator="containsText" text="Crítico">
      <formula>NOT(ISERROR(SEARCH("Crítico",AL8)))</formula>
    </cfRule>
    <cfRule type="containsText" dxfId="2072" priority="35" operator="containsText" text="Poco Crítico">
      <formula>NOT(ISERROR(SEARCH("Poco Crítico",AL8)))</formula>
    </cfRule>
    <cfRule type="containsText" dxfId="2071" priority="36" operator="containsText" text="No Crítico">
      <formula>NOT(ISERROR(SEARCH("No Crítico",AL8)))</formula>
    </cfRule>
  </conditionalFormatting>
  <conditionalFormatting sqref="AU8:AU22 AU24:AU29">
    <cfRule type="expression" dxfId="2070" priority="29">
      <formula>IF(AU8="No crítico",1,0)</formula>
    </cfRule>
    <cfRule type="expression" dxfId="2069" priority="30">
      <formula>IF(AU8="Esencial",1,0)</formula>
    </cfRule>
    <cfRule type="expression" dxfId="2068" priority="31">
      <formula>IF(AU8="Crítico",1,0)</formula>
    </cfRule>
    <cfRule type="expression" dxfId="2067" priority="32">
      <formula>IF(AU8="Muy crítico",1,0)</formula>
    </cfRule>
  </conditionalFormatting>
  <conditionalFormatting sqref="AC24:AC25">
    <cfRule type="containsText" dxfId="2066" priority="25" operator="containsText" text="Muy Crítico">
      <formula>NOT(ISERROR(SEARCH("Muy Crítico",AC24)))</formula>
    </cfRule>
    <cfRule type="containsText" dxfId="2065" priority="26" operator="containsText" text="Crítico">
      <formula>NOT(ISERROR(SEARCH("Crítico",AC24)))</formula>
    </cfRule>
    <cfRule type="containsText" dxfId="2064" priority="27" operator="containsText" text="Poco Crítico">
      <formula>NOT(ISERROR(SEARCH("Poco Crítico",AC24)))</formula>
    </cfRule>
    <cfRule type="containsText" dxfId="2063" priority="28" operator="containsText" text="No Crítico">
      <formula>NOT(ISERROR(SEARCH("No Crítico",AC24)))</formula>
    </cfRule>
  </conditionalFormatting>
  <conditionalFormatting sqref="AA23 X23">
    <cfRule type="containsText" dxfId="2062" priority="21" operator="containsText" text="Muy Crítico">
      <formula>NOT(ISERROR(SEARCH("Muy Crítico",X23)))</formula>
    </cfRule>
    <cfRule type="containsText" dxfId="2061" priority="22" operator="containsText" text="Crítico">
      <formula>NOT(ISERROR(SEARCH("Crítico",X23)))</formula>
    </cfRule>
    <cfRule type="containsText" dxfId="2060" priority="23" operator="containsText" text="Poco Crítico">
      <formula>NOT(ISERROR(SEARCH("Poco Crítico",X23)))</formula>
    </cfRule>
    <cfRule type="containsText" dxfId="2059" priority="24" operator="containsText" text="No Crítico">
      <formula>NOT(ISERROR(SEARCH("No Crítico",X23)))</formula>
    </cfRule>
  </conditionalFormatting>
  <conditionalFormatting sqref="W23 AB23">
    <cfRule type="containsText" dxfId="2058" priority="17" operator="containsText" text="Muy Crítico">
      <formula>NOT(ISERROR(SEARCH("Muy Crítico",W23)))</formula>
    </cfRule>
    <cfRule type="containsText" dxfId="2057" priority="18" operator="containsText" text="Crítico">
      <formula>NOT(ISERROR(SEARCH("Crítico",W23)))</formula>
    </cfRule>
    <cfRule type="containsText" dxfId="2056" priority="19" operator="containsText" text="Poco Crítico">
      <formula>NOT(ISERROR(SEARCH("Poco Crítico",W23)))</formula>
    </cfRule>
    <cfRule type="containsText" dxfId="2055" priority="20" operator="containsText" text="No Crítico">
      <formula>NOT(ISERROR(SEARCH("No Crítico",W23)))</formula>
    </cfRule>
  </conditionalFormatting>
  <conditionalFormatting sqref="AD23:AK23 AM23:AR23">
    <cfRule type="containsText" dxfId="2054" priority="13" operator="containsText" text="Muy Crítico">
      <formula>NOT(ISERROR(SEARCH("Muy Crítico",AD23)))</formula>
    </cfRule>
    <cfRule type="containsText" dxfId="2053" priority="14" operator="containsText" text="Crítico">
      <formula>NOT(ISERROR(SEARCH("Crítico",AD23)))</formula>
    </cfRule>
    <cfRule type="containsText" dxfId="2052" priority="15" operator="containsText" text="Poco Crítico">
      <formula>NOT(ISERROR(SEARCH("Poco Crítico",AD23)))</formula>
    </cfRule>
    <cfRule type="containsText" dxfId="2051" priority="16" operator="containsText" text="No Crítico">
      <formula>NOT(ISERROR(SEARCH("No Crítico",AD23)))</formula>
    </cfRule>
  </conditionalFormatting>
  <conditionalFormatting sqref="AC23">
    <cfRule type="containsText" dxfId="2050" priority="9" operator="containsText" text="Muy Crítico">
      <formula>NOT(ISERROR(SEARCH("Muy Crítico",AC23)))</formula>
    </cfRule>
    <cfRule type="containsText" dxfId="2049" priority="10" operator="containsText" text="Crítico">
      <formula>NOT(ISERROR(SEARCH("Crítico",AC23)))</formula>
    </cfRule>
    <cfRule type="containsText" dxfId="2048" priority="11" operator="containsText" text="Poco Crítico">
      <formula>NOT(ISERROR(SEARCH("Poco Crítico",AC23)))</formula>
    </cfRule>
    <cfRule type="containsText" dxfId="2047" priority="12" operator="containsText" text="No Crítico">
      <formula>NOT(ISERROR(SEARCH("No Crítico",AC23)))</formula>
    </cfRule>
  </conditionalFormatting>
  <conditionalFormatting sqref="AL23">
    <cfRule type="containsText" dxfId="2046" priority="5" operator="containsText" text="Muy Crítico">
      <formula>NOT(ISERROR(SEARCH("Muy Crítico",AL23)))</formula>
    </cfRule>
    <cfRule type="containsText" dxfId="2045" priority="6" operator="containsText" text="Crítico">
      <formula>NOT(ISERROR(SEARCH("Crítico",AL23)))</formula>
    </cfRule>
    <cfRule type="containsText" dxfId="2044" priority="7" operator="containsText" text="Poco Crítico">
      <formula>NOT(ISERROR(SEARCH("Poco Crítico",AL23)))</formula>
    </cfRule>
    <cfRule type="containsText" dxfId="2043" priority="8" operator="containsText" text="No Crítico">
      <formula>NOT(ISERROR(SEARCH("No Crítico",AL23)))</formula>
    </cfRule>
  </conditionalFormatting>
  <conditionalFormatting sqref="AU23">
    <cfRule type="expression" dxfId="2042" priority="1">
      <formula>IF(AU23="No crítico",1,0)</formula>
    </cfRule>
    <cfRule type="expression" dxfId="2041" priority="2">
      <formula>IF(AU23="Esencial",1,0)</formula>
    </cfRule>
    <cfRule type="expression" dxfId="2040" priority="3">
      <formula>IF(AU23="Crítico",1,0)</formula>
    </cfRule>
    <cfRule type="expression" dxfId="2039" priority="4">
      <formula>IF(AU23="Muy crítico",1,0)</formula>
    </cfRule>
  </conditionalFormatting>
  <dataValidations count="9">
    <dataValidation type="list" allowBlank="1" showInputMessage="1" showErrorMessage="1" sqref="P26:P64" xr:uid="{B4B9FED3-D6CF-4BD4-91E0-7AC6BB72C83E}">
      <formula1>L_15</formula1>
    </dataValidation>
    <dataValidation type="list" showInputMessage="1" sqref="L24:L64" xr:uid="{3C1000DF-3743-4B4F-A58D-A6CB24496700}">
      <formula1>L_19</formula1>
    </dataValidation>
    <dataValidation type="list" allowBlank="1" showInputMessage="1" showErrorMessage="1" sqref="AF8:AF64" xr:uid="{5EE335E9-46FA-4DB4-8476-035F848F053D}">
      <formula1>L_06</formula1>
    </dataValidation>
    <dataValidation type="list" allowBlank="1" showInputMessage="1" showErrorMessage="1" sqref="AN8:AN64" xr:uid="{E1A7E948-DE37-4684-B39F-B8872236EC8F}">
      <formula1>L_05</formula1>
    </dataValidation>
    <dataValidation type="list" allowBlank="1" showInputMessage="1" showErrorMessage="1" sqref="AP8:AP64" xr:uid="{39391F43-64BE-4055-BAA2-7233BFF8FCD8}">
      <formula1>L_04</formula1>
    </dataValidation>
    <dataValidation type="list" showInputMessage="1" showErrorMessage="1" sqref="AL8:AL64" xr:uid="{1511AF2B-9031-465C-8CA7-FAC4ACF4E77C}">
      <formula1>L_03</formula1>
    </dataValidation>
    <dataValidation type="list" showInputMessage="1" showErrorMessage="1" sqref="AJ8:AJ64" xr:uid="{EED2A7A3-2B87-43B8-B2DE-52A38800D3F5}">
      <formula1>L_02</formula1>
    </dataValidation>
    <dataValidation type="list" showInputMessage="1" showErrorMessage="1" sqref="AH8:AH64" xr:uid="{458C2145-570E-436E-B74C-7E9A2B1AF035}">
      <formula1>L_01</formula1>
    </dataValidation>
    <dataValidation type="list" allowBlank="1" showInputMessage="1" showErrorMessage="1" sqref="R28:R64 R15" xr:uid="{196C5AAD-9F95-4D5D-A63C-624A64B229B1}">
      <formula1>L_16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2BD0-9E4E-48F4-934C-20D52597F717}">
  <sheetPr codeName="Hoja15"/>
  <dimension ref="A1:AW123"/>
  <sheetViews>
    <sheetView showGridLines="0" topLeftCell="AG7" zoomScale="40" zoomScaleNormal="4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5" width="5.6640625" style="181" customWidth="1"/>
    <col min="6" max="6" width="6.6640625" style="181" customWidth="1"/>
    <col min="7" max="7" width="5.109375" style="181" customWidth="1"/>
    <col min="8" max="8" width="14" style="181" customWidth="1"/>
    <col min="9" max="9" width="30.33203125" style="181" bestFit="1" customWidth="1"/>
    <col min="10" max="10" width="29.88671875" style="181" customWidth="1"/>
    <col min="11" max="11" width="25.109375" style="181" customWidth="1"/>
    <col min="12" max="12" width="17.44140625" style="181" bestFit="1" customWidth="1"/>
    <col min="13" max="13" width="27.6640625" style="181" customWidth="1"/>
    <col min="14" max="14" width="3.6640625" style="181" bestFit="1" customWidth="1"/>
    <col min="15" max="15" width="7.5546875" style="181" bestFit="1" customWidth="1"/>
    <col min="16" max="16" width="3.44140625" style="181" bestFit="1" customWidth="1"/>
    <col min="17" max="17" width="28" style="181" customWidth="1"/>
    <col min="18" max="18" width="7.6640625" style="181" bestFit="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14.4414062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10.44140625" style="181" customWidth="1"/>
    <col min="32" max="32" width="43.109375" style="181" bestFit="1" customWidth="1"/>
    <col min="33" max="33" width="3.44140625" style="181" bestFit="1" customWidth="1"/>
    <col min="34" max="34" width="45.10937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57" style="181" customWidth="1"/>
    <col min="39" max="39" width="3.44140625" style="181" bestFit="1" customWidth="1"/>
    <col min="40" max="40" width="49" style="181" customWidth="1"/>
    <col min="41" max="41" width="3.44140625" style="181" bestFit="1" customWidth="1"/>
    <col min="42" max="42" width="52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9.5546875" style="181" bestFit="1" customWidth="1"/>
    <col min="47" max="47" width="15" style="18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91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588</v>
      </c>
      <c r="E8" s="36" t="s">
        <v>382</v>
      </c>
      <c r="F8" s="36" t="s">
        <v>768</v>
      </c>
      <c r="G8" s="36">
        <v>15301</v>
      </c>
      <c r="H8" s="36" t="s">
        <v>779</v>
      </c>
      <c r="I8" s="201" t="s">
        <v>759</v>
      </c>
      <c r="J8" s="36" t="s">
        <v>852</v>
      </c>
      <c r="K8" s="36" t="s">
        <v>1025</v>
      </c>
      <c r="L8" s="36" t="s">
        <v>324</v>
      </c>
      <c r="M8" s="36" t="s">
        <v>1026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0.125</v>
      </c>
      <c r="U8" s="209">
        <v>5</v>
      </c>
      <c r="V8" s="216">
        <v>5768086</v>
      </c>
      <c r="W8" s="44">
        <f>V8/30</f>
        <v>192269.53333333333</v>
      </c>
      <c r="X8" s="39">
        <v>542</v>
      </c>
      <c r="Y8" s="45">
        <f>T8</f>
        <v>0.125</v>
      </c>
      <c r="Z8" s="215">
        <v>1</v>
      </c>
      <c r="AA8" s="205">
        <f>W8*Z8*Y8</f>
        <v>24033.691666666666</v>
      </c>
      <c r="AB8" s="47">
        <f>+AA8*X8</f>
        <v>13026260.883333333</v>
      </c>
      <c r="AC8" s="41">
        <v>161870988.06522933</v>
      </c>
      <c r="AD8" s="48">
        <f>+AB8+AC8</f>
        <v>174897248.94856265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253</v>
      </c>
      <c r="AG8" s="50" t="str">
        <f t="shared" ref="AG8" si="1">IF(MID(AF8,1,1)="0",MID(AF8,2,1),MID(AF8,1,2))</f>
        <v>5</v>
      </c>
      <c r="AH8" s="11" t="s">
        <v>39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2544422</v>
      </c>
      <c r="AS8" s="198">
        <f>IFERROR(MAX(_xlfn.NUMBERVALUE(AI8),_xlfn.NUMBERVALUE(AK8),_xlfn.NUMBERVALUE(AM8),_xlfn.NUMBERVALUE(AE8),_xlfn.NUMBERVALUE(AO8),_xlfn.NUMBERVALUE(AQ8),_xlfn.NUMBERVALUE(AG8)),"")</f>
        <v>5</v>
      </c>
      <c r="AT8" s="198" t="str">
        <f>VLOOKUP(AS8,'Listas '!$B$151:$C$156,2,FALSE)</f>
        <v>Muy Alta</v>
      </c>
      <c r="AU8" s="189" t="str">
        <f>VLOOKUP(AT8,'Listas '!$C$151:$D$156,2,FALSE)</f>
        <v>Muy 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588</v>
      </c>
      <c r="E9" s="36" t="s">
        <v>382</v>
      </c>
      <c r="F9" s="36" t="s">
        <v>768</v>
      </c>
      <c r="G9" s="36">
        <v>15301</v>
      </c>
      <c r="H9" s="36" t="s">
        <v>769</v>
      </c>
      <c r="I9" s="201" t="s">
        <v>1181</v>
      </c>
      <c r="J9" s="36" t="s">
        <v>1182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147</v>
      </c>
      <c r="P9" s="36" t="s">
        <v>1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214">
        <v>0</v>
      </c>
      <c r="W9" s="44">
        <f t="shared" ref="W9:W22" si="7">V9/30</f>
        <v>0</v>
      </c>
      <c r="X9" s="39">
        <v>542</v>
      </c>
      <c r="Y9" s="45">
        <f t="shared" ref="Y9:Y22" si="8">T9</f>
        <v>0</v>
      </c>
      <c r="Z9" s="215">
        <v>0</v>
      </c>
      <c r="AA9" s="205">
        <f t="shared" ref="AA9:AA22" si="9">W9*Z9*Y9</f>
        <v>0</v>
      </c>
      <c r="AB9" s="47">
        <f t="shared" ref="AB9:AB22" si="10">+AA9*X9</f>
        <v>0</v>
      </c>
      <c r="AC9" s="41">
        <v>161870988.06522933</v>
      </c>
      <c r="AD9" s="48">
        <f t="shared" ref="AD9:AD22" si="11">+AB9+AC9</f>
        <v>161870988.06522933</v>
      </c>
      <c r="AE9" s="49">
        <f t="shared" ref="AE9:AE22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21" si="13">IF(MID(AF9,1,1)="0",MID(AF9,2,1),MID(AF9,1,2))</f>
        <v>1</v>
      </c>
      <c r="AH9" s="11" t="s">
        <v>39</v>
      </c>
      <c r="AI9" s="51" t="str">
        <f t="shared" ref="AI9:AI21" si="14">IF(MID(AH9,1,1)="0",MID(AH9,2,1),MID(AH9,1,2))</f>
        <v>4</v>
      </c>
      <c r="AJ9" s="11" t="s">
        <v>263</v>
      </c>
      <c r="AK9" s="52" t="str">
        <f t="shared" ref="AK9:AK21" si="15">IF(MID(AJ9,1,1)="0",MID(AJ9,2,1),MID(AJ9,1,2))</f>
        <v>4</v>
      </c>
      <c r="AL9" s="11" t="s">
        <v>34</v>
      </c>
      <c r="AM9" s="51" t="str">
        <f t="shared" ref="AM9:AM21" si="16">IF(MID(AL9,1,1)="0",MID(AL9,2,1),MID(AL9,1,2))</f>
        <v>4</v>
      </c>
      <c r="AN9" s="11" t="s">
        <v>243</v>
      </c>
      <c r="AO9" s="52" t="str">
        <f t="shared" ref="AO9:AO21" si="17">IF(MID(AN9,1,1)="0",MID(AN9,2,1),MID(AN9,1,2))</f>
        <v>2</v>
      </c>
      <c r="AP9" s="42" t="s">
        <v>50</v>
      </c>
      <c r="AQ9" s="51" t="str">
        <f t="shared" ref="AQ9:AQ21" si="18">IF(MID(AP9,1,1)="0",MID(AP9,2,1),MID(AP9,1,2))</f>
        <v>2</v>
      </c>
      <c r="AR9" s="197" t="str">
        <f t="shared" ref="AR9:AR22" si="19">CONCATENATE(AE9,AG9,AI9,AK9,AM9,AO9,AQ9)</f>
        <v>2144422</v>
      </c>
      <c r="AS9" s="198">
        <f t="shared" ref="AS9:AS22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588</v>
      </c>
      <c r="E10" s="36" t="s">
        <v>382</v>
      </c>
      <c r="F10" s="36" t="s">
        <v>768</v>
      </c>
      <c r="G10" s="36">
        <v>15301</v>
      </c>
      <c r="H10" s="36" t="s">
        <v>778</v>
      </c>
      <c r="I10" s="201" t="s">
        <v>760</v>
      </c>
      <c r="J10" s="36" t="s">
        <v>1183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214">
        <v>0</v>
      </c>
      <c r="W10" s="44">
        <f t="shared" si="7"/>
        <v>0</v>
      </c>
      <c r="X10" s="39">
        <v>542</v>
      </c>
      <c r="Y10" s="45">
        <f t="shared" si="8"/>
        <v>0</v>
      </c>
      <c r="Z10" s="215">
        <v>0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3"/>
        <v>1</v>
      </c>
      <c r="AH10" s="11" t="s">
        <v>39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2144422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588</v>
      </c>
      <c r="E11" s="36" t="s">
        <v>382</v>
      </c>
      <c r="F11" s="36" t="s">
        <v>784</v>
      </c>
      <c r="G11" s="36">
        <v>15301</v>
      </c>
      <c r="H11" s="36" t="s">
        <v>777</v>
      </c>
      <c r="I11" s="201" t="s">
        <v>761</v>
      </c>
      <c r="J11" s="36" t="s">
        <v>1184</v>
      </c>
      <c r="K11" s="36" t="s">
        <v>1016</v>
      </c>
      <c r="L11" s="36" t="s">
        <v>324</v>
      </c>
      <c r="M11" s="36" t="s">
        <v>1012</v>
      </c>
      <c r="N11" s="36" t="s">
        <v>432</v>
      </c>
      <c r="O11" s="36" t="s">
        <v>151</v>
      </c>
      <c r="P11" s="36" t="s">
        <v>6</v>
      </c>
      <c r="Q11" s="36" t="s">
        <v>448</v>
      </c>
      <c r="R11" s="36" t="s">
        <v>140</v>
      </c>
      <c r="S11" s="36" t="s">
        <v>1009</v>
      </c>
      <c r="T11" s="209">
        <v>2.0833333333333332E-2</v>
      </c>
      <c r="U11" s="209">
        <v>3</v>
      </c>
      <c r="V11" s="216">
        <v>312465</v>
      </c>
      <c r="W11" s="44">
        <f t="shared" si="7"/>
        <v>10415.5</v>
      </c>
      <c r="X11" s="39">
        <v>542</v>
      </c>
      <c r="Y11" s="45">
        <f t="shared" si="8"/>
        <v>2.0833333333333332E-2</v>
      </c>
      <c r="Z11" s="215">
        <v>1</v>
      </c>
      <c r="AA11" s="205">
        <f t="shared" si="9"/>
        <v>216.98958333333331</v>
      </c>
      <c r="AB11" s="47">
        <f t="shared" si="10"/>
        <v>117608.35416666666</v>
      </c>
      <c r="AC11" s="41">
        <v>200405322.02091306</v>
      </c>
      <c r="AD11" s="48">
        <f t="shared" si="11"/>
        <v>200522930.37507972</v>
      </c>
      <c r="AE11" s="49">
        <f t="shared" si="12"/>
        <v>2</v>
      </c>
      <c r="AF11" s="11" t="s">
        <v>241</v>
      </c>
      <c r="AG11" s="50" t="str">
        <f t="shared" si="13"/>
        <v>3</v>
      </c>
      <c r="AH11" s="11" t="s">
        <v>245</v>
      </c>
      <c r="AI11" s="51" t="str">
        <f t="shared" si="14"/>
        <v>2</v>
      </c>
      <c r="AJ11" s="11" t="s">
        <v>263</v>
      </c>
      <c r="AK11" s="52" t="str">
        <f t="shared" si="15"/>
        <v>4</v>
      </c>
      <c r="AL11" s="11" t="s">
        <v>242</v>
      </c>
      <c r="AM11" s="51" t="str">
        <f t="shared" si="16"/>
        <v>2</v>
      </c>
      <c r="AN11" s="11" t="s">
        <v>243</v>
      </c>
      <c r="AO11" s="52" t="str">
        <f t="shared" si="17"/>
        <v>2</v>
      </c>
      <c r="AP11" s="42" t="s">
        <v>54</v>
      </c>
      <c r="AQ11" s="51" t="str">
        <f t="shared" si="18"/>
        <v>2</v>
      </c>
      <c r="AR11" s="197" t="str">
        <f t="shared" si="19"/>
        <v>2324222</v>
      </c>
      <c r="AS11" s="198">
        <f t="shared" si="20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588</v>
      </c>
      <c r="E12" s="36" t="s">
        <v>382</v>
      </c>
      <c r="F12" s="36" t="s">
        <v>784</v>
      </c>
      <c r="G12" s="36">
        <v>15301</v>
      </c>
      <c r="H12" s="36" t="s">
        <v>775</v>
      </c>
      <c r="I12" s="201" t="s">
        <v>762</v>
      </c>
      <c r="J12" s="36" t="s">
        <v>1185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216">
        <v>150530</v>
      </c>
      <c r="W12" s="44">
        <f t="shared" si="7"/>
        <v>5017.666666666667</v>
      </c>
      <c r="X12" s="39">
        <v>542</v>
      </c>
      <c r="Y12" s="45">
        <f t="shared" si="8"/>
        <v>2.0833333333333332E-2</v>
      </c>
      <c r="Z12" s="215">
        <v>1</v>
      </c>
      <c r="AA12" s="205">
        <f t="shared" si="9"/>
        <v>104.53472222222223</v>
      </c>
      <c r="AB12" s="47">
        <f t="shared" si="10"/>
        <v>56657.819444444445</v>
      </c>
      <c r="AC12" s="41">
        <v>200405322.02091306</v>
      </c>
      <c r="AD12" s="48">
        <f t="shared" si="11"/>
        <v>200461979.84035751</v>
      </c>
      <c r="AE12" s="49">
        <f t="shared" si="12"/>
        <v>2</v>
      </c>
      <c r="AF12" s="11" t="s">
        <v>241</v>
      </c>
      <c r="AG12" s="50" t="str">
        <f t="shared" si="13"/>
        <v>3</v>
      </c>
      <c r="AH12" s="11" t="s">
        <v>245</v>
      </c>
      <c r="AI12" s="51" t="str">
        <f t="shared" si="14"/>
        <v>2</v>
      </c>
      <c r="AJ12" s="11" t="s">
        <v>263</v>
      </c>
      <c r="AK12" s="52" t="str">
        <f t="shared" si="15"/>
        <v>4</v>
      </c>
      <c r="AL12" s="11" t="s">
        <v>242</v>
      </c>
      <c r="AM12" s="51" t="str">
        <f t="shared" si="16"/>
        <v>2</v>
      </c>
      <c r="AN12" s="11" t="s">
        <v>243</v>
      </c>
      <c r="AO12" s="52" t="str">
        <f t="shared" si="17"/>
        <v>2</v>
      </c>
      <c r="AP12" s="42" t="s">
        <v>54</v>
      </c>
      <c r="AQ12" s="51" t="str">
        <f t="shared" si="18"/>
        <v>2</v>
      </c>
      <c r="AR12" s="197" t="str">
        <f t="shared" si="19"/>
        <v>2324222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588</v>
      </c>
      <c r="E13" s="36" t="s">
        <v>382</v>
      </c>
      <c r="F13" s="36" t="s">
        <v>784</v>
      </c>
      <c r="G13" s="36">
        <v>15301</v>
      </c>
      <c r="H13" s="36" t="s">
        <v>776</v>
      </c>
      <c r="I13" s="201" t="s">
        <v>1186</v>
      </c>
      <c r="J13" s="36" t="s">
        <v>1187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6" t="s">
        <v>140</v>
      </c>
      <c r="S13" s="36" t="s">
        <v>1009</v>
      </c>
      <c r="T13" s="209">
        <v>2.0833333333333332E-2</v>
      </c>
      <c r="U13" s="209">
        <v>3</v>
      </c>
      <c r="V13" s="216">
        <v>938343</v>
      </c>
      <c r="W13" s="44">
        <f t="shared" si="7"/>
        <v>31278.1</v>
      </c>
      <c r="X13" s="39">
        <v>542</v>
      </c>
      <c r="Y13" s="45">
        <f t="shared" si="8"/>
        <v>2.0833333333333332E-2</v>
      </c>
      <c r="Z13" s="215">
        <v>1</v>
      </c>
      <c r="AA13" s="205">
        <f t="shared" si="9"/>
        <v>651.6270833333333</v>
      </c>
      <c r="AB13" s="47">
        <f t="shared" si="10"/>
        <v>353181.87916666665</v>
      </c>
      <c r="AC13" s="41">
        <v>200405322.02091306</v>
      </c>
      <c r="AD13" s="48">
        <f t="shared" si="11"/>
        <v>200758503.90007973</v>
      </c>
      <c r="AE13" s="49">
        <f t="shared" si="12"/>
        <v>2</v>
      </c>
      <c r="AF13" s="11" t="s">
        <v>241</v>
      </c>
      <c r="AG13" s="50" t="str">
        <f t="shared" si="13"/>
        <v>3</v>
      </c>
      <c r="AH13" s="11" t="s">
        <v>245</v>
      </c>
      <c r="AI13" s="51" t="str">
        <f t="shared" si="14"/>
        <v>2</v>
      </c>
      <c r="AJ13" s="11" t="s">
        <v>263</v>
      </c>
      <c r="AK13" s="52" t="str">
        <f t="shared" si="15"/>
        <v>4</v>
      </c>
      <c r="AL13" s="11" t="s">
        <v>242</v>
      </c>
      <c r="AM13" s="51" t="str">
        <f t="shared" si="16"/>
        <v>2</v>
      </c>
      <c r="AN13" s="11" t="s">
        <v>243</v>
      </c>
      <c r="AO13" s="52" t="str">
        <f t="shared" si="17"/>
        <v>2</v>
      </c>
      <c r="AP13" s="42" t="s">
        <v>54</v>
      </c>
      <c r="AQ13" s="51" t="str">
        <f t="shared" si="18"/>
        <v>2</v>
      </c>
      <c r="AR13" s="197" t="str">
        <f t="shared" si="19"/>
        <v>2324222</v>
      </c>
      <c r="AS13" s="198">
        <f t="shared" si="20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588</v>
      </c>
      <c r="E14" s="36" t="s">
        <v>382</v>
      </c>
      <c r="F14" s="36" t="s">
        <v>784</v>
      </c>
      <c r="G14" s="36">
        <v>15301</v>
      </c>
      <c r="H14" s="36" t="s">
        <v>780</v>
      </c>
      <c r="I14" s="201" t="s">
        <v>405</v>
      </c>
      <c r="J14" s="36" t="s">
        <v>1188</v>
      </c>
      <c r="K14" s="36" t="s">
        <v>1016</v>
      </c>
      <c r="L14" s="36" t="s">
        <v>324</v>
      </c>
      <c r="M14" s="36" t="s">
        <v>1017</v>
      </c>
      <c r="N14" s="36" t="s">
        <v>432</v>
      </c>
      <c r="O14" s="36" t="s">
        <v>147</v>
      </c>
      <c r="P14" s="36" t="s">
        <v>1</v>
      </c>
      <c r="Q14" s="36" t="s">
        <v>448</v>
      </c>
      <c r="R14" s="36" t="s">
        <v>140</v>
      </c>
      <c r="S14" s="36" t="s">
        <v>1009</v>
      </c>
      <c r="T14" s="209">
        <v>8.3333333333333329E-2</v>
      </c>
      <c r="U14" s="209">
        <v>3</v>
      </c>
      <c r="V14" s="216">
        <v>1401338</v>
      </c>
      <c r="W14" s="44">
        <f t="shared" si="7"/>
        <v>46711.26666666667</v>
      </c>
      <c r="X14" s="39">
        <v>542</v>
      </c>
      <c r="Y14" s="45">
        <f t="shared" si="8"/>
        <v>8.3333333333333329E-2</v>
      </c>
      <c r="Z14" s="215">
        <v>1</v>
      </c>
      <c r="AA14" s="205">
        <f t="shared" si="9"/>
        <v>3892.6055555555558</v>
      </c>
      <c r="AB14" s="47">
        <f t="shared" si="10"/>
        <v>2109792.2111111111</v>
      </c>
      <c r="AC14" s="41">
        <v>200405322.02091306</v>
      </c>
      <c r="AD14" s="48">
        <f t="shared" si="11"/>
        <v>202515114.23202416</v>
      </c>
      <c r="AE14" s="49">
        <f t="shared" si="12"/>
        <v>2</v>
      </c>
      <c r="AF14" s="11" t="s">
        <v>256</v>
      </c>
      <c r="AG14" s="50" t="str">
        <f t="shared" si="13"/>
        <v>4</v>
      </c>
      <c r="AH14" s="11" t="s">
        <v>245</v>
      </c>
      <c r="AI14" s="51" t="str">
        <f t="shared" si="14"/>
        <v>2</v>
      </c>
      <c r="AJ14" s="11" t="s">
        <v>263</v>
      </c>
      <c r="AK14" s="52" t="str">
        <f t="shared" si="15"/>
        <v>4</v>
      </c>
      <c r="AL14" s="11" t="s">
        <v>242</v>
      </c>
      <c r="AM14" s="51" t="str">
        <f t="shared" si="16"/>
        <v>2</v>
      </c>
      <c r="AN14" s="11" t="s">
        <v>243</v>
      </c>
      <c r="AO14" s="52" t="str">
        <f t="shared" si="17"/>
        <v>2</v>
      </c>
      <c r="AP14" s="42" t="s">
        <v>54</v>
      </c>
      <c r="AQ14" s="51" t="str">
        <f t="shared" si="18"/>
        <v>2</v>
      </c>
      <c r="AR14" s="197" t="str">
        <f t="shared" si="19"/>
        <v>2424222</v>
      </c>
      <c r="AS14" s="198">
        <f t="shared" si="20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588</v>
      </c>
      <c r="E15" s="36" t="s">
        <v>382</v>
      </c>
      <c r="F15" s="36" t="s">
        <v>785</v>
      </c>
      <c r="G15" s="36">
        <v>15301</v>
      </c>
      <c r="H15" s="36" t="s">
        <v>771</v>
      </c>
      <c r="I15" s="201" t="s">
        <v>763</v>
      </c>
      <c r="J15" s="36" t="s">
        <v>1189</v>
      </c>
      <c r="K15" s="36" t="s">
        <v>1016</v>
      </c>
      <c r="L15" s="36" t="s">
        <v>324</v>
      </c>
      <c r="M15" s="36" t="s">
        <v>1122</v>
      </c>
      <c r="N15" s="36" t="s">
        <v>432</v>
      </c>
      <c r="O15" s="36" t="s">
        <v>151</v>
      </c>
      <c r="P15" s="36" t="s">
        <v>6</v>
      </c>
      <c r="Q15" s="36" t="s">
        <v>448</v>
      </c>
      <c r="R15" s="36" t="s">
        <v>140</v>
      </c>
      <c r="S15" s="36" t="s">
        <v>1009</v>
      </c>
      <c r="T15" s="209">
        <v>1.0416666666666666E-2</v>
      </c>
      <c r="U15" s="209">
        <v>3</v>
      </c>
      <c r="V15" s="216">
        <v>1231554</v>
      </c>
      <c r="W15" s="44">
        <f t="shared" si="7"/>
        <v>41051.800000000003</v>
      </c>
      <c r="X15" s="39">
        <v>542</v>
      </c>
      <c r="Y15" s="45">
        <f t="shared" si="8"/>
        <v>1.0416666666666666E-2</v>
      </c>
      <c r="Z15" s="215">
        <v>1</v>
      </c>
      <c r="AA15" s="205">
        <f t="shared" si="9"/>
        <v>427.6229166666667</v>
      </c>
      <c r="AB15" s="47">
        <f t="shared" si="10"/>
        <v>231771.62083333335</v>
      </c>
      <c r="AC15" s="41">
        <v>183157285.22590774</v>
      </c>
      <c r="AD15" s="48">
        <f t="shared" si="11"/>
        <v>183389056.84674108</v>
      </c>
      <c r="AE15" s="49">
        <f t="shared" si="12"/>
        <v>2</v>
      </c>
      <c r="AF15" s="11" t="s">
        <v>256</v>
      </c>
      <c r="AG15" s="50" t="str">
        <f t="shared" si="13"/>
        <v>4</v>
      </c>
      <c r="AH15" s="11" t="s">
        <v>245</v>
      </c>
      <c r="AI15" s="51" t="str">
        <f t="shared" si="14"/>
        <v>2</v>
      </c>
      <c r="AJ15" s="11" t="s">
        <v>263</v>
      </c>
      <c r="AK15" s="52" t="str">
        <f t="shared" si="15"/>
        <v>4</v>
      </c>
      <c r="AL15" s="11" t="s">
        <v>242</v>
      </c>
      <c r="AM15" s="51" t="str">
        <f t="shared" si="16"/>
        <v>2</v>
      </c>
      <c r="AN15" s="11" t="s">
        <v>247</v>
      </c>
      <c r="AO15" s="52" t="str">
        <f t="shared" si="17"/>
        <v>1</v>
      </c>
      <c r="AP15" s="42" t="s">
        <v>62</v>
      </c>
      <c r="AQ15" s="51" t="str">
        <f t="shared" si="18"/>
        <v>1</v>
      </c>
      <c r="AR15" s="197" t="str">
        <f t="shared" si="19"/>
        <v>2424211</v>
      </c>
      <c r="AS15" s="198">
        <f t="shared" si="20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588</v>
      </c>
      <c r="E16" s="36" t="s">
        <v>382</v>
      </c>
      <c r="F16" s="36" t="s">
        <v>785</v>
      </c>
      <c r="G16" s="36">
        <v>15301</v>
      </c>
      <c r="H16" s="36" t="s">
        <v>773</v>
      </c>
      <c r="I16" s="201" t="s">
        <v>764</v>
      </c>
      <c r="J16" s="36" t="s">
        <v>1190</v>
      </c>
      <c r="K16" s="36" t="s">
        <v>1016</v>
      </c>
      <c r="L16" s="36" t="s">
        <v>324</v>
      </c>
      <c r="M16" s="36" t="s">
        <v>1122</v>
      </c>
      <c r="N16" s="36" t="s">
        <v>432</v>
      </c>
      <c r="O16" s="36" t="s">
        <v>151</v>
      </c>
      <c r="P16" s="36" t="s">
        <v>6</v>
      </c>
      <c r="Q16" s="36" t="s">
        <v>448</v>
      </c>
      <c r="R16" s="36" t="s">
        <v>140</v>
      </c>
      <c r="S16" s="36" t="s">
        <v>1009</v>
      </c>
      <c r="T16" s="209">
        <v>1.0416666666666666E-2</v>
      </c>
      <c r="U16" s="209">
        <v>3</v>
      </c>
      <c r="V16" s="216">
        <v>1464031</v>
      </c>
      <c r="W16" s="44">
        <f t="shared" si="7"/>
        <v>48801.033333333333</v>
      </c>
      <c r="X16" s="39">
        <v>542</v>
      </c>
      <c r="Y16" s="45">
        <f t="shared" si="8"/>
        <v>1.0416666666666666E-2</v>
      </c>
      <c r="Z16" s="215">
        <v>1</v>
      </c>
      <c r="AA16" s="205">
        <f t="shared" si="9"/>
        <v>508.34409722222222</v>
      </c>
      <c r="AB16" s="47">
        <f t="shared" si="10"/>
        <v>275522.50069444446</v>
      </c>
      <c r="AC16" s="41">
        <v>183157285.22590774</v>
      </c>
      <c r="AD16" s="48">
        <f t="shared" si="11"/>
        <v>183432807.7266022</v>
      </c>
      <c r="AE16" s="49">
        <f t="shared" si="12"/>
        <v>2</v>
      </c>
      <c r="AF16" s="11" t="s">
        <v>256</v>
      </c>
      <c r="AG16" s="50" t="str">
        <f t="shared" si="13"/>
        <v>4</v>
      </c>
      <c r="AH16" s="11" t="s">
        <v>245</v>
      </c>
      <c r="AI16" s="51" t="str">
        <f t="shared" si="14"/>
        <v>2</v>
      </c>
      <c r="AJ16" s="11" t="s">
        <v>263</v>
      </c>
      <c r="AK16" s="52" t="str">
        <f t="shared" si="15"/>
        <v>4</v>
      </c>
      <c r="AL16" s="11" t="s">
        <v>242</v>
      </c>
      <c r="AM16" s="51" t="str">
        <f t="shared" si="16"/>
        <v>2</v>
      </c>
      <c r="AN16" s="11" t="s">
        <v>247</v>
      </c>
      <c r="AO16" s="52" t="str">
        <f t="shared" si="17"/>
        <v>1</v>
      </c>
      <c r="AP16" s="42" t="s">
        <v>62</v>
      </c>
      <c r="AQ16" s="51" t="str">
        <f t="shared" si="18"/>
        <v>1</v>
      </c>
      <c r="AR16" s="197" t="str">
        <f t="shared" si="19"/>
        <v>2424211</v>
      </c>
      <c r="AS16" s="198">
        <f t="shared" si="20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588</v>
      </c>
      <c r="E17" s="36" t="s">
        <v>382</v>
      </c>
      <c r="F17" s="36" t="s">
        <v>785</v>
      </c>
      <c r="G17" s="36">
        <v>15301</v>
      </c>
      <c r="H17" s="36" t="s">
        <v>772</v>
      </c>
      <c r="I17" s="201" t="s">
        <v>765</v>
      </c>
      <c r="J17" s="36" t="s">
        <v>1191</v>
      </c>
      <c r="K17" s="36" t="s">
        <v>1016</v>
      </c>
      <c r="L17" s="36" t="s">
        <v>324</v>
      </c>
      <c r="M17" s="36" t="s">
        <v>1122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1.0416666666666666E-2</v>
      </c>
      <c r="U17" s="209">
        <v>3</v>
      </c>
      <c r="V17" s="216">
        <v>1228041</v>
      </c>
      <c r="W17" s="44">
        <f t="shared" si="7"/>
        <v>40934.699999999997</v>
      </c>
      <c r="X17" s="39">
        <v>542</v>
      </c>
      <c r="Y17" s="45">
        <f t="shared" si="8"/>
        <v>1.0416666666666666E-2</v>
      </c>
      <c r="Z17" s="215">
        <v>1</v>
      </c>
      <c r="AA17" s="205">
        <f t="shared" si="9"/>
        <v>426.40312499999993</v>
      </c>
      <c r="AB17" s="47">
        <f t="shared" si="10"/>
        <v>231110.49374999997</v>
      </c>
      <c r="AC17" s="41">
        <v>183157285.22590774</v>
      </c>
      <c r="AD17" s="48">
        <f t="shared" si="11"/>
        <v>183388395.71965775</v>
      </c>
      <c r="AE17" s="49">
        <f t="shared" si="12"/>
        <v>2</v>
      </c>
      <c r="AF17" s="11" t="s">
        <v>256</v>
      </c>
      <c r="AG17" s="50" t="str">
        <f t="shared" si="13"/>
        <v>4</v>
      </c>
      <c r="AH17" s="11" t="s">
        <v>245</v>
      </c>
      <c r="AI17" s="51" t="str">
        <f t="shared" si="14"/>
        <v>2</v>
      </c>
      <c r="AJ17" s="11" t="s">
        <v>263</v>
      </c>
      <c r="AK17" s="52" t="str">
        <f t="shared" si="15"/>
        <v>4</v>
      </c>
      <c r="AL17" s="11" t="s">
        <v>242</v>
      </c>
      <c r="AM17" s="51" t="str">
        <f t="shared" si="16"/>
        <v>2</v>
      </c>
      <c r="AN17" s="11" t="s">
        <v>247</v>
      </c>
      <c r="AO17" s="52" t="str">
        <f t="shared" si="17"/>
        <v>1</v>
      </c>
      <c r="AP17" s="42" t="s">
        <v>62</v>
      </c>
      <c r="AQ17" s="51" t="str">
        <f t="shared" si="18"/>
        <v>1</v>
      </c>
      <c r="AR17" s="197" t="str">
        <f t="shared" si="19"/>
        <v>2424211</v>
      </c>
      <c r="AS17" s="198">
        <f t="shared" si="20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588</v>
      </c>
      <c r="E18" s="36" t="s">
        <v>382</v>
      </c>
      <c r="F18" s="36" t="s">
        <v>785</v>
      </c>
      <c r="G18" s="36">
        <v>15301</v>
      </c>
      <c r="H18" s="36" t="s">
        <v>774</v>
      </c>
      <c r="I18" s="201" t="s">
        <v>766</v>
      </c>
      <c r="J18" s="36" t="s">
        <v>1192</v>
      </c>
      <c r="K18" s="36" t="s">
        <v>1016</v>
      </c>
      <c r="L18" s="36" t="s">
        <v>324</v>
      </c>
      <c r="M18" s="36" t="s">
        <v>1122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1.0416666666666666E-2</v>
      </c>
      <c r="U18" s="209">
        <v>3</v>
      </c>
      <c r="V18" s="216">
        <v>443122</v>
      </c>
      <c r="W18" s="44">
        <f t="shared" si="7"/>
        <v>14770.733333333334</v>
      </c>
      <c r="X18" s="39">
        <v>542</v>
      </c>
      <c r="Y18" s="45">
        <f t="shared" si="8"/>
        <v>1.0416666666666666E-2</v>
      </c>
      <c r="Z18" s="215">
        <v>1</v>
      </c>
      <c r="AA18" s="205">
        <f t="shared" si="9"/>
        <v>153.86180555555555</v>
      </c>
      <c r="AB18" s="47">
        <f t="shared" si="10"/>
        <v>83393.098611111112</v>
      </c>
      <c r="AC18" s="41">
        <v>183157285.22590774</v>
      </c>
      <c r="AD18" s="48">
        <f t="shared" si="11"/>
        <v>183240678.32451886</v>
      </c>
      <c r="AE18" s="49">
        <f t="shared" si="12"/>
        <v>2</v>
      </c>
      <c r="AF18" s="11" t="s">
        <v>256</v>
      </c>
      <c r="AG18" s="50" t="str">
        <f t="shared" si="13"/>
        <v>4</v>
      </c>
      <c r="AH18" s="11" t="s">
        <v>245</v>
      </c>
      <c r="AI18" s="51" t="str">
        <f t="shared" si="14"/>
        <v>2</v>
      </c>
      <c r="AJ18" s="11" t="s">
        <v>263</v>
      </c>
      <c r="AK18" s="52" t="str">
        <f t="shared" si="15"/>
        <v>4</v>
      </c>
      <c r="AL18" s="11" t="s">
        <v>242</v>
      </c>
      <c r="AM18" s="51" t="str">
        <f t="shared" si="16"/>
        <v>2</v>
      </c>
      <c r="AN18" s="11" t="s">
        <v>247</v>
      </c>
      <c r="AO18" s="52" t="str">
        <f t="shared" si="17"/>
        <v>1</v>
      </c>
      <c r="AP18" s="42" t="s">
        <v>62</v>
      </c>
      <c r="AQ18" s="51" t="str">
        <f t="shared" si="18"/>
        <v>1</v>
      </c>
      <c r="AR18" s="197" t="str">
        <f t="shared" si="19"/>
        <v>2424211</v>
      </c>
      <c r="AS18" s="198">
        <f t="shared" si="20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588</v>
      </c>
      <c r="E19" s="36" t="s">
        <v>382</v>
      </c>
      <c r="F19" s="36" t="s">
        <v>785</v>
      </c>
      <c r="G19" s="36">
        <v>15301</v>
      </c>
      <c r="H19" s="36" t="s">
        <v>770</v>
      </c>
      <c r="I19" s="201" t="s">
        <v>698</v>
      </c>
      <c r="J19" s="36" t="s">
        <v>1193</v>
      </c>
      <c r="K19" s="36" t="s">
        <v>1016</v>
      </c>
      <c r="L19" s="36" t="s">
        <v>324</v>
      </c>
      <c r="M19" s="36" t="s">
        <v>1122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4.1666666666666664E-2</v>
      </c>
      <c r="U19" s="209">
        <v>3</v>
      </c>
      <c r="V19" s="216">
        <v>4366748</v>
      </c>
      <c r="W19" s="44">
        <f t="shared" si="7"/>
        <v>145558.26666666666</v>
      </c>
      <c r="X19" s="39">
        <v>542</v>
      </c>
      <c r="Y19" s="45">
        <f t="shared" si="8"/>
        <v>4.1666666666666664E-2</v>
      </c>
      <c r="Z19" s="215">
        <v>1</v>
      </c>
      <c r="AA19" s="205">
        <f t="shared" si="9"/>
        <v>6064.927777777777</v>
      </c>
      <c r="AB19" s="47">
        <f t="shared" si="10"/>
        <v>3287190.8555555553</v>
      </c>
      <c r="AC19" s="41">
        <v>183157285.22590774</v>
      </c>
      <c r="AD19" s="48">
        <f t="shared" si="11"/>
        <v>186444476.08146331</v>
      </c>
      <c r="AE19" s="49">
        <f t="shared" si="12"/>
        <v>2</v>
      </c>
      <c r="AF19" s="11" t="s">
        <v>256</v>
      </c>
      <c r="AG19" s="50" t="str">
        <f t="shared" si="13"/>
        <v>4</v>
      </c>
      <c r="AH19" s="11" t="s">
        <v>245</v>
      </c>
      <c r="AI19" s="51" t="str">
        <f t="shared" si="14"/>
        <v>2</v>
      </c>
      <c r="AJ19" s="11" t="s">
        <v>263</v>
      </c>
      <c r="AK19" s="52" t="str">
        <f t="shared" si="15"/>
        <v>4</v>
      </c>
      <c r="AL19" s="11" t="s">
        <v>242</v>
      </c>
      <c r="AM19" s="51" t="str">
        <f t="shared" si="16"/>
        <v>2</v>
      </c>
      <c r="AN19" s="11" t="s">
        <v>247</v>
      </c>
      <c r="AO19" s="52" t="str">
        <f t="shared" si="17"/>
        <v>1</v>
      </c>
      <c r="AP19" s="42" t="s">
        <v>54</v>
      </c>
      <c r="AQ19" s="51" t="str">
        <f t="shared" si="18"/>
        <v>2</v>
      </c>
      <c r="AR19" s="197" t="str">
        <f t="shared" si="19"/>
        <v>2424212</v>
      </c>
      <c r="AS19" s="198">
        <f t="shared" si="20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s="185" customFormat="1" ht="49.5" customHeight="1" thickBot="1">
      <c r="B20" s="35"/>
      <c r="C20" s="36" t="s">
        <v>380</v>
      </c>
      <c r="D20" s="36" t="s">
        <v>588</v>
      </c>
      <c r="E20" s="36" t="s">
        <v>382</v>
      </c>
      <c r="F20" s="36" t="s">
        <v>768</v>
      </c>
      <c r="G20" s="36">
        <v>15301</v>
      </c>
      <c r="H20" s="36" t="s">
        <v>781</v>
      </c>
      <c r="I20" s="201" t="s">
        <v>767</v>
      </c>
      <c r="J20" s="36" t="s">
        <v>853</v>
      </c>
      <c r="K20" s="36" t="s">
        <v>833</v>
      </c>
      <c r="L20" s="36" t="s">
        <v>136</v>
      </c>
      <c r="M20" s="36" t="s">
        <v>1137</v>
      </c>
      <c r="N20" s="36" t="s">
        <v>432</v>
      </c>
      <c r="O20" s="36" t="s">
        <v>147</v>
      </c>
      <c r="P20" s="36" t="s">
        <v>1</v>
      </c>
      <c r="Q20" s="36" t="s">
        <v>476</v>
      </c>
      <c r="R20" s="36" t="s">
        <v>140</v>
      </c>
      <c r="S20" s="36" t="s">
        <v>1138</v>
      </c>
      <c r="T20" s="209">
        <v>0.125</v>
      </c>
      <c r="U20" s="209">
        <v>90</v>
      </c>
      <c r="V20" s="216">
        <v>5768086</v>
      </c>
      <c r="W20" s="44">
        <f t="shared" si="7"/>
        <v>192269.53333333333</v>
      </c>
      <c r="X20" s="39">
        <v>542</v>
      </c>
      <c r="Y20" s="45">
        <f t="shared" si="8"/>
        <v>0.125</v>
      </c>
      <c r="Z20" s="215">
        <v>1</v>
      </c>
      <c r="AA20" s="205">
        <f t="shared" si="9"/>
        <v>24033.691666666666</v>
      </c>
      <c r="AB20" s="47">
        <f t="shared" si="10"/>
        <v>13026260.883333333</v>
      </c>
      <c r="AC20" s="41">
        <v>448002474.55160093</v>
      </c>
      <c r="AD20" s="48">
        <f t="shared" si="11"/>
        <v>461028735.43493426</v>
      </c>
      <c r="AE20" s="49">
        <f t="shared" si="12"/>
        <v>3</v>
      </c>
      <c r="AF20" s="11" t="s">
        <v>253</v>
      </c>
      <c r="AG20" s="50" t="str">
        <f t="shared" si="13"/>
        <v>5</v>
      </c>
      <c r="AH20" s="11" t="s">
        <v>63</v>
      </c>
      <c r="AI20" s="51" t="str">
        <f t="shared" si="14"/>
        <v>1</v>
      </c>
      <c r="AJ20" s="11" t="s">
        <v>143</v>
      </c>
      <c r="AK20" s="52" t="str">
        <f t="shared" si="15"/>
        <v>1</v>
      </c>
      <c r="AL20" s="11" t="s">
        <v>242</v>
      </c>
      <c r="AM20" s="51" t="str">
        <f t="shared" si="16"/>
        <v>2</v>
      </c>
      <c r="AN20" s="11" t="s">
        <v>247</v>
      </c>
      <c r="AO20" s="52" t="str">
        <f t="shared" si="17"/>
        <v>1</v>
      </c>
      <c r="AP20" s="42" t="s">
        <v>54</v>
      </c>
      <c r="AQ20" s="51" t="str">
        <f t="shared" si="18"/>
        <v>2</v>
      </c>
      <c r="AR20" s="197" t="str">
        <f t="shared" si="19"/>
        <v>3511212</v>
      </c>
      <c r="AS20" s="198">
        <f t="shared" si="20"/>
        <v>5</v>
      </c>
      <c r="AT20" s="198" t="str">
        <f>VLOOKUP(AS20,'Listas '!$B$151:$C$156,2,FALSE)</f>
        <v>Muy Alta</v>
      </c>
      <c r="AU20" s="189" t="str">
        <f>VLOOKUP(AT20,'Listas '!$C$151:$D$156,2,FALSE)</f>
        <v>Muy crítico</v>
      </c>
      <c r="AV20" s="43"/>
    </row>
    <row r="21" spans="2:48" s="185" customFormat="1" ht="49.5" customHeight="1" thickBot="1">
      <c r="B21" s="35"/>
      <c r="C21" s="36" t="s">
        <v>380</v>
      </c>
      <c r="D21" s="36" t="s">
        <v>588</v>
      </c>
      <c r="E21" s="36" t="s">
        <v>382</v>
      </c>
      <c r="F21" s="36" t="s">
        <v>768</v>
      </c>
      <c r="G21" s="36">
        <v>15301</v>
      </c>
      <c r="H21" s="36" t="s">
        <v>782</v>
      </c>
      <c r="I21" s="201" t="s">
        <v>1139</v>
      </c>
      <c r="J21" s="36" t="s">
        <v>449</v>
      </c>
      <c r="K21" s="36" t="s">
        <v>346</v>
      </c>
      <c r="L21" s="37" t="s">
        <v>136</v>
      </c>
      <c r="M21" s="36" t="s">
        <v>1018</v>
      </c>
      <c r="N21" s="36" t="s">
        <v>137</v>
      </c>
      <c r="O21" s="36" t="s">
        <v>147</v>
      </c>
      <c r="P21" s="37" t="s">
        <v>1</v>
      </c>
      <c r="Q21" s="36" t="s">
        <v>450</v>
      </c>
      <c r="R21" s="36" t="s">
        <v>140</v>
      </c>
      <c r="S21" s="36" t="s">
        <v>451</v>
      </c>
      <c r="T21" s="38">
        <v>2.0833333333333332E-2</v>
      </c>
      <c r="U21" s="209">
        <v>0.33333333333333331</v>
      </c>
      <c r="V21" s="214">
        <v>0</v>
      </c>
      <c r="W21" s="44">
        <f t="shared" si="7"/>
        <v>0</v>
      </c>
      <c r="X21" s="39">
        <v>542</v>
      </c>
      <c r="Y21" s="45">
        <f t="shared" si="8"/>
        <v>2.0833333333333332E-2</v>
      </c>
      <c r="Z21" s="215">
        <v>0</v>
      </c>
      <c r="AA21" s="205">
        <f t="shared" si="9"/>
        <v>0</v>
      </c>
      <c r="AB21" s="47">
        <f t="shared" si="10"/>
        <v>0</v>
      </c>
      <c r="AC21" s="204">
        <f>140528000*0.7</f>
        <v>98369600</v>
      </c>
      <c r="AD21" s="48">
        <f t="shared" si="11"/>
        <v>98369600</v>
      </c>
      <c r="AE21" s="49">
        <f t="shared" si="12"/>
        <v>1</v>
      </c>
      <c r="AF21" s="11" t="s">
        <v>64</v>
      </c>
      <c r="AG21" s="50" t="str">
        <f t="shared" si="13"/>
        <v>1</v>
      </c>
      <c r="AH21" s="11" t="s">
        <v>63</v>
      </c>
      <c r="AI21" s="51" t="str">
        <f t="shared" si="14"/>
        <v>1</v>
      </c>
      <c r="AJ21" s="11" t="s">
        <v>143</v>
      </c>
      <c r="AK21" s="52" t="str">
        <f t="shared" si="15"/>
        <v>1</v>
      </c>
      <c r="AL21" s="11" t="s">
        <v>43</v>
      </c>
      <c r="AM21" s="51" t="str">
        <f t="shared" si="16"/>
        <v>3</v>
      </c>
      <c r="AN21" s="11" t="s">
        <v>247</v>
      </c>
      <c r="AO21" s="52" t="str">
        <f t="shared" si="17"/>
        <v>1</v>
      </c>
      <c r="AP21" s="42" t="s">
        <v>58</v>
      </c>
      <c r="AQ21" s="51" t="str">
        <f t="shared" si="18"/>
        <v>1</v>
      </c>
      <c r="AR21" s="197" t="str">
        <f t="shared" si="19"/>
        <v>1111311</v>
      </c>
      <c r="AS21" s="198">
        <f t="shared" si="20"/>
        <v>3</v>
      </c>
      <c r="AT21" s="198" t="str">
        <f>VLOOKUP(AS21,'Listas '!$B$151:$C$156,2,FALSE)</f>
        <v>Media</v>
      </c>
      <c r="AU21" s="189" t="str">
        <f>VLOOKUP(AT21,'Listas '!$C$151:$D$156,2,FALSE)</f>
        <v>Esencial</v>
      </c>
      <c r="AV21" s="43"/>
    </row>
    <row r="22" spans="2:48" s="185" customFormat="1" ht="49.5" customHeight="1" thickBot="1">
      <c r="B22" s="35"/>
      <c r="C22" s="36" t="s">
        <v>380</v>
      </c>
      <c r="D22" s="36" t="s">
        <v>588</v>
      </c>
      <c r="E22" s="36" t="s">
        <v>382</v>
      </c>
      <c r="F22" s="36" t="s">
        <v>768</v>
      </c>
      <c r="G22" s="36">
        <v>15301</v>
      </c>
      <c r="H22" s="36" t="s">
        <v>783</v>
      </c>
      <c r="I22" s="201" t="s">
        <v>406</v>
      </c>
      <c r="J22" s="36" t="s">
        <v>1194</v>
      </c>
      <c r="K22" s="36" t="s">
        <v>348</v>
      </c>
      <c r="L22" s="37" t="s">
        <v>136</v>
      </c>
      <c r="M22" s="36" t="s">
        <v>1021</v>
      </c>
      <c r="N22" s="36" t="s">
        <v>137</v>
      </c>
      <c r="O22" s="36" t="s">
        <v>151</v>
      </c>
      <c r="P22" s="36" t="s">
        <v>6</v>
      </c>
      <c r="Q22" s="36" t="s">
        <v>1022</v>
      </c>
      <c r="R22" s="36" t="s">
        <v>140</v>
      </c>
      <c r="S22" s="36" t="s">
        <v>1023</v>
      </c>
      <c r="T22" s="38">
        <v>0</v>
      </c>
      <c r="U22" s="209">
        <v>2</v>
      </c>
      <c r="V22" s="214">
        <v>0</v>
      </c>
      <c r="W22" s="44">
        <f t="shared" si="7"/>
        <v>0</v>
      </c>
      <c r="X22" s="39">
        <v>542</v>
      </c>
      <c r="Y22" s="45">
        <f t="shared" si="8"/>
        <v>0</v>
      </c>
      <c r="Z22" s="215">
        <v>0</v>
      </c>
      <c r="AA22" s="205">
        <f t="shared" si="9"/>
        <v>0</v>
      </c>
      <c r="AB22" s="47">
        <f t="shared" si="10"/>
        <v>0</v>
      </c>
      <c r="AC22" s="204">
        <v>30000000</v>
      </c>
      <c r="AD22" s="48">
        <f t="shared" si="11"/>
        <v>30000000</v>
      </c>
      <c r="AE22" s="49">
        <f t="shared" si="12"/>
        <v>1</v>
      </c>
      <c r="AF22" s="11" t="s">
        <v>64</v>
      </c>
      <c r="AG22" s="50" t="str">
        <f t="shared" ref="AG22" si="21">IF(MID(AF22,1,1)="0",MID(AF22,2,1),MID(AF22,1,2))</f>
        <v>1</v>
      </c>
      <c r="AH22" s="11" t="s">
        <v>63</v>
      </c>
      <c r="AI22" s="51" t="str">
        <f t="shared" ref="AI22" si="22">IF(MID(AH22,1,1)="0",MID(AH22,2,1),MID(AH22,1,2))</f>
        <v>1</v>
      </c>
      <c r="AJ22" s="11" t="s">
        <v>143</v>
      </c>
      <c r="AK22" s="52" t="str">
        <f t="shared" ref="AK22" si="23">IF(MID(AJ22,1,1)="0",MID(AJ22,2,1),MID(AJ22,1,2))</f>
        <v>1</v>
      </c>
      <c r="AL22" s="11" t="s">
        <v>242</v>
      </c>
      <c r="AM22" s="51" t="str">
        <f t="shared" ref="AM22" si="24">IF(MID(AL22,1,1)="0",MID(AL22,2,1),MID(AL22,1,2))</f>
        <v>2</v>
      </c>
      <c r="AN22" s="11" t="s">
        <v>247</v>
      </c>
      <c r="AO22" s="52" t="str">
        <f t="shared" ref="AO22" si="25">IF(MID(AN22,1,1)="0",MID(AN22,2,1),MID(AN22,1,2))</f>
        <v>1</v>
      </c>
      <c r="AP22" s="42" t="s">
        <v>58</v>
      </c>
      <c r="AQ22" s="51" t="str">
        <f t="shared" ref="AQ22" si="26">IF(MID(AP22,1,1)="0",MID(AP22,2,1),MID(AP22,1,2))</f>
        <v>1</v>
      </c>
      <c r="AR22" s="197" t="str">
        <f t="shared" si="19"/>
        <v>1111211</v>
      </c>
      <c r="AS22" s="198">
        <f t="shared" si="20"/>
        <v>2</v>
      </c>
      <c r="AT22" s="198" t="str">
        <f>VLOOKUP(AS22,'Listas '!$B$151:$C$156,2,FALSE)</f>
        <v>Baja</v>
      </c>
      <c r="AU22" s="189" t="str">
        <f>VLOOKUP(AT22,'Listas '!$C$151:$D$156,2,FALSE)</f>
        <v>No crítico</v>
      </c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36"/>
      <c r="N23" s="36"/>
      <c r="O23" s="36"/>
      <c r="P23" s="37"/>
      <c r="Q23" s="36"/>
      <c r="R23" s="37"/>
      <c r="S23" s="36"/>
      <c r="T23" s="38"/>
      <c r="U23" s="38"/>
      <c r="V23" s="54"/>
      <c r="W23" s="44"/>
      <c r="X23" s="75"/>
      <c r="Y23" s="45"/>
      <c r="Z23" s="40"/>
      <c r="AA23" s="46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/>
      <c r="AP23" s="42"/>
      <c r="AQ23" s="51"/>
      <c r="AR23" s="197"/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6"/>
      <c r="N24" s="36"/>
      <c r="O24" s="36"/>
      <c r="P24" s="37"/>
      <c r="Q24" s="36"/>
      <c r="R24" s="37"/>
      <c r="S24" s="36"/>
      <c r="T24" s="38"/>
      <c r="U24" s="38"/>
      <c r="V24" s="39"/>
      <c r="W24" s="44"/>
      <c r="X24" s="75"/>
      <c r="Y24" s="45"/>
      <c r="Z24" s="40"/>
      <c r="AA24" s="46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7"/>
      <c r="Q25" s="36"/>
      <c r="R25" s="36"/>
      <c r="S25" s="36"/>
      <c r="T25" s="38"/>
      <c r="U25" s="38"/>
      <c r="V25" s="39"/>
      <c r="W25" s="44"/>
      <c r="X25" s="75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7"/>
      <c r="Q26" s="36"/>
      <c r="R26" s="37"/>
      <c r="S26" s="36"/>
      <c r="T26" s="38"/>
      <c r="U26" s="38"/>
      <c r="V26" s="39"/>
      <c r="W26" s="44"/>
      <c r="X26" s="39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6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7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6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7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75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39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72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53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12" customHeight="1" thickBot="1">
      <c r="B64" s="55"/>
      <c r="C64" s="56"/>
      <c r="D64" s="56"/>
      <c r="E64" s="56"/>
      <c r="F64" s="56"/>
      <c r="G64" s="56"/>
      <c r="H64" s="57"/>
      <c r="I64" s="57"/>
      <c r="J64" s="57"/>
      <c r="K64" s="57"/>
      <c r="L64" s="58"/>
      <c r="M64" s="57"/>
      <c r="N64" s="57"/>
      <c r="O64" s="57"/>
      <c r="P64" s="58"/>
      <c r="Q64" s="57"/>
      <c r="R64" s="58"/>
      <c r="S64" s="57"/>
      <c r="T64" s="59"/>
      <c r="U64" s="59"/>
      <c r="V64" s="61"/>
      <c r="W64" s="62"/>
      <c r="X64" s="73"/>
      <c r="Y64" s="57"/>
      <c r="Z64" s="63"/>
      <c r="AA64" s="64"/>
      <c r="AB64" s="65"/>
      <c r="AC64" s="66"/>
      <c r="AD64" s="65"/>
      <c r="AE64" s="67"/>
      <c r="AF64" s="12"/>
      <c r="AG64" s="68"/>
      <c r="AH64" s="12"/>
      <c r="AI64" s="60"/>
      <c r="AJ64" s="12"/>
      <c r="AK64" s="60"/>
      <c r="AL64" s="12"/>
      <c r="AM64" s="60"/>
      <c r="AN64" s="12"/>
      <c r="AO64" s="60"/>
      <c r="AP64" s="12"/>
      <c r="AQ64" s="60"/>
      <c r="AR64" s="60"/>
      <c r="AS64" s="69"/>
      <c r="AT64" s="69"/>
      <c r="AU64" s="190"/>
      <c r="AV64" s="70"/>
    </row>
    <row r="65" spans="2:48" ht="24" customHeight="1" thickBot="1">
      <c r="B65" s="13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7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5"/>
    </row>
    <row r="66" spans="2:48" ht="11.25" customHeight="1"/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spans="22:22" ht="11.25" customHeight="1"/>
    <row r="114" spans="22:22" ht="11.25" customHeight="1"/>
    <row r="115" spans="22:22" ht="11.25" customHeight="1"/>
    <row r="116" spans="22:22" ht="11.25" customHeight="1"/>
    <row r="117" spans="22:22" ht="11.25" customHeight="1"/>
    <row r="118" spans="22:22" ht="11.25" customHeight="1">
      <c r="V118" s="218"/>
    </row>
    <row r="119" spans="22:22" ht="11.25" customHeight="1"/>
    <row r="120" spans="22:22" ht="11.25" customHeight="1"/>
    <row r="121" spans="22:22" ht="11.25" customHeight="1"/>
    <row r="122" spans="22:22" ht="11.25" customHeight="1"/>
    <row r="123" spans="22:22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1:X63 AG64 AD37:AG38 AD39:AM40 AO37:AQ40 Z41:AQ63 AG23:AG36 Z23:Z31 AF23:AF31 AH23:AH31 AN23:AN31 AP23:AP31 AA23:AB40 AJ23:AJ31 X23:X31 AR23:AR63 W23:W40 AD23:AE36 AI23:AI38 AK23:AK38 AM23:AM38 AO23:AO36 AQ23:AQ36 AC23:AC31">
    <cfRule type="containsText" dxfId="2038" priority="256" operator="containsText" text="Muy Crítico">
      <formula>NOT(ISERROR(SEARCH("Muy Crítico",V23)))</formula>
    </cfRule>
    <cfRule type="containsText" dxfId="2037" priority="257" operator="containsText" text="Crítico">
      <formula>NOT(ISERROR(SEARCH("Crítico",V23)))</formula>
    </cfRule>
    <cfRule type="containsText" dxfId="2036" priority="258" operator="containsText" text="Poco Crítico">
      <formula>NOT(ISERROR(SEARCH("Poco Crítico",V23)))</formula>
    </cfRule>
    <cfRule type="containsText" dxfId="2035" priority="259" operator="containsText" text="No Crítico">
      <formula>NOT(ISERROR(SEARCH("No Crítico",V23)))</formula>
    </cfRule>
  </conditionalFormatting>
  <conditionalFormatting sqref="W64 AA64:AB64 AO64 AQ64:AR64 AD64:AE64">
    <cfRule type="containsText" dxfId="2034" priority="248" operator="containsText" text="Muy Crítico">
      <formula>NOT(ISERROR(SEARCH("Muy Crítico",W64)))</formula>
    </cfRule>
    <cfRule type="containsText" dxfId="2033" priority="249" operator="containsText" text="Crítico">
      <formula>NOT(ISERROR(SEARCH("Crítico",W64)))</formula>
    </cfRule>
    <cfRule type="containsText" dxfId="2032" priority="250" operator="containsText" text="Poco Crítico">
      <formula>NOT(ISERROR(SEARCH("Poco Crítico",W64)))</formula>
    </cfRule>
    <cfRule type="containsText" dxfId="2031" priority="251" operator="containsText" text="No Crítico">
      <formula>NOT(ISERROR(SEARCH("No Crítico",W64)))</formula>
    </cfRule>
  </conditionalFormatting>
  <conditionalFormatting sqref="AF35 AF33">
    <cfRule type="containsText" dxfId="2030" priority="156" operator="containsText" text="Muy Crítico">
      <formula>NOT(ISERROR(SEARCH("Muy Crítico",AF33)))</formula>
    </cfRule>
    <cfRule type="containsText" dxfId="2029" priority="157" operator="containsText" text="Crítico">
      <formula>NOT(ISERROR(SEARCH("Crítico",AF33)))</formula>
    </cfRule>
    <cfRule type="containsText" dxfId="2028" priority="158" operator="containsText" text="Poco Crítico">
      <formula>NOT(ISERROR(SEARCH("Poco Crítico",AF33)))</formula>
    </cfRule>
    <cfRule type="containsText" dxfId="2027" priority="159" operator="containsText" text="No Crítico">
      <formula>NOT(ISERROR(SEARCH("No Crítico",AF33)))</formula>
    </cfRule>
  </conditionalFormatting>
  <conditionalFormatting sqref="AM64">
    <cfRule type="containsText" dxfId="2026" priority="236" operator="containsText" text="Muy Crítico">
      <formula>NOT(ISERROR(SEARCH("Muy Crítico",AM64)))</formula>
    </cfRule>
    <cfRule type="containsText" dxfId="2025" priority="237" operator="containsText" text="Crítico">
      <formula>NOT(ISERROR(SEARCH("Crítico",AM64)))</formula>
    </cfRule>
    <cfRule type="containsText" dxfId="2024" priority="238" operator="containsText" text="Poco Crítico">
      <formula>NOT(ISERROR(SEARCH("Poco Crítico",AM64)))</formula>
    </cfRule>
    <cfRule type="containsText" dxfId="2023" priority="239" operator="containsText" text="No Crítico">
      <formula>NOT(ISERROR(SEARCH("No Crítico",AM64)))</formula>
    </cfRule>
  </conditionalFormatting>
  <conditionalFormatting sqref="AK64">
    <cfRule type="containsText" dxfId="2022" priority="240" operator="containsText" text="Muy Crítico">
      <formula>NOT(ISERROR(SEARCH("Muy Crítico",AK64)))</formula>
    </cfRule>
    <cfRule type="containsText" dxfId="2021" priority="241" operator="containsText" text="Crítico">
      <formula>NOT(ISERROR(SEARCH("Crítico",AK64)))</formula>
    </cfRule>
    <cfRule type="containsText" dxfId="2020" priority="242" operator="containsText" text="Poco Crítico">
      <formula>NOT(ISERROR(SEARCH("Poco Crítico",AK64)))</formula>
    </cfRule>
    <cfRule type="containsText" dxfId="2019" priority="243" operator="containsText" text="No Crítico">
      <formula>NOT(ISERROR(SEARCH("No Crítico",AK64)))</formula>
    </cfRule>
  </conditionalFormatting>
  <conditionalFormatting sqref="AI64">
    <cfRule type="containsText" dxfId="2018" priority="244" operator="containsText" text="Muy Crítico">
      <formula>NOT(ISERROR(SEARCH("Muy Crítico",AI64)))</formula>
    </cfRule>
    <cfRule type="containsText" dxfId="2017" priority="245" operator="containsText" text="Crítico">
      <formula>NOT(ISERROR(SEARCH("Crítico",AI64)))</formula>
    </cfRule>
    <cfRule type="containsText" dxfId="2016" priority="246" operator="containsText" text="Poco Crítico">
      <formula>NOT(ISERROR(SEARCH("Poco Crítico",AI64)))</formula>
    </cfRule>
    <cfRule type="containsText" dxfId="2015" priority="247" operator="containsText" text="No Crítico">
      <formula>NOT(ISERROR(SEARCH("No Crítico",AI64)))</formula>
    </cfRule>
  </conditionalFormatting>
  <conditionalFormatting sqref="V64 X64:Z64 AF64 AP64 AN64 AL64 AJ64 AH64 AC64">
    <cfRule type="containsText" dxfId="2014" priority="232" operator="containsText" text="Muy Crítico">
      <formula>NOT(ISERROR(SEARCH("Muy Crítico",V64)))</formula>
    </cfRule>
    <cfRule type="containsText" dxfId="2013" priority="233" operator="containsText" text="Crítico">
      <formula>NOT(ISERROR(SEARCH("Crítico",V64)))</formula>
    </cfRule>
    <cfRule type="containsText" dxfId="2012" priority="234" operator="containsText" text="Poco Crítico">
      <formula>NOT(ISERROR(SEARCH("Poco Crítico",V64)))</formula>
    </cfRule>
    <cfRule type="containsText" dxfId="2011" priority="235" operator="containsText" text="No Crítico">
      <formula>NOT(ISERROR(SEARCH("No Crítico",V64)))</formula>
    </cfRule>
  </conditionalFormatting>
  <conditionalFormatting sqref="AP33">
    <cfRule type="containsText" dxfId="2010" priority="52" operator="containsText" text="Muy Crítico">
      <formula>NOT(ISERROR(SEARCH("Muy Crítico",AP33)))</formula>
    </cfRule>
    <cfRule type="containsText" dxfId="2009" priority="53" operator="containsText" text="Crítico">
      <formula>NOT(ISERROR(SEARCH("Crítico",AP33)))</formula>
    </cfRule>
    <cfRule type="containsText" dxfId="2008" priority="54" operator="containsText" text="Poco Crítico">
      <formula>NOT(ISERROR(SEARCH("Poco Crítico",AP33)))</formula>
    </cfRule>
    <cfRule type="containsText" dxfId="2007" priority="55" operator="containsText" text="No Crítico">
      <formula>NOT(ISERROR(SEARCH("No Crítico",AP33)))</formula>
    </cfRule>
  </conditionalFormatting>
  <conditionalFormatting sqref="V35 V37 V39:V40 V24:V31 V33">
    <cfRule type="containsText" dxfId="2006" priority="228" operator="containsText" text="Muy Crítico">
      <formula>NOT(ISERROR(SEARCH("Muy Crítico",V24)))</formula>
    </cfRule>
    <cfRule type="containsText" dxfId="2005" priority="229" operator="containsText" text="Crítico">
      <formula>NOT(ISERROR(SEARCH("Crítico",V24)))</formula>
    </cfRule>
    <cfRule type="containsText" dxfId="2004" priority="230" operator="containsText" text="Poco Crítico">
      <formula>NOT(ISERROR(SEARCH("Poco Crítico",V24)))</formula>
    </cfRule>
    <cfRule type="containsText" dxfId="2003" priority="231" operator="containsText" text="No Crítico">
      <formula>NOT(ISERROR(SEARCH("No Crítico",V24)))</formula>
    </cfRule>
  </conditionalFormatting>
  <conditionalFormatting sqref="V38">
    <cfRule type="containsText" dxfId="2002" priority="224" operator="containsText" text="Muy Crítico">
      <formula>NOT(ISERROR(SEARCH("Muy Crítico",V38)))</formula>
    </cfRule>
    <cfRule type="containsText" dxfId="2001" priority="225" operator="containsText" text="Crítico">
      <formula>NOT(ISERROR(SEARCH("Crítico",V38)))</formula>
    </cfRule>
    <cfRule type="containsText" dxfId="2000" priority="226" operator="containsText" text="Poco Crítico">
      <formula>NOT(ISERROR(SEARCH("Poco Crítico",V38)))</formula>
    </cfRule>
    <cfRule type="containsText" dxfId="1999" priority="227" operator="containsText" text="No Crítico">
      <formula>NOT(ISERROR(SEARCH("No Crítico",V38)))</formula>
    </cfRule>
  </conditionalFormatting>
  <conditionalFormatting sqref="V23">
    <cfRule type="containsText" dxfId="1998" priority="216" operator="containsText" text="Muy Crítico">
      <formula>NOT(ISERROR(SEARCH("Muy Crítico",V23)))</formula>
    </cfRule>
    <cfRule type="containsText" dxfId="1997" priority="217" operator="containsText" text="Crítico">
      <formula>NOT(ISERROR(SEARCH("Crítico",V23)))</formula>
    </cfRule>
    <cfRule type="containsText" dxfId="1996" priority="218" operator="containsText" text="Poco Crítico">
      <formula>NOT(ISERROR(SEARCH("Poco Crítico",V23)))</formula>
    </cfRule>
    <cfRule type="containsText" dxfId="1995" priority="219" operator="containsText" text="No Crítico">
      <formula>NOT(ISERROR(SEARCH("No Crítico",V23)))</formula>
    </cfRule>
  </conditionalFormatting>
  <conditionalFormatting sqref="V34">
    <cfRule type="containsText" dxfId="1994" priority="212" operator="containsText" text="Muy Crítico">
      <formula>NOT(ISERROR(SEARCH("Muy Crítico",V34)))</formula>
    </cfRule>
    <cfRule type="containsText" dxfId="1993" priority="213" operator="containsText" text="Crítico">
      <formula>NOT(ISERROR(SEARCH("Crítico",V34)))</formula>
    </cfRule>
    <cfRule type="containsText" dxfId="1992" priority="214" operator="containsText" text="Poco Crítico">
      <formula>NOT(ISERROR(SEARCH("Poco Crítico",V34)))</formula>
    </cfRule>
    <cfRule type="containsText" dxfId="1991" priority="215" operator="containsText" text="No Crítico">
      <formula>NOT(ISERROR(SEARCH("No Crítico",V34)))</formula>
    </cfRule>
  </conditionalFormatting>
  <conditionalFormatting sqref="V36">
    <cfRule type="containsText" dxfId="1990" priority="208" operator="containsText" text="Muy Crítico">
      <formula>NOT(ISERROR(SEARCH("Muy Crítico",V36)))</formula>
    </cfRule>
    <cfRule type="containsText" dxfId="1989" priority="209" operator="containsText" text="Crítico">
      <formula>NOT(ISERROR(SEARCH("Crítico",V36)))</formula>
    </cfRule>
    <cfRule type="containsText" dxfId="1988" priority="210" operator="containsText" text="Poco Crítico">
      <formula>NOT(ISERROR(SEARCH("Poco Crítico",V36)))</formula>
    </cfRule>
    <cfRule type="containsText" dxfId="1987" priority="211" operator="containsText" text="No Crítico">
      <formula>NOT(ISERROR(SEARCH("No Crítico",V36)))</formula>
    </cfRule>
  </conditionalFormatting>
  <conditionalFormatting sqref="V32">
    <cfRule type="containsText" dxfId="1986" priority="204" operator="containsText" text="Muy Crítico">
      <formula>NOT(ISERROR(SEARCH("Muy Crítico",V32)))</formula>
    </cfRule>
    <cfRule type="containsText" dxfId="1985" priority="205" operator="containsText" text="Crítico">
      <formula>NOT(ISERROR(SEARCH("Crítico",V32)))</formula>
    </cfRule>
    <cfRule type="containsText" dxfId="1984" priority="206" operator="containsText" text="Poco Crítico">
      <formula>NOT(ISERROR(SEARCH("Poco Crítico",V32)))</formula>
    </cfRule>
    <cfRule type="containsText" dxfId="1983" priority="207" operator="containsText" text="No Crítico">
      <formula>NOT(ISERROR(SEARCH("No Crítico",V32)))</formula>
    </cfRule>
  </conditionalFormatting>
  <conditionalFormatting sqref="X37 X35 X39:X40 X33 Z33 Z39:Z40 Z35 Z37">
    <cfRule type="containsText" dxfId="1982" priority="200" operator="containsText" text="Muy Crítico">
      <formula>NOT(ISERROR(SEARCH("Muy Crítico",X33)))</formula>
    </cfRule>
    <cfRule type="containsText" dxfId="1981" priority="201" operator="containsText" text="Crítico">
      <formula>NOT(ISERROR(SEARCH("Crítico",X33)))</formula>
    </cfRule>
    <cfRule type="containsText" dxfId="1980" priority="202" operator="containsText" text="Poco Crítico">
      <formula>NOT(ISERROR(SEARCH("Poco Crítico",X33)))</formula>
    </cfRule>
    <cfRule type="containsText" dxfId="1979" priority="203" operator="containsText" text="No Crítico">
      <formula>NOT(ISERROR(SEARCH("No Crítico",X33)))</formula>
    </cfRule>
  </conditionalFormatting>
  <conditionalFormatting sqref="X38 Z38">
    <cfRule type="containsText" dxfId="1978" priority="196" operator="containsText" text="Muy Crítico">
      <formula>NOT(ISERROR(SEARCH("Muy Crítico",X38)))</formula>
    </cfRule>
    <cfRule type="containsText" dxfId="1977" priority="197" operator="containsText" text="Crítico">
      <formula>NOT(ISERROR(SEARCH("Crítico",X38)))</formula>
    </cfRule>
    <cfRule type="containsText" dxfId="1976" priority="198" operator="containsText" text="Poco Crítico">
      <formula>NOT(ISERROR(SEARCH("Poco Crítico",X38)))</formula>
    </cfRule>
    <cfRule type="containsText" dxfId="1975" priority="199" operator="containsText" text="No Crítico">
      <formula>NOT(ISERROR(SEARCH("No Crítico",X38)))</formula>
    </cfRule>
  </conditionalFormatting>
  <conditionalFormatting sqref="X32 Z32">
    <cfRule type="containsText" dxfId="1974" priority="188" operator="containsText" text="Muy Crítico">
      <formula>NOT(ISERROR(SEARCH("Muy Crítico",X32)))</formula>
    </cfRule>
    <cfRule type="containsText" dxfId="1973" priority="189" operator="containsText" text="Crítico">
      <formula>NOT(ISERROR(SEARCH("Crítico",X32)))</formula>
    </cfRule>
    <cfRule type="containsText" dxfId="1972" priority="190" operator="containsText" text="Poco Crítico">
      <formula>NOT(ISERROR(SEARCH("Poco Crítico",X32)))</formula>
    </cfRule>
    <cfRule type="containsText" dxfId="1971" priority="191" operator="containsText" text="No Crítico">
      <formula>NOT(ISERROR(SEARCH("No Crítico",X32)))</formula>
    </cfRule>
  </conditionalFormatting>
  <conditionalFormatting sqref="X34 Z34">
    <cfRule type="containsText" dxfId="1970" priority="192" operator="containsText" text="Muy Crítico">
      <formula>NOT(ISERROR(SEARCH("Muy Crítico",X34)))</formula>
    </cfRule>
    <cfRule type="containsText" dxfId="1969" priority="193" operator="containsText" text="Crítico">
      <formula>NOT(ISERROR(SEARCH("Crítico",X34)))</formula>
    </cfRule>
    <cfRule type="containsText" dxfId="1968" priority="194" operator="containsText" text="Poco Crítico">
      <formula>NOT(ISERROR(SEARCH("Poco Crítico",X34)))</formula>
    </cfRule>
    <cfRule type="containsText" dxfId="1967" priority="195" operator="containsText" text="No Crítico">
      <formula>NOT(ISERROR(SEARCH("No Crítico",X34)))</formula>
    </cfRule>
  </conditionalFormatting>
  <conditionalFormatting sqref="X36 Z36">
    <cfRule type="containsText" dxfId="1966" priority="184" operator="containsText" text="Muy Crítico">
      <formula>NOT(ISERROR(SEARCH("Muy Crítico",X36)))</formula>
    </cfRule>
    <cfRule type="containsText" dxfId="1965" priority="185" operator="containsText" text="Crítico">
      <formula>NOT(ISERROR(SEARCH("Crítico",X36)))</formula>
    </cfRule>
    <cfRule type="containsText" dxfId="1964" priority="186" operator="containsText" text="Poco Crítico">
      <formula>NOT(ISERROR(SEARCH("Poco Crítico",X36)))</formula>
    </cfRule>
    <cfRule type="containsText" dxfId="1963" priority="187" operator="containsText" text="No Crítico">
      <formula>NOT(ISERROR(SEARCH("No Crítico",X36)))</formula>
    </cfRule>
  </conditionalFormatting>
  <conditionalFormatting sqref="AC37 AC39:AC40 AC33">
    <cfRule type="containsText" dxfId="1962" priority="180" operator="containsText" text="Muy Crítico">
      <formula>NOT(ISERROR(SEARCH("Muy Crítico",AC33)))</formula>
    </cfRule>
    <cfRule type="containsText" dxfId="1961" priority="181" operator="containsText" text="Crítico">
      <formula>NOT(ISERROR(SEARCH("Crítico",AC33)))</formula>
    </cfRule>
    <cfRule type="containsText" dxfId="1960" priority="182" operator="containsText" text="Poco Crítico">
      <formula>NOT(ISERROR(SEARCH("Poco Crítico",AC33)))</formula>
    </cfRule>
    <cfRule type="containsText" dxfId="1959" priority="183" operator="containsText" text="No Crítico">
      <formula>NOT(ISERROR(SEARCH("No Crítico",AC33)))</formula>
    </cfRule>
  </conditionalFormatting>
  <conditionalFormatting sqref="AC38">
    <cfRule type="containsText" dxfId="1958" priority="172" operator="containsText" text="Muy Crítico">
      <formula>NOT(ISERROR(SEARCH("Muy Crítico",AC38)))</formula>
    </cfRule>
    <cfRule type="containsText" dxfId="1957" priority="173" operator="containsText" text="Crítico">
      <formula>NOT(ISERROR(SEARCH("Crítico",AC38)))</formula>
    </cfRule>
    <cfRule type="containsText" dxfId="1956" priority="174" operator="containsText" text="Poco Crítico">
      <formula>NOT(ISERROR(SEARCH("Poco Crítico",AC38)))</formula>
    </cfRule>
    <cfRule type="containsText" dxfId="1955" priority="175" operator="containsText" text="No Crítico">
      <formula>NOT(ISERROR(SEARCH("No Crítico",AC38)))</formula>
    </cfRule>
  </conditionalFormatting>
  <conditionalFormatting sqref="AC32">
    <cfRule type="containsText" dxfId="1954" priority="164" operator="containsText" text="Muy Crítico">
      <formula>NOT(ISERROR(SEARCH("Muy Crítico",AC32)))</formula>
    </cfRule>
    <cfRule type="containsText" dxfId="1953" priority="165" operator="containsText" text="Crítico">
      <formula>NOT(ISERROR(SEARCH("Crítico",AC32)))</formula>
    </cfRule>
    <cfRule type="containsText" dxfId="1952" priority="166" operator="containsText" text="Poco Crítico">
      <formula>NOT(ISERROR(SEARCH("Poco Crítico",AC32)))</formula>
    </cfRule>
    <cfRule type="containsText" dxfId="1951" priority="167" operator="containsText" text="No Crítico">
      <formula>NOT(ISERROR(SEARCH("No Crítico",AC32)))</formula>
    </cfRule>
  </conditionalFormatting>
  <conditionalFormatting sqref="AC34:AC35">
    <cfRule type="containsText" dxfId="1950" priority="168" operator="containsText" text="Muy Crítico">
      <formula>NOT(ISERROR(SEARCH("Muy Crítico",AC34)))</formula>
    </cfRule>
    <cfRule type="containsText" dxfId="1949" priority="169" operator="containsText" text="Crítico">
      <formula>NOT(ISERROR(SEARCH("Crítico",AC34)))</formula>
    </cfRule>
    <cfRule type="containsText" dxfId="1948" priority="170" operator="containsText" text="Poco Crítico">
      <formula>NOT(ISERROR(SEARCH("Poco Crítico",AC34)))</formula>
    </cfRule>
    <cfRule type="containsText" dxfId="1947" priority="171" operator="containsText" text="No Crítico">
      <formula>NOT(ISERROR(SEARCH("No Crítico",AC34)))</formula>
    </cfRule>
  </conditionalFormatting>
  <conditionalFormatting sqref="AC36">
    <cfRule type="containsText" dxfId="1946" priority="160" operator="containsText" text="Muy Crítico">
      <formula>NOT(ISERROR(SEARCH("Muy Crítico",AC36)))</formula>
    </cfRule>
    <cfRule type="containsText" dxfId="1945" priority="161" operator="containsText" text="Crítico">
      <formula>NOT(ISERROR(SEARCH("Crítico",AC36)))</formula>
    </cfRule>
    <cfRule type="containsText" dxfId="1944" priority="162" operator="containsText" text="Poco Crítico">
      <formula>NOT(ISERROR(SEARCH("Poco Crítico",AC36)))</formula>
    </cfRule>
    <cfRule type="containsText" dxfId="1943" priority="163" operator="containsText" text="No Crítico">
      <formula>NOT(ISERROR(SEARCH("No Crítico",AC36)))</formula>
    </cfRule>
  </conditionalFormatting>
  <conditionalFormatting sqref="AF32">
    <cfRule type="containsText" dxfId="1942" priority="148" operator="containsText" text="Muy Crítico">
      <formula>NOT(ISERROR(SEARCH("Muy Crítico",AF32)))</formula>
    </cfRule>
    <cfRule type="containsText" dxfId="1941" priority="149" operator="containsText" text="Crítico">
      <formula>NOT(ISERROR(SEARCH("Crítico",AF32)))</formula>
    </cfRule>
    <cfRule type="containsText" dxfId="1940" priority="150" operator="containsText" text="Poco Crítico">
      <formula>NOT(ISERROR(SEARCH("Poco Crítico",AF32)))</formula>
    </cfRule>
    <cfRule type="containsText" dxfId="1939" priority="151" operator="containsText" text="No Crítico">
      <formula>NOT(ISERROR(SEARCH("No Crítico",AF32)))</formula>
    </cfRule>
  </conditionalFormatting>
  <conditionalFormatting sqref="AF34">
    <cfRule type="containsText" dxfId="1938" priority="152" operator="containsText" text="Muy Crítico">
      <formula>NOT(ISERROR(SEARCH("Muy Crítico",AF34)))</formula>
    </cfRule>
    <cfRule type="containsText" dxfId="1937" priority="153" operator="containsText" text="Crítico">
      <formula>NOT(ISERROR(SEARCH("Crítico",AF34)))</formula>
    </cfRule>
    <cfRule type="containsText" dxfId="1936" priority="154" operator="containsText" text="Poco Crítico">
      <formula>NOT(ISERROR(SEARCH("Poco Crítico",AF34)))</formula>
    </cfRule>
    <cfRule type="containsText" dxfId="1935" priority="155" operator="containsText" text="No Crítico">
      <formula>NOT(ISERROR(SEARCH("No Crítico",AF34)))</formula>
    </cfRule>
  </conditionalFormatting>
  <conditionalFormatting sqref="AF36">
    <cfRule type="containsText" dxfId="1934" priority="144" operator="containsText" text="Muy Crítico">
      <formula>NOT(ISERROR(SEARCH("Muy Crítico",AF36)))</formula>
    </cfRule>
    <cfRule type="containsText" dxfId="1933" priority="145" operator="containsText" text="Crítico">
      <formula>NOT(ISERROR(SEARCH("Crítico",AF36)))</formula>
    </cfRule>
    <cfRule type="containsText" dxfId="1932" priority="146" operator="containsText" text="Poco Crítico">
      <formula>NOT(ISERROR(SEARCH("Poco Crítico",AF36)))</formula>
    </cfRule>
    <cfRule type="containsText" dxfId="1931" priority="147" operator="containsText" text="No Crítico">
      <formula>NOT(ISERROR(SEARCH("No Crítico",AF36)))</formula>
    </cfRule>
  </conditionalFormatting>
  <conditionalFormatting sqref="AH37">
    <cfRule type="containsText" dxfId="1930" priority="140" operator="containsText" text="Muy Crítico">
      <formula>NOT(ISERROR(SEARCH("Muy Crítico",AH37)))</formula>
    </cfRule>
    <cfRule type="containsText" dxfId="1929" priority="141" operator="containsText" text="Crítico">
      <formula>NOT(ISERROR(SEARCH("Crítico",AH37)))</formula>
    </cfRule>
    <cfRule type="containsText" dxfId="1928" priority="142" operator="containsText" text="Poco Crítico">
      <formula>NOT(ISERROR(SEARCH("Poco Crítico",AH37)))</formula>
    </cfRule>
    <cfRule type="containsText" dxfId="1927" priority="143" operator="containsText" text="No Crítico">
      <formula>NOT(ISERROR(SEARCH("No Crítico",AH37)))</formula>
    </cfRule>
  </conditionalFormatting>
  <conditionalFormatting sqref="AH38">
    <cfRule type="containsText" dxfId="1926" priority="136" operator="containsText" text="Muy Crítico">
      <formula>NOT(ISERROR(SEARCH("Muy Crítico",AH38)))</formula>
    </cfRule>
    <cfRule type="containsText" dxfId="1925" priority="137" operator="containsText" text="Crítico">
      <formula>NOT(ISERROR(SEARCH("Crítico",AH38)))</formula>
    </cfRule>
    <cfRule type="containsText" dxfId="1924" priority="138" operator="containsText" text="Poco Crítico">
      <formula>NOT(ISERROR(SEARCH("Poco Crítico",AH38)))</formula>
    </cfRule>
    <cfRule type="containsText" dxfId="1923" priority="139" operator="containsText" text="No Crítico">
      <formula>NOT(ISERROR(SEARCH("No Crítico",AH38)))</formula>
    </cfRule>
  </conditionalFormatting>
  <conditionalFormatting sqref="AH32">
    <cfRule type="containsText" dxfId="1922" priority="132" operator="containsText" text="Muy Crítico">
      <formula>NOT(ISERROR(SEARCH("Muy Crítico",AH32)))</formula>
    </cfRule>
    <cfRule type="containsText" dxfId="1921" priority="133" operator="containsText" text="Crítico">
      <formula>NOT(ISERROR(SEARCH("Crítico",AH32)))</formula>
    </cfRule>
    <cfRule type="containsText" dxfId="1920" priority="134" operator="containsText" text="Poco Crítico">
      <formula>NOT(ISERROR(SEARCH("Poco Crítico",AH32)))</formula>
    </cfRule>
    <cfRule type="containsText" dxfId="1919" priority="135" operator="containsText" text="No Crítico">
      <formula>NOT(ISERROR(SEARCH("No Crítico",AH32)))</formula>
    </cfRule>
  </conditionalFormatting>
  <conditionalFormatting sqref="AH36">
    <cfRule type="containsText" dxfId="1918" priority="128" operator="containsText" text="Muy Crítico">
      <formula>NOT(ISERROR(SEARCH("Muy Crítico",AH36)))</formula>
    </cfRule>
    <cfRule type="containsText" dxfId="1917" priority="129" operator="containsText" text="Crítico">
      <formula>NOT(ISERROR(SEARCH("Crítico",AH36)))</formula>
    </cfRule>
    <cfRule type="containsText" dxfId="1916" priority="130" operator="containsText" text="Poco Crítico">
      <formula>NOT(ISERROR(SEARCH("Poco Crítico",AH36)))</formula>
    </cfRule>
    <cfRule type="containsText" dxfId="1915" priority="131" operator="containsText" text="No Crítico">
      <formula>NOT(ISERROR(SEARCH("No Crítico",AH36)))</formula>
    </cfRule>
  </conditionalFormatting>
  <conditionalFormatting sqref="AH33">
    <cfRule type="containsText" dxfId="1914" priority="124" operator="containsText" text="Muy Crítico">
      <formula>NOT(ISERROR(SEARCH("Muy Crítico",AH33)))</formula>
    </cfRule>
    <cfRule type="containsText" dxfId="1913" priority="125" operator="containsText" text="Crítico">
      <formula>NOT(ISERROR(SEARCH("Crítico",AH33)))</formula>
    </cfRule>
    <cfRule type="containsText" dxfId="1912" priority="126" operator="containsText" text="Poco Crítico">
      <formula>NOT(ISERROR(SEARCH("Poco Crítico",AH33)))</formula>
    </cfRule>
    <cfRule type="containsText" dxfId="1911" priority="127" operator="containsText" text="No Crítico">
      <formula>NOT(ISERROR(SEARCH("No Crítico",AH33)))</formula>
    </cfRule>
  </conditionalFormatting>
  <conditionalFormatting sqref="AH34">
    <cfRule type="containsText" dxfId="1910" priority="120" operator="containsText" text="Muy Crítico">
      <formula>NOT(ISERROR(SEARCH("Muy Crítico",AH34)))</formula>
    </cfRule>
    <cfRule type="containsText" dxfId="1909" priority="121" operator="containsText" text="Crítico">
      <formula>NOT(ISERROR(SEARCH("Crítico",AH34)))</formula>
    </cfRule>
    <cfRule type="containsText" dxfId="1908" priority="122" operator="containsText" text="Poco Crítico">
      <formula>NOT(ISERROR(SEARCH("Poco Crítico",AH34)))</formula>
    </cfRule>
    <cfRule type="containsText" dxfId="1907" priority="123" operator="containsText" text="No Crítico">
      <formula>NOT(ISERROR(SEARCH("No Crítico",AH34)))</formula>
    </cfRule>
  </conditionalFormatting>
  <conditionalFormatting sqref="AH35">
    <cfRule type="containsText" dxfId="1906" priority="116" operator="containsText" text="Muy Crítico">
      <formula>NOT(ISERROR(SEARCH("Muy Crítico",AH35)))</formula>
    </cfRule>
    <cfRule type="containsText" dxfId="1905" priority="117" operator="containsText" text="Crítico">
      <formula>NOT(ISERROR(SEARCH("Crítico",AH35)))</formula>
    </cfRule>
    <cfRule type="containsText" dxfId="1904" priority="118" operator="containsText" text="Poco Crítico">
      <formula>NOT(ISERROR(SEARCH("Poco Crítico",AH35)))</formula>
    </cfRule>
    <cfRule type="containsText" dxfId="1903" priority="119" operator="containsText" text="No Crítico">
      <formula>NOT(ISERROR(SEARCH("No Crítico",AH35)))</formula>
    </cfRule>
  </conditionalFormatting>
  <conditionalFormatting sqref="AJ37 AJ35 AJ33">
    <cfRule type="containsText" dxfId="1902" priority="112" operator="containsText" text="Muy Crítico">
      <formula>NOT(ISERROR(SEARCH("Muy Crítico",AJ33)))</formula>
    </cfRule>
    <cfRule type="containsText" dxfId="1901" priority="113" operator="containsText" text="Crítico">
      <formula>NOT(ISERROR(SEARCH("Crítico",AJ33)))</formula>
    </cfRule>
    <cfRule type="containsText" dxfId="1900" priority="114" operator="containsText" text="Poco Crítico">
      <formula>NOT(ISERROR(SEARCH("Poco Crítico",AJ33)))</formula>
    </cfRule>
    <cfRule type="containsText" dxfId="1899" priority="115" operator="containsText" text="No Crítico">
      <formula>NOT(ISERROR(SEARCH("No Crítico",AJ33)))</formula>
    </cfRule>
  </conditionalFormatting>
  <conditionalFormatting sqref="AJ38">
    <cfRule type="containsText" dxfId="1898" priority="108" operator="containsText" text="Muy Crítico">
      <formula>NOT(ISERROR(SEARCH("Muy Crítico",AJ38)))</formula>
    </cfRule>
    <cfRule type="containsText" dxfId="1897" priority="109" operator="containsText" text="Crítico">
      <formula>NOT(ISERROR(SEARCH("Crítico",AJ38)))</formula>
    </cfRule>
    <cfRule type="containsText" dxfId="1896" priority="110" operator="containsText" text="Poco Crítico">
      <formula>NOT(ISERROR(SEARCH("Poco Crítico",AJ38)))</formula>
    </cfRule>
    <cfRule type="containsText" dxfId="1895" priority="111" operator="containsText" text="No Crítico">
      <formula>NOT(ISERROR(SEARCH("No Crítico",AJ38)))</formula>
    </cfRule>
  </conditionalFormatting>
  <conditionalFormatting sqref="AJ32">
    <cfRule type="containsText" dxfId="1894" priority="100" operator="containsText" text="Muy Crítico">
      <formula>NOT(ISERROR(SEARCH("Muy Crítico",AJ32)))</formula>
    </cfRule>
    <cfRule type="containsText" dxfId="1893" priority="101" operator="containsText" text="Crítico">
      <formula>NOT(ISERROR(SEARCH("Crítico",AJ32)))</formula>
    </cfRule>
    <cfRule type="containsText" dxfId="1892" priority="102" operator="containsText" text="Poco Crítico">
      <formula>NOT(ISERROR(SEARCH("Poco Crítico",AJ32)))</formula>
    </cfRule>
    <cfRule type="containsText" dxfId="1891" priority="103" operator="containsText" text="No Crítico">
      <formula>NOT(ISERROR(SEARCH("No Crítico",AJ32)))</formula>
    </cfRule>
  </conditionalFormatting>
  <conditionalFormatting sqref="AJ34">
    <cfRule type="containsText" dxfId="1890" priority="104" operator="containsText" text="Muy Crítico">
      <formula>NOT(ISERROR(SEARCH("Muy Crítico",AJ34)))</formula>
    </cfRule>
    <cfRule type="containsText" dxfId="1889" priority="105" operator="containsText" text="Crítico">
      <formula>NOT(ISERROR(SEARCH("Crítico",AJ34)))</formula>
    </cfRule>
    <cfRule type="containsText" dxfId="1888" priority="106" operator="containsText" text="Poco Crítico">
      <formula>NOT(ISERROR(SEARCH("Poco Crítico",AJ34)))</formula>
    </cfRule>
    <cfRule type="containsText" dxfId="1887" priority="107" operator="containsText" text="No Crítico">
      <formula>NOT(ISERROR(SEARCH("No Crítico",AJ34)))</formula>
    </cfRule>
  </conditionalFormatting>
  <conditionalFormatting sqref="AJ36">
    <cfRule type="containsText" dxfId="1886" priority="96" operator="containsText" text="Muy Crítico">
      <formula>NOT(ISERROR(SEARCH("Muy Crítico",AJ36)))</formula>
    </cfRule>
    <cfRule type="containsText" dxfId="1885" priority="97" operator="containsText" text="Crítico">
      <formula>NOT(ISERROR(SEARCH("Crítico",AJ36)))</formula>
    </cfRule>
    <cfRule type="containsText" dxfId="1884" priority="98" operator="containsText" text="Poco Crítico">
      <formula>NOT(ISERROR(SEARCH("Poco Crítico",AJ36)))</formula>
    </cfRule>
    <cfRule type="containsText" dxfId="1883" priority="99" operator="containsText" text="No Crítico">
      <formula>NOT(ISERROR(SEARCH("No Crítico",AJ36)))</formula>
    </cfRule>
  </conditionalFormatting>
  <conditionalFormatting sqref="AL37:AL38 AL24:AL35">
    <cfRule type="containsText" dxfId="1882" priority="92" operator="containsText" text="Muy Crítico">
      <formula>NOT(ISERROR(SEARCH("Muy Crítico",AL24)))</formula>
    </cfRule>
    <cfRule type="containsText" dxfId="1881" priority="93" operator="containsText" text="Crítico">
      <formula>NOT(ISERROR(SEARCH("Crítico",AL24)))</formula>
    </cfRule>
    <cfRule type="containsText" dxfId="1880" priority="94" operator="containsText" text="Poco Crítico">
      <formula>NOT(ISERROR(SEARCH("Poco Crítico",AL24)))</formula>
    </cfRule>
    <cfRule type="containsText" dxfId="1879" priority="95" operator="containsText" text="No Crítico">
      <formula>NOT(ISERROR(SEARCH("No Crítico",AL24)))</formula>
    </cfRule>
  </conditionalFormatting>
  <conditionalFormatting sqref="AL36">
    <cfRule type="containsText" dxfId="1878" priority="88" operator="containsText" text="Muy Crítico">
      <formula>NOT(ISERROR(SEARCH("Muy Crítico",AL36)))</formula>
    </cfRule>
    <cfRule type="containsText" dxfId="1877" priority="89" operator="containsText" text="Crítico">
      <formula>NOT(ISERROR(SEARCH("Crítico",AL36)))</formula>
    </cfRule>
    <cfRule type="containsText" dxfId="1876" priority="90" operator="containsText" text="Poco Crítico">
      <formula>NOT(ISERROR(SEARCH("Poco Crítico",AL36)))</formula>
    </cfRule>
    <cfRule type="containsText" dxfId="1875" priority="91" operator="containsText" text="No Crítico">
      <formula>NOT(ISERROR(SEARCH("No Crítico",AL36)))</formula>
    </cfRule>
  </conditionalFormatting>
  <conditionalFormatting sqref="AN33 AN35 AN37:AN40">
    <cfRule type="containsText" dxfId="1874" priority="84" operator="containsText" text="Muy Crítico">
      <formula>NOT(ISERROR(SEARCH("Muy Crítico",AN33)))</formula>
    </cfRule>
    <cfRule type="containsText" dxfId="1873" priority="85" operator="containsText" text="Crítico">
      <formula>NOT(ISERROR(SEARCH("Crítico",AN33)))</formula>
    </cfRule>
    <cfRule type="containsText" dxfId="1872" priority="86" operator="containsText" text="Poco Crítico">
      <formula>NOT(ISERROR(SEARCH("Poco Crítico",AN33)))</formula>
    </cfRule>
    <cfRule type="containsText" dxfId="1871" priority="87" operator="containsText" text="No Crítico">
      <formula>NOT(ISERROR(SEARCH("No Crítico",AN33)))</formula>
    </cfRule>
  </conditionalFormatting>
  <conditionalFormatting sqref="AN32">
    <cfRule type="containsText" dxfId="1870" priority="76" operator="containsText" text="Muy Crítico">
      <formula>NOT(ISERROR(SEARCH("Muy Crítico",AN32)))</formula>
    </cfRule>
    <cfRule type="containsText" dxfId="1869" priority="77" operator="containsText" text="Crítico">
      <formula>NOT(ISERROR(SEARCH("Crítico",AN32)))</formula>
    </cfRule>
    <cfRule type="containsText" dxfId="1868" priority="78" operator="containsText" text="Poco Crítico">
      <formula>NOT(ISERROR(SEARCH("Poco Crítico",AN32)))</formula>
    </cfRule>
    <cfRule type="containsText" dxfId="1867" priority="79" operator="containsText" text="No Crítico">
      <formula>NOT(ISERROR(SEARCH("No Crítico",AN32)))</formula>
    </cfRule>
  </conditionalFormatting>
  <conditionalFormatting sqref="AN34">
    <cfRule type="containsText" dxfId="1866" priority="80" operator="containsText" text="Muy Crítico">
      <formula>NOT(ISERROR(SEARCH("Muy Crítico",AN34)))</formula>
    </cfRule>
    <cfRule type="containsText" dxfId="1865" priority="81" operator="containsText" text="Crítico">
      <formula>NOT(ISERROR(SEARCH("Crítico",AN34)))</formula>
    </cfRule>
    <cfRule type="containsText" dxfId="1864" priority="82" operator="containsText" text="Poco Crítico">
      <formula>NOT(ISERROR(SEARCH("Poco Crítico",AN34)))</formula>
    </cfRule>
    <cfRule type="containsText" dxfId="1863" priority="83" operator="containsText" text="No Crítico">
      <formula>NOT(ISERROR(SEARCH("No Crítico",AN34)))</formula>
    </cfRule>
  </conditionalFormatting>
  <conditionalFormatting sqref="AN36">
    <cfRule type="containsText" dxfId="1862" priority="72" operator="containsText" text="Muy Crítico">
      <formula>NOT(ISERROR(SEARCH("Muy Crítico",AN36)))</formula>
    </cfRule>
    <cfRule type="containsText" dxfId="1861" priority="73" operator="containsText" text="Crítico">
      <formula>NOT(ISERROR(SEARCH("Crítico",AN36)))</formula>
    </cfRule>
    <cfRule type="containsText" dxfId="1860" priority="74" operator="containsText" text="Poco Crítico">
      <formula>NOT(ISERROR(SEARCH("Poco Crítico",AN36)))</formula>
    </cfRule>
    <cfRule type="containsText" dxfId="1859" priority="75" operator="containsText" text="No Crítico">
      <formula>NOT(ISERROR(SEARCH("No Crítico",AN36)))</formula>
    </cfRule>
  </conditionalFormatting>
  <conditionalFormatting sqref="AP35">
    <cfRule type="containsText" dxfId="1858" priority="68" operator="containsText" text="Muy Crítico">
      <formula>NOT(ISERROR(SEARCH("Muy Crítico",AP35)))</formula>
    </cfRule>
    <cfRule type="containsText" dxfId="1857" priority="69" operator="containsText" text="Crítico">
      <formula>NOT(ISERROR(SEARCH("Crítico",AP35)))</formula>
    </cfRule>
    <cfRule type="containsText" dxfId="1856" priority="70" operator="containsText" text="Poco Crítico">
      <formula>NOT(ISERROR(SEARCH("Poco Crítico",AP35)))</formula>
    </cfRule>
    <cfRule type="containsText" dxfId="1855" priority="71" operator="containsText" text="No Crítico">
      <formula>NOT(ISERROR(SEARCH("No Crítico",AP35)))</formula>
    </cfRule>
  </conditionalFormatting>
  <conditionalFormatting sqref="AP32">
    <cfRule type="containsText" dxfId="1854" priority="60" operator="containsText" text="Muy Crítico">
      <formula>NOT(ISERROR(SEARCH("Muy Crítico",AP32)))</formula>
    </cfRule>
    <cfRule type="containsText" dxfId="1853" priority="61" operator="containsText" text="Crítico">
      <formula>NOT(ISERROR(SEARCH("Crítico",AP32)))</formula>
    </cfRule>
    <cfRule type="containsText" dxfId="1852" priority="62" operator="containsText" text="Poco Crítico">
      <formula>NOT(ISERROR(SEARCH("Poco Crítico",AP32)))</formula>
    </cfRule>
    <cfRule type="containsText" dxfId="1851" priority="63" operator="containsText" text="No Crítico">
      <formula>NOT(ISERROR(SEARCH("No Crítico",AP32)))</formula>
    </cfRule>
  </conditionalFormatting>
  <conditionalFormatting sqref="AP34">
    <cfRule type="containsText" dxfId="1850" priority="64" operator="containsText" text="Muy Crítico">
      <formula>NOT(ISERROR(SEARCH("Muy Crítico",AP34)))</formula>
    </cfRule>
    <cfRule type="containsText" dxfId="1849" priority="65" operator="containsText" text="Crítico">
      <formula>NOT(ISERROR(SEARCH("Crítico",AP34)))</formula>
    </cfRule>
    <cfRule type="containsText" dxfId="1848" priority="66" operator="containsText" text="Poco Crítico">
      <formula>NOT(ISERROR(SEARCH("Poco Crítico",AP34)))</formula>
    </cfRule>
    <cfRule type="containsText" dxfId="1847" priority="67" operator="containsText" text="No Crítico">
      <formula>NOT(ISERROR(SEARCH("No Crítico",AP34)))</formula>
    </cfRule>
  </conditionalFormatting>
  <conditionalFormatting sqref="AP36">
    <cfRule type="containsText" dxfId="1846" priority="56" operator="containsText" text="Muy Crítico">
      <formula>NOT(ISERROR(SEARCH("Muy Crítico",AP36)))</formula>
    </cfRule>
    <cfRule type="containsText" dxfId="1845" priority="57" operator="containsText" text="Crítico">
      <formula>NOT(ISERROR(SEARCH("Crítico",AP36)))</formula>
    </cfRule>
    <cfRule type="containsText" dxfId="1844" priority="58" operator="containsText" text="Poco Crítico">
      <formula>NOT(ISERROR(SEARCH("Poco Crítico",AP36)))</formula>
    </cfRule>
    <cfRule type="containsText" dxfId="1843" priority="59" operator="containsText" text="No Crítico">
      <formula>NOT(ISERROR(SEARCH("No Crítico",AP36)))</formula>
    </cfRule>
  </conditionalFormatting>
  <conditionalFormatting sqref="AL23">
    <cfRule type="containsText" dxfId="1842" priority="48" operator="containsText" text="Muy Crítico">
      <formula>NOT(ISERROR(SEARCH("Muy Crítico",AL23)))</formula>
    </cfRule>
    <cfRule type="containsText" dxfId="1841" priority="49" operator="containsText" text="Crítico">
      <formula>NOT(ISERROR(SEARCH("Crítico",AL23)))</formula>
    </cfRule>
    <cfRule type="containsText" dxfId="1840" priority="50" operator="containsText" text="Poco Crítico">
      <formula>NOT(ISERROR(SEARCH("Poco Crítico",AL23)))</formula>
    </cfRule>
    <cfRule type="containsText" dxfId="1839" priority="51" operator="containsText" text="No Crítico">
      <formula>NOT(ISERROR(SEARCH("No Crítico",AL23)))</formula>
    </cfRule>
  </conditionalFormatting>
  <conditionalFormatting sqref="AU23:AU40">
    <cfRule type="expression" dxfId="1838" priority="44">
      <formula>IF(AU23="No crítico",1,0)</formula>
    </cfRule>
    <cfRule type="expression" dxfId="1837" priority="45">
      <formula>IF(AU23="Esencial",1,0)</formula>
    </cfRule>
    <cfRule type="expression" dxfId="1836" priority="46">
      <formula>IF(AU23="Crítico",1,0)</formula>
    </cfRule>
    <cfRule type="expression" dxfId="1835" priority="47">
      <formula>IF(AU23="Muy crítico",1,0)</formula>
    </cfRule>
  </conditionalFormatting>
  <conditionalFormatting sqref="AA8:AB22 W8:X22 AD8:AK22 AM8:AR22">
    <cfRule type="containsText" dxfId="1834" priority="17" operator="containsText" text="Muy Crítico">
      <formula>NOT(ISERROR(SEARCH("Muy Crítico",W8)))</formula>
    </cfRule>
    <cfRule type="containsText" dxfId="1833" priority="18" operator="containsText" text="Crítico">
      <formula>NOT(ISERROR(SEARCH("Crítico",W8)))</formula>
    </cfRule>
    <cfRule type="containsText" dxfId="1832" priority="19" operator="containsText" text="Poco Crítico">
      <formula>NOT(ISERROR(SEARCH("Poco Crítico",W8)))</formula>
    </cfRule>
    <cfRule type="containsText" dxfId="1831" priority="20" operator="containsText" text="No Crítico">
      <formula>NOT(ISERROR(SEARCH("No Crítico",W8)))</formula>
    </cfRule>
  </conditionalFormatting>
  <conditionalFormatting sqref="AC8:AC20">
    <cfRule type="containsText" dxfId="1830" priority="13" operator="containsText" text="Muy Crítico">
      <formula>NOT(ISERROR(SEARCH("Muy Crítico",AC8)))</formula>
    </cfRule>
    <cfRule type="containsText" dxfId="1829" priority="14" operator="containsText" text="Crítico">
      <formula>NOT(ISERROR(SEARCH("Crítico",AC8)))</formula>
    </cfRule>
    <cfRule type="containsText" dxfId="1828" priority="15" operator="containsText" text="Poco Crítico">
      <formula>NOT(ISERROR(SEARCH("Poco Crítico",AC8)))</formula>
    </cfRule>
    <cfRule type="containsText" dxfId="1827" priority="16" operator="containsText" text="No Crítico">
      <formula>NOT(ISERROR(SEARCH("No Crítico",AC8)))</formula>
    </cfRule>
  </conditionalFormatting>
  <conditionalFormatting sqref="AL8:AL22">
    <cfRule type="containsText" dxfId="1826" priority="9" operator="containsText" text="Muy Crítico">
      <formula>NOT(ISERROR(SEARCH("Muy Crítico",AL8)))</formula>
    </cfRule>
    <cfRule type="containsText" dxfId="1825" priority="10" operator="containsText" text="Crítico">
      <formula>NOT(ISERROR(SEARCH("Crítico",AL8)))</formula>
    </cfRule>
    <cfRule type="containsText" dxfId="1824" priority="11" operator="containsText" text="Poco Crítico">
      <formula>NOT(ISERROR(SEARCH("Poco Crítico",AL8)))</formula>
    </cfRule>
    <cfRule type="containsText" dxfId="1823" priority="12" operator="containsText" text="No Crítico">
      <formula>NOT(ISERROR(SEARCH("No Crítico",AL8)))</formula>
    </cfRule>
  </conditionalFormatting>
  <conditionalFormatting sqref="AU8:AU22">
    <cfRule type="expression" dxfId="1822" priority="5">
      <formula>IF(AU8="No crítico",1,0)</formula>
    </cfRule>
    <cfRule type="expression" dxfId="1821" priority="6">
      <formula>IF(AU8="Esencial",1,0)</formula>
    </cfRule>
    <cfRule type="expression" dxfId="1820" priority="7">
      <formula>IF(AU8="Crítico",1,0)</formula>
    </cfRule>
    <cfRule type="expression" dxfId="1819" priority="8">
      <formula>IF(AU8="Muy crítico",1,0)</formula>
    </cfRule>
  </conditionalFormatting>
  <conditionalFormatting sqref="AC21:AC22">
    <cfRule type="containsText" dxfId="1818" priority="1" operator="containsText" text="Muy Crítico">
      <formula>NOT(ISERROR(SEARCH("Muy Crítico",AC21)))</formula>
    </cfRule>
    <cfRule type="containsText" dxfId="1817" priority="2" operator="containsText" text="Crítico">
      <formula>NOT(ISERROR(SEARCH("Crítico",AC21)))</formula>
    </cfRule>
    <cfRule type="containsText" dxfId="1816" priority="3" operator="containsText" text="Poco Crítico">
      <formula>NOT(ISERROR(SEARCH("Poco Crítico",AC21)))</formula>
    </cfRule>
    <cfRule type="containsText" dxfId="1815" priority="4" operator="containsText" text="No Crítico">
      <formula>NOT(ISERROR(SEARCH("No Crítico",AC21)))</formula>
    </cfRule>
  </conditionalFormatting>
  <dataValidations count="9">
    <dataValidation type="list" allowBlank="1" showInputMessage="1" showErrorMessage="1" sqref="P21 P23:P63" xr:uid="{553EF53C-8209-4309-9FEE-C1A9B9454E73}">
      <formula1>L_15</formula1>
    </dataValidation>
    <dataValidation type="list" showInputMessage="1" sqref="L21:L63" xr:uid="{51B0B4DD-6EF7-47B3-A66E-6D134D0C9557}">
      <formula1>L_19</formula1>
    </dataValidation>
    <dataValidation type="list" allowBlank="1" showInputMessage="1" showErrorMessage="1" sqref="R23:R63" xr:uid="{E09BE15A-B807-4795-9922-BADBF045E67C}">
      <formula1>L_16</formula1>
    </dataValidation>
    <dataValidation type="list" showInputMessage="1" showErrorMessage="1" sqref="AH8:AH63" xr:uid="{E8C70A37-D2D5-48E8-B4CC-B8211CA9D40F}">
      <formula1>L_01</formula1>
    </dataValidation>
    <dataValidation type="list" showInputMessage="1" showErrorMessage="1" sqref="AJ8:AJ63" xr:uid="{37F4970F-B1A1-4327-B797-7E5755F0A905}">
      <formula1>L_02</formula1>
    </dataValidation>
    <dataValidation type="list" showInputMessage="1" showErrorMessage="1" sqref="AL8:AL63" xr:uid="{EE52CE38-D1C4-4C06-B5C2-4EA99AB25EE5}">
      <formula1>L_03</formula1>
    </dataValidation>
    <dataValidation type="list" allowBlank="1" showInputMessage="1" showErrorMessage="1" sqref="AP8:AP63" xr:uid="{DFD8A2B6-33E5-458F-9B5B-707C8C26A2F5}">
      <formula1>L_04</formula1>
    </dataValidation>
    <dataValidation type="list" allowBlank="1" showInputMessage="1" showErrorMessage="1" sqref="AN8:AN63" xr:uid="{A39A0C88-AC10-4435-9EF6-C26F9CCC3D24}">
      <formula1>L_05</formula1>
    </dataValidation>
    <dataValidation type="list" allowBlank="1" showInputMessage="1" showErrorMessage="1" sqref="AF8:AF63" xr:uid="{77BEC739-686E-4EA5-BA1E-1E04327B4ED7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1D75-8C39-4FEA-81C8-117C36D31B6B}">
  <sheetPr codeName="Hoja16"/>
  <dimension ref="A1:AW124"/>
  <sheetViews>
    <sheetView showGridLines="0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5" width="5.6640625" style="181" customWidth="1"/>
    <col min="6" max="6" width="8.88671875" style="181" bestFit="1" customWidth="1"/>
    <col min="7" max="7" width="7.109375" style="181" customWidth="1"/>
    <col min="8" max="8" width="12.44140625" style="181" bestFit="1" customWidth="1"/>
    <col min="9" max="9" width="30.33203125" style="181" bestFit="1" customWidth="1"/>
    <col min="10" max="10" width="29.88671875" style="181" customWidth="1"/>
    <col min="11" max="11" width="25.109375" style="181" customWidth="1"/>
    <col min="12" max="12" width="17.44140625" style="181" bestFit="1" customWidth="1"/>
    <col min="13" max="13" width="27.6640625" style="181" customWidth="1"/>
    <col min="14" max="14" width="7.6640625" style="181" customWidth="1"/>
    <col min="15" max="15" width="14.6640625" style="181" customWidth="1"/>
    <col min="16" max="16" width="5.44140625" style="18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14.4414062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5.44140625" style="181" customWidth="1"/>
    <col min="32" max="32" width="55.109375" style="181" bestFit="1" customWidth="1"/>
    <col min="33" max="33" width="5.5546875" style="181" customWidth="1"/>
    <col min="34" max="34" width="45.109375" style="181" customWidth="1"/>
    <col min="35" max="35" width="4.88671875" style="181" customWidth="1"/>
    <col min="36" max="36" width="32.6640625" style="181" customWidth="1"/>
    <col min="37" max="37" width="5.33203125" style="181" customWidth="1"/>
    <col min="38" max="38" width="39.109375" style="181" customWidth="1"/>
    <col min="39" max="39" width="5.109375" style="181" customWidth="1"/>
    <col min="40" max="40" width="45.6640625" style="181" customWidth="1"/>
    <col min="41" max="41" width="5.6640625" style="181" customWidth="1"/>
    <col min="42" max="42" width="27.88671875" style="181" customWidth="1"/>
    <col min="43" max="43" width="5.6640625" style="181" customWidth="1"/>
    <col min="44" max="44" width="17.44140625" style="181" bestFit="1" customWidth="1"/>
    <col min="45" max="45" width="9.109375" style="181" bestFit="1" customWidth="1"/>
    <col min="46" max="46" width="11.33203125" style="181" bestFit="1" customWidth="1"/>
    <col min="47" max="47" width="11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73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386</v>
      </c>
      <c r="E8" s="36" t="s">
        <v>382</v>
      </c>
      <c r="F8" s="36" t="s">
        <v>796</v>
      </c>
      <c r="G8" s="36">
        <v>15482</v>
      </c>
      <c r="H8" s="201" t="s">
        <v>791</v>
      </c>
      <c r="I8" s="201" t="s">
        <v>786</v>
      </c>
      <c r="J8" s="36" t="s">
        <v>1195</v>
      </c>
      <c r="K8" s="36" t="s">
        <v>1025</v>
      </c>
      <c r="L8" s="36" t="s">
        <v>324</v>
      </c>
      <c r="M8" s="36" t="s">
        <v>1038</v>
      </c>
      <c r="N8" s="36" t="s">
        <v>432</v>
      </c>
      <c r="O8" s="36" t="s">
        <v>151</v>
      </c>
      <c r="P8" s="36" t="s">
        <v>6</v>
      </c>
      <c r="Q8" s="36" t="s">
        <v>1050</v>
      </c>
      <c r="R8" s="36" t="s">
        <v>140</v>
      </c>
      <c r="S8" s="36" t="s">
        <v>830</v>
      </c>
      <c r="T8" s="209">
        <v>4.1666666666666664E-2</v>
      </c>
      <c r="U8" s="209">
        <v>5</v>
      </c>
      <c r="V8" s="214">
        <v>0</v>
      </c>
      <c r="W8" s="44">
        <f>V8/30</f>
        <v>0</v>
      </c>
      <c r="X8" s="39">
        <v>542</v>
      </c>
      <c r="Y8" s="45">
        <f>T8</f>
        <v>4.1666666666666664E-2</v>
      </c>
      <c r="Z8" s="215">
        <v>0</v>
      </c>
      <c r="AA8" s="205">
        <f>W8*Z8*Y8</f>
        <v>0</v>
      </c>
      <c r="AB8" s="47">
        <f>+AA8*X8</f>
        <v>0</v>
      </c>
      <c r="AC8" s="41">
        <v>161870988.06522933</v>
      </c>
      <c r="AD8" s="48">
        <f>+AB8+AC8</f>
        <v>161870988.06522933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64</v>
      </c>
      <c r="AG8" s="50" t="str">
        <f t="shared" ref="AG8" si="1">IF(MID(AF8,1,1)="0",MID(AF8,2,1),MID(AF8,1,2))</f>
        <v>1</v>
      </c>
      <c r="AH8" s="11" t="s">
        <v>254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2144422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386</v>
      </c>
      <c r="E9" s="36" t="s">
        <v>382</v>
      </c>
      <c r="F9" s="36" t="s">
        <v>796</v>
      </c>
      <c r="G9" s="36">
        <v>15482</v>
      </c>
      <c r="H9" s="201" t="s">
        <v>792</v>
      </c>
      <c r="I9" s="201" t="s">
        <v>787</v>
      </c>
      <c r="J9" s="36" t="s">
        <v>1196</v>
      </c>
      <c r="K9" s="36" t="s">
        <v>1025</v>
      </c>
      <c r="L9" s="36" t="s">
        <v>324</v>
      </c>
      <c r="M9" s="36" t="s">
        <v>1038</v>
      </c>
      <c r="N9" s="36" t="s">
        <v>432</v>
      </c>
      <c r="O9" s="36" t="s">
        <v>151</v>
      </c>
      <c r="P9" s="36" t="s">
        <v>6</v>
      </c>
      <c r="Q9" s="36" t="s">
        <v>1050</v>
      </c>
      <c r="R9" s="36" t="s">
        <v>140</v>
      </c>
      <c r="S9" s="36" t="s">
        <v>830</v>
      </c>
      <c r="T9" s="209">
        <v>4.1666666666666664E-2</v>
      </c>
      <c r="U9" s="209">
        <v>5</v>
      </c>
      <c r="V9" s="214">
        <v>0</v>
      </c>
      <c r="W9" s="44">
        <f t="shared" ref="W9:W14" si="7">V9/30</f>
        <v>0</v>
      </c>
      <c r="X9" s="39">
        <v>542</v>
      </c>
      <c r="Y9" s="45">
        <f t="shared" ref="Y9:Y14" si="8">T9</f>
        <v>4.1666666666666664E-2</v>
      </c>
      <c r="Z9" s="215">
        <v>0</v>
      </c>
      <c r="AA9" s="205">
        <f t="shared" ref="AA9:AA14" si="9">W9*Z9*Y9</f>
        <v>0</v>
      </c>
      <c r="AB9" s="47">
        <f t="shared" ref="AB9:AB14" si="10">+AA9*X9</f>
        <v>0</v>
      </c>
      <c r="AC9" s="41">
        <v>161870988.06522933</v>
      </c>
      <c r="AD9" s="48">
        <f t="shared" ref="AD9:AD14" si="11">+AB9+AC9</f>
        <v>161870988.06522933</v>
      </c>
      <c r="AE9" s="49">
        <f t="shared" ref="AE9:AE14" si="12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13" si="13">IF(MID(AF9,1,1)="0",MID(AF9,2,1),MID(AF9,1,2))</f>
        <v>1</v>
      </c>
      <c r="AH9" s="11" t="s">
        <v>254</v>
      </c>
      <c r="AI9" s="51" t="str">
        <f t="shared" ref="AI9:AI13" si="14">IF(MID(AH9,1,1)="0",MID(AH9,2,1),MID(AH9,1,2))</f>
        <v>4</v>
      </c>
      <c r="AJ9" s="11" t="s">
        <v>263</v>
      </c>
      <c r="AK9" s="52" t="str">
        <f t="shared" ref="AK9:AK13" si="15">IF(MID(AJ9,1,1)="0",MID(AJ9,2,1),MID(AJ9,1,2))</f>
        <v>4</v>
      </c>
      <c r="AL9" s="11" t="s">
        <v>34</v>
      </c>
      <c r="AM9" s="51" t="str">
        <f t="shared" ref="AM9:AM13" si="16">IF(MID(AL9,1,1)="0",MID(AL9,2,1),MID(AL9,1,2))</f>
        <v>4</v>
      </c>
      <c r="AN9" s="11" t="s">
        <v>243</v>
      </c>
      <c r="AO9" s="52" t="str">
        <f t="shared" ref="AO9:AO13" si="17">IF(MID(AN9,1,1)="0",MID(AN9,2,1),MID(AN9,1,2))</f>
        <v>2</v>
      </c>
      <c r="AP9" s="42" t="s">
        <v>50</v>
      </c>
      <c r="AQ9" s="51" t="str">
        <f t="shared" ref="AQ9:AQ13" si="18">IF(MID(AP9,1,1)="0",MID(AP9,2,1),MID(AP9,1,2))</f>
        <v>2</v>
      </c>
      <c r="AR9" s="197" t="str">
        <f t="shared" ref="AR9:AR14" si="19">CONCATENATE(AE9,AG9,AI9,AK9,AM9,AO9,AQ9)</f>
        <v>2144422</v>
      </c>
      <c r="AS9" s="198">
        <f t="shared" ref="AS9:AS14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386</v>
      </c>
      <c r="E10" s="36" t="s">
        <v>382</v>
      </c>
      <c r="F10" s="36" t="s">
        <v>796</v>
      </c>
      <c r="G10" s="36">
        <v>15482</v>
      </c>
      <c r="H10" s="201" t="s">
        <v>790</v>
      </c>
      <c r="I10" s="201" t="s">
        <v>1197</v>
      </c>
      <c r="J10" s="36" t="s">
        <v>1198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151</v>
      </c>
      <c r="P10" s="36" t="s">
        <v>6</v>
      </c>
      <c r="Q10" s="36" t="s">
        <v>1050</v>
      </c>
      <c r="R10" s="36" t="s">
        <v>140</v>
      </c>
      <c r="S10" s="36" t="s">
        <v>830</v>
      </c>
      <c r="T10" s="209">
        <v>4.1666666666666664E-2</v>
      </c>
      <c r="U10" s="209">
        <v>5</v>
      </c>
      <c r="V10" s="216">
        <v>639230</v>
      </c>
      <c r="W10" s="44">
        <f t="shared" si="7"/>
        <v>21307.666666666668</v>
      </c>
      <c r="X10" s="39">
        <v>542</v>
      </c>
      <c r="Y10" s="45">
        <f t="shared" si="8"/>
        <v>4.1666666666666664E-2</v>
      </c>
      <c r="Z10" s="215">
        <v>1</v>
      </c>
      <c r="AA10" s="205">
        <f t="shared" si="9"/>
        <v>887.81944444444446</v>
      </c>
      <c r="AB10" s="47">
        <f t="shared" si="10"/>
        <v>481198.13888888888</v>
      </c>
      <c r="AC10" s="41">
        <v>161870988.06522933</v>
      </c>
      <c r="AD10" s="48">
        <f t="shared" si="11"/>
        <v>162352186.20411822</v>
      </c>
      <c r="AE10" s="49">
        <f t="shared" si="12"/>
        <v>2</v>
      </c>
      <c r="AF10" s="11" t="s">
        <v>241</v>
      </c>
      <c r="AG10" s="50" t="str">
        <f t="shared" si="13"/>
        <v>3</v>
      </c>
      <c r="AH10" s="11" t="s">
        <v>254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2344422</v>
      </c>
      <c r="AS10" s="198">
        <f t="shared" si="20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386</v>
      </c>
      <c r="E11" s="36" t="s">
        <v>382</v>
      </c>
      <c r="F11" s="36" t="s">
        <v>796</v>
      </c>
      <c r="G11" s="36">
        <v>15482</v>
      </c>
      <c r="H11" s="201" t="s">
        <v>795</v>
      </c>
      <c r="I11" s="201" t="s">
        <v>788</v>
      </c>
      <c r="J11" s="36" t="s">
        <v>1042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151</v>
      </c>
      <c r="P11" s="36" t="s">
        <v>6</v>
      </c>
      <c r="Q11" s="36" t="s">
        <v>1050</v>
      </c>
      <c r="R11" s="36" t="s">
        <v>140</v>
      </c>
      <c r="S11" s="36" t="s">
        <v>830</v>
      </c>
      <c r="T11" s="209">
        <v>4.1666666666666664E-2</v>
      </c>
      <c r="U11" s="209">
        <v>5</v>
      </c>
      <c r="V11" s="216">
        <v>14400000</v>
      </c>
      <c r="W11" s="44">
        <f t="shared" si="7"/>
        <v>480000</v>
      </c>
      <c r="X11" s="39">
        <v>542</v>
      </c>
      <c r="Y11" s="45">
        <f t="shared" si="8"/>
        <v>4.1666666666666664E-2</v>
      </c>
      <c r="Z11" s="215">
        <v>1</v>
      </c>
      <c r="AA11" s="205">
        <f t="shared" si="9"/>
        <v>20000</v>
      </c>
      <c r="AB11" s="47">
        <f t="shared" si="10"/>
        <v>10840000</v>
      </c>
      <c r="AC11" s="41">
        <v>161870988.06522933</v>
      </c>
      <c r="AD11" s="48">
        <f t="shared" si="11"/>
        <v>172710988.06522933</v>
      </c>
      <c r="AE11" s="49">
        <f t="shared" si="12"/>
        <v>2</v>
      </c>
      <c r="AF11" s="11" t="s">
        <v>253</v>
      </c>
      <c r="AG11" s="50" t="str">
        <f t="shared" si="13"/>
        <v>5</v>
      </c>
      <c r="AH11" s="11" t="s">
        <v>254</v>
      </c>
      <c r="AI11" s="51" t="str">
        <f t="shared" si="14"/>
        <v>4</v>
      </c>
      <c r="AJ11" s="11" t="s">
        <v>263</v>
      </c>
      <c r="AK11" s="52" t="str">
        <f t="shared" si="15"/>
        <v>4</v>
      </c>
      <c r="AL11" s="11" t="s">
        <v>34</v>
      </c>
      <c r="AM11" s="51" t="str">
        <f t="shared" si="16"/>
        <v>4</v>
      </c>
      <c r="AN11" s="11" t="s">
        <v>243</v>
      </c>
      <c r="AO11" s="52" t="str">
        <f t="shared" si="17"/>
        <v>2</v>
      </c>
      <c r="AP11" s="42" t="s">
        <v>50</v>
      </c>
      <c r="AQ11" s="51" t="str">
        <f t="shared" si="18"/>
        <v>2</v>
      </c>
      <c r="AR11" s="197" t="str">
        <f t="shared" si="19"/>
        <v>2544422</v>
      </c>
      <c r="AS11" s="198">
        <f t="shared" si="20"/>
        <v>5</v>
      </c>
      <c r="AT11" s="198" t="str">
        <f>VLOOKUP(AS11,'Listas '!$B$151:$C$156,2,FALSE)</f>
        <v>Muy Alta</v>
      </c>
      <c r="AU11" s="189" t="str">
        <f>VLOOKUP(AT11,'Listas '!$C$151:$D$156,2,FALSE)</f>
        <v>Muy 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386</v>
      </c>
      <c r="E12" s="36" t="s">
        <v>382</v>
      </c>
      <c r="F12" s="36" t="s">
        <v>796</v>
      </c>
      <c r="G12" s="36">
        <v>15482</v>
      </c>
      <c r="H12" s="201" t="s">
        <v>789</v>
      </c>
      <c r="I12" s="201" t="s">
        <v>489</v>
      </c>
      <c r="J12" s="36" t="s">
        <v>1043</v>
      </c>
      <c r="K12" s="36" t="s">
        <v>1025</v>
      </c>
      <c r="L12" s="36" t="s">
        <v>155</v>
      </c>
      <c r="M12" s="36" t="s">
        <v>470</v>
      </c>
      <c r="N12" s="36" t="s">
        <v>432</v>
      </c>
      <c r="O12" s="36" t="s">
        <v>147</v>
      </c>
      <c r="P12" s="36" t="s">
        <v>1</v>
      </c>
      <c r="Q12" s="202" t="s">
        <v>540</v>
      </c>
      <c r="R12" s="203" t="s">
        <v>157</v>
      </c>
      <c r="S12" s="202" t="s">
        <v>1008</v>
      </c>
      <c r="T12" s="209">
        <v>0.20833333333333334</v>
      </c>
      <c r="U12" s="209">
        <v>0.20833333333333334</v>
      </c>
      <c r="V12" s="214">
        <v>0</v>
      </c>
      <c r="W12" s="44">
        <f t="shared" si="7"/>
        <v>0</v>
      </c>
      <c r="X12" s="39">
        <v>542</v>
      </c>
      <c r="Y12" s="45">
        <f t="shared" si="8"/>
        <v>0.20833333333333334</v>
      </c>
      <c r="Z12" s="215">
        <v>0</v>
      </c>
      <c r="AA12" s="205">
        <f t="shared" si="9"/>
        <v>0</v>
      </c>
      <c r="AB12" s="47">
        <f t="shared" si="10"/>
        <v>0</v>
      </c>
      <c r="AC12" s="41">
        <v>161870988.06522933</v>
      </c>
      <c r="AD12" s="48">
        <f t="shared" si="11"/>
        <v>161870988.06522933</v>
      </c>
      <c r="AE12" s="49">
        <f t="shared" si="12"/>
        <v>2</v>
      </c>
      <c r="AF12" s="11" t="s">
        <v>64</v>
      </c>
      <c r="AG12" s="50" t="str">
        <f t="shared" si="13"/>
        <v>1</v>
      </c>
      <c r="AH12" s="11" t="s">
        <v>63</v>
      </c>
      <c r="AI12" s="51" t="str">
        <f t="shared" si="14"/>
        <v>1</v>
      </c>
      <c r="AJ12" s="11" t="s">
        <v>263</v>
      </c>
      <c r="AK12" s="52" t="str">
        <f t="shared" si="15"/>
        <v>4</v>
      </c>
      <c r="AL12" s="11" t="s">
        <v>43</v>
      </c>
      <c r="AM12" s="51" t="str">
        <f t="shared" si="16"/>
        <v>3</v>
      </c>
      <c r="AN12" s="11" t="s">
        <v>247</v>
      </c>
      <c r="AO12" s="52" t="str">
        <f t="shared" si="17"/>
        <v>1</v>
      </c>
      <c r="AP12" s="42" t="s">
        <v>58</v>
      </c>
      <c r="AQ12" s="51" t="str">
        <f t="shared" si="18"/>
        <v>1</v>
      </c>
      <c r="AR12" s="197" t="str">
        <f t="shared" si="19"/>
        <v>2114311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386</v>
      </c>
      <c r="E13" s="36" t="s">
        <v>382</v>
      </c>
      <c r="F13" s="36" t="s">
        <v>796</v>
      </c>
      <c r="G13" s="36">
        <v>15482</v>
      </c>
      <c r="H13" s="201" t="s">
        <v>793</v>
      </c>
      <c r="I13" s="201" t="s">
        <v>465</v>
      </c>
      <c r="J13" s="36" t="s">
        <v>449</v>
      </c>
      <c r="K13" s="36" t="s">
        <v>346</v>
      </c>
      <c r="L13" s="37" t="s">
        <v>136</v>
      </c>
      <c r="M13" s="36" t="s">
        <v>1018</v>
      </c>
      <c r="N13" s="36" t="s">
        <v>432</v>
      </c>
      <c r="O13" s="36" t="s">
        <v>147</v>
      </c>
      <c r="P13" s="37" t="s">
        <v>1</v>
      </c>
      <c r="Q13" s="36" t="s">
        <v>450</v>
      </c>
      <c r="R13" s="36" t="s">
        <v>140</v>
      </c>
      <c r="S13" s="36" t="s">
        <v>451</v>
      </c>
      <c r="T13" s="38">
        <v>2.0833333333333332E-2</v>
      </c>
      <c r="U13" s="209">
        <v>0.33333333333333331</v>
      </c>
      <c r="V13" s="214">
        <v>0</v>
      </c>
      <c r="W13" s="44">
        <f t="shared" si="7"/>
        <v>0</v>
      </c>
      <c r="X13" s="39">
        <v>542</v>
      </c>
      <c r="Y13" s="45">
        <f t="shared" si="8"/>
        <v>2.0833333333333332E-2</v>
      </c>
      <c r="Z13" s="215">
        <v>0</v>
      </c>
      <c r="AA13" s="205">
        <f t="shared" si="9"/>
        <v>0</v>
      </c>
      <c r="AB13" s="47">
        <f t="shared" si="10"/>
        <v>0</v>
      </c>
      <c r="AC13" s="204">
        <f>140528000*0.7</f>
        <v>98369600</v>
      </c>
      <c r="AD13" s="48">
        <f t="shared" si="11"/>
        <v>98369600</v>
      </c>
      <c r="AE13" s="49">
        <f t="shared" si="12"/>
        <v>1</v>
      </c>
      <c r="AF13" s="11" t="s">
        <v>64</v>
      </c>
      <c r="AG13" s="50" t="str">
        <f t="shared" si="13"/>
        <v>1</v>
      </c>
      <c r="AH13" s="11" t="s">
        <v>63</v>
      </c>
      <c r="AI13" s="51" t="str">
        <f t="shared" si="14"/>
        <v>1</v>
      </c>
      <c r="AJ13" s="11" t="s">
        <v>143</v>
      </c>
      <c r="AK13" s="52" t="str">
        <f t="shared" si="15"/>
        <v>1</v>
      </c>
      <c r="AL13" s="11" t="s">
        <v>43</v>
      </c>
      <c r="AM13" s="51" t="str">
        <f t="shared" si="16"/>
        <v>3</v>
      </c>
      <c r="AN13" s="11" t="s">
        <v>247</v>
      </c>
      <c r="AO13" s="52" t="str">
        <f t="shared" si="17"/>
        <v>1</v>
      </c>
      <c r="AP13" s="42" t="s">
        <v>58</v>
      </c>
      <c r="AQ13" s="51" t="str">
        <f t="shared" si="18"/>
        <v>1</v>
      </c>
      <c r="AR13" s="197" t="str">
        <f t="shared" si="19"/>
        <v>1111311</v>
      </c>
      <c r="AS13" s="198">
        <f t="shared" si="20"/>
        <v>3</v>
      </c>
      <c r="AT13" s="198" t="str">
        <f>VLOOKUP(AS13,'Listas '!$B$151:$C$156,2,FALSE)</f>
        <v>Media</v>
      </c>
      <c r="AU13" s="189" t="str">
        <f>VLOOKUP(AT13,'Listas '!$C$151:$D$156,2,FALSE)</f>
        <v>Esencial</v>
      </c>
      <c r="AV13" s="43"/>
    </row>
    <row r="14" spans="1:49" s="185" customFormat="1" ht="49.5" customHeight="1" thickBot="1">
      <c r="B14" s="35"/>
      <c r="C14" s="36" t="s">
        <v>380</v>
      </c>
      <c r="D14" s="36" t="s">
        <v>386</v>
      </c>
      <c r="E14" s="36" t="s">
        <v>382</v>
      </c>
      <c r="F14" s="36" t="s">
        <v>796</v>
      </c>
      <c r="G14" s="36">
        <v>15482</v>
      </c>
      <c r="H14" s="201" t="s">
        <v>794</v>
      </c>
      <c r="I14" s="201" t="s">
        <v>1047</v>
      </c>
      <c r="J14" s="36" t="s">
        <v>1199</v>
      </c>
      <c r="K14" s="36" t="s">
        <v>348</v>
      </c>
      <c r="L14" s="37" t="s">
        <v>136</v>
      </c>
      <c r="M14" s="36" t="s">
        <v>1021</v>
      </c>
      <c r="N14" s="36" t="s">
        <v>432</v>
      </c>
      <c r="O14" s="36" t="s">
        <v>151</v>
      </c>
      <c r="P14" s="37" t="s">
        <v>6</v>
      </c>
      <c r="Q14" s="36" t="s">
        <v>1022</v>
      </c>
      <c r="R14" s="36" t="s">
        <v>140</v>
      </c>
      <c r="S14" s="36" t="s">
        <v>1023</v>
      </c>
      <c r="T14" s="38">
        <v>0</v>
      </c>
      <c r="U14" s="209">
        <v>2</v>
      </c>
      <c r="V14" s="214">
        <v>0</v>
      </c>
      <c r="W14" s="44">
        <f t="shared" si="7"/>
        <v>0</v>
      </c>
      <c r="X14" s="39">
        <v>542</v>
      </c>
      <c r="Y14" s="45">
        <f t="shared" si="8"/>
        <v>0</v>
      </c>
      <c r="Z14" s="215">
        <v>0</v>
      </c>
      <c r="AA14" s="205">
        <f t="shared" si="9"/>
        <v>0</v>
      </c>
      <c r="AB14" s="47">
        <f t="shared" si="10"/>
        <v>0</v>
      </c>
      <c r="AC14" s="204">
        <v>30000000</v>
      </c>
      <c r="AD14" s="48">
        <f t="shared" si="11"/>
        <v>30000000</v>
      </c>
      <c r="AE14" s="49">
        <f t="shared" si="12"/>
        <v>1</v>
      </c>
      <c r="AF14" s="11" t="s">
        <v>64</v>
      </c>
      <c r="AG14" s="50" t="str">
        <f t="shared" ref="AG14" si="21">IF(MID(AF14,1,1)="0",MID(AF14,2,1),MID(AF14,1,2))</f>
        <v>1</v>
      </c>
      <c r="AH14" s="11" t="s">
        <v>63</v>
      </c>
      <c r="AI14" s="51" t="str">
        <f t="shared" ref="AI14" si="22">IF(MID(AH14,1,1)="0",MID(AH14,2,1),MID(AH14,1,2))</f>
        <v>1</v>
      </c>
      <c r="AJ14" s="11" t="s">
        <v>143</v>
      </c>
      <c r="AK14" s="52" t="str">
        <f t="shared" ref="AK14" si="23">IF(MID(AJ14,1,1)="0",MID(AJ14,2,1),MID(AJ14,1,2))</f>
        <v>1</v>
      </c>
      <c r="AL14" s="11" t="s">
        <v>242</v>
      </c>
      <c r="AM14" s="51" t="str">
        <f t="shared" ref="AM14" si="24">IF(MID(AL14,1,1)="0",MID(AL14,2,1),MID(AL14,1,2))</f>
        <v>2</v>
      </c>
      <c r="AN14" s="11" t="s">
        <v>247</v>
      </c>
      <c r="AO14" s="52" t="str">
        <f t="shared" ref="AO14" si="25">IF(MID(AN14,1,1)="0",MID(AN14,2,1),MID(AN14,1,2))</f>
        <v>1</v>
      </c>
      <c r="AP14" s="42" t="s">
        <v>58</v>
      </c>
      <c r="AQ14" s="51" t="str">
        <f t="shared" ref="AQ14" si="26">IF(MID(AP14,1,1)="0",MID(AP14,2,1),MID(AP14,1,2))</f>
        <v>1</v>
      </c>
      <c r="AR14" s="197" t="str">
        <f t="shared" si="19"/>
        <v>1111211</v>
      </c>
      <c r="AS14" s="198">
        <f t="shared" si="20"/>
        <v>2</v>
      </c>
      <c r="AT14" s="198" t="str">
        <f>VLOOKUP(AS14,'Listas '!$B$151:$C$156,2,FALSE)</f>
        <v>Baja</v>
      </c>
      <c r="AU14" s="189" t="str">
        <f>VLOOKUP(AT14,'Listas '!$C$151:$D$156,2,FALSE)</f>
        <v>No crítico</v>
      </c>
      <c r="AV14" s="43"/>
    </row>
    <row r="15" spans="1:49" s="185" customFormat="1" ht="49.5" customHeight="1" thickBot="1">
      <c r="B15" s="35"/>
      <c r="C15" s="36"/>
      <c r="D15" s="36"/>
      <c r="E15" s="36"/>
      <c r="F15" s="36"/>
      <c r="G15" s="36"/>
      <c r="H15" s="201"/>
      <c r="I15" s="201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209"/>
      <c r="U15" s="209"/>
      <c r="V15" s="209"/>
      <c r="W15" s="44"/>
      <c r="X15" s="39"/>
      <c r="Y15" s="45"/>
      <c r="Z15" s="215"/>
      <c r="AA15" s="205"/>
      <c r="AB15" s="47"/>
      <c r="AC15" s="41"/>
      <c r="AD15" s="48"/>
      <c r="AE15" s="49"/>
      <c r="AF15" s="11"/>
      <c r="AG15" s="50"/>
      <c r="AH15" s="11"/>
      <c r="AI15" s="51"/>
      <c r="AJ15" s="11"/>
      <c r="AK15" s="52"/>
      <c r="AL15" s="11"/>
      <c r="AM15" s="51"/>
      <c r="AN15" s="11"/>
      <c r="AO15" s="52"/>
      <c r="AP15" s="42"/>
      <c r="AQ15" s="51"/>
      <c r="AR15" s="197"/>
      <c r="AS15" s="198"/>
      <c r="AT15" s="198"/>
      <c r="AU15" s="189"/>
      <c r="AV15" s="43"/>
    </row>
    <row r="16" spans="1:49" s="185" customFormat="1" ht="49.5" customHeight="1" thickBot="1">
      <c r="B16" s="35"/>
      <c r="C16" s="36"/>
      <c r="D16" s="36"/>
      <c r="E16" s="36"/>
      <c r="F16" s="36"/>
      <c r="G16" s="36"/>
      <c r="H16" s="201"/>
      <c r="I16" s="201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209"/>
      <c r="U16" s="209"/>
      <c r="V16" s="209"/>
      <c r="W16" s="44"/>
      <c r="X16" s="39"/>
      <c r="Y16" s="45"/>
      <c r="Z16" s="215"/>
      <c r="AA16" s="205"/>
      <c r="AB16" s="47"/>
      <c r="AC16" s="41"/>
      <c r="AD16" s="48"/>
      <c r="AE16" s="49"/>
      <c r="AF16" s="11"/>
      <c r="AG16" s="50"/>
      <c r="AH16" s="11"/>
      <c r="AI16" s="51"/>
      <c r="AJ16" s="11"/>
      <c r="AK16" s="52"/>
      <c r="AL16" s="11"/>
      <c r="AM16" s="51"/>
      <c r="AN16" s="11"/>
      <c r="AO16" s="52"/>
      <c r="AP16" s="42"/>
      <c r="AQ16" s="51"/>
      <c r="AR16" s="197"/>
      <c r="AS16" s="198"/>
      <c r="AT16" s="198"/>
      <c r="AU16" s="189"/>
      <c r="AV16" s="43"/>
    </row>
    <row r="17" spans="2:48" s="185" customFormat="1" ht="49.5" customHeight="1" thickBot="1">
      <c r="B17" s="35"/>
      <c r="C17" s="36"/>
      <c r="D17" s="36"/>
      <c r="E17" s="36"/>
      <c r="F17" s="36"/>
      <c r="G17" s="36"/>
      <c r="H17" s="201"/>
      <c r="I17" s="201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209"/>
      <c r="U17" s="209"/>
      <c r="V17" s="209"/>
      <c r="W17" s="44"/>
      <c r="X17" s="39"/>
      <c r="Y17" s="45"/>
      <c r="Z17" s="215"/>
      <c r="AA17" s="205"/>
      <c r="AB17" s="47"/>
      <c r="AC17" s="41"/>
      <c r="AD17" s="48"/>
      <c r="AE17" s="49"/>
      <c r="AF17" s="11"/>
      <c r="AG17" s="50"/>
      <c r="AH17" s="11"/>
      <c r="AI17" s="51"/>
      <c r="AJ17" s="11"/>
      <c r="AK17" s="52"/>
      <c r="AL17" s="11"/>
      <c r="AM17" s="51"/>
      <c r="AN17" s="11"/>
      <c r="AO17" s="52"/>
      <c r="AP17" s="42"/>
      <c r="AQ17" s="51"/>
      <c r="AR17" s="197"/>
      <c r="AS17" s="198"/>
      <c r="AT17" s="198"/>
      <c r="AU17" s="189"/>
      <c r="AV17" s="43"/>
    </row>
    <row r="18" spans="2:48" s="185" customFormat="1" ht="49.5" customHeight="1" thickBot="1">
      <c r="B18" s="35"/>
      <c r="C18" s="36"/>
      <c r="D18" s="36"/>
      <c r="E18" s="36"/>
      <c r="F18" s="36"/>
      <c r="G18" s="36"/>
      <c r="H18" s="201"/>
      <c r="I18" s="201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209"/>
      <c r="U18" s="209"/>
      <c r="V18" s="209"/>
      <c r="W18" s="44"/>
      <c r="X18" s="39"/>
      <c r="Y18" s="45"/>
      <c r="Z18" s="215"/>
      <c r="AA18" s="205"/>
      <c r="AB18" s="47"/>
      <c r="AC18" s="41"/>
      <c r="AD18" s="48"/>
      <c r="AE18" s="49"/>
      <c r="AF18" s="11"/>
      <c r="AG18" s="50"/>
      <c r="AH18" s="11"/>
      <c r="AI18" s="51"/>
      <c r="AJ18" s="11"/>
      <c r="AK18" s="52"/>
      <c r="AL18" s="11"/>
      <c r="AM18" s="51"/>
      <c r="AN18" s="11"/>
      <c r="AO18" s="52"/>
      <c r="AP18" s="42"/>
      <c r="AQ18" s="51"/>
      <c r="AR18" s="197"/>
      <c r="AS18" s="198"/>
      <c r="AT18" s="198"/>
      <c r="AU18" s="189"/>
      <c r="AV18" s="43"/>
    </row>
    <row r="19" spans="2:48" s="185" customFormat="1" ht="49.5" customHeight="1" thickBot="1">
      <c r="B19" s="35"/>
      <c r="C19" s="36"/>
      <c r="D19" s="36"/>
      <c r="E19" s="36"/>
      <c r="F19" s="36"/>
      <c r="G19" s="36"/>
      <c r="H19" s="201"/>
      <c r="I19" s="201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209"/>
      <c r="U19" s="209"/>
      <c r="V19" s="209"/>
      <c r="W19" s="44"/>
      <c r="X19" s="39"/>
      <c r="Y19" s="45"/>
      <c r="Z19" s="215"/>
      <c r="AA19" s="205"/>
      <c r="AB19" s="47"/>
      <c r="AC19" s="41"/>
      <c r="AD19" s="48"/>
      <c r="AE19" s="49"/>
      <c r="AF19" s="11"/>
      <c r="AG19" s="50"/>
      <c r="AH19" s="11"/>
      <c r="AI19" s="51"/>
      <c r="AJ19" s="11"/>
      <c r="AK19" s="52"/>
      <c r="AL19" s="11"/>
      <c r="AM19" s="51"/>
      <c r="AN19" s="11"/>
      <c r="AO19" s="52"/>
      <c r="AP19" s="42"/>
      <c r="AQ19" s="51"/>
      <c r="AR19" s="197"/>
      <c r="AS19" s="198"/>
      <c r="AT19" s="198"/>
      <c r="AU19" s="189"/>
      <c r="AV19" s="43"/>
    </row>
    <row r="20" spans="2:48" s="185" customFormat="1" ht="49.5" customHeight="1" thickBot="1">
      <c r="B20" s="35"/>
      <c r="C20" s="36"/>
      <c r="D20" s="36"/>
      <c r="E20" s="36"/>
      <c r="F20" s="36"/>
      <c r="G20" s="36"/>
      <c r="H20" s="201"/>
      <c r="I20" s="201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209"/>
      <c r="U20" s="209"/>
      <c r="V20" s="209"/>
      <c r="W20" s="44"/>
      <c r="X20" s="39"/>
      <c r="Y20" s="45"/>
      <c r="Z20" s="215"/>
      <c r="AA20" s="205"/>
      <c r="AB20" s="47"/>
      <c r="AC20" s="41"/>
      <c r="AD20" s="48"/>
      <c r="AE20" s="49"/>
      <c r="AF20" s="11"/>
      <c r="AG20" s="50"/>
      <c r="AH20" s="11"/>
      <c r="AI20" s="51"/>
      <c r="AJ20" s="11"/>
      <c r="AK20" s="52"/>
      <c r="AL20" s="11"/>
      <c r="AM20" s="51"/>
      <c r="AN20" s="11"/>
      <c r="AO20" s="52"/>
      <c r="AP20" s="42"/>
      <c r="AQ20" s="51"/>
      <c r="AR20" s="197"/>
      <c r="AS20" s="198"/>
      <c r="AT20" s="198"/>
      <c r="AU20" s="189"/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201"/>
      <c r="I21" s="201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209"/>
      <c r="U21" s="209"/>
      <c r="V21" s="209"/>
      <c r="W21" s="44"/>
      <c r="X21" s="39"/>
      <c r="Y21" s="45"/>
      <c r="Z21" s="215"/>
      <c r="AA21" s="205"/>
      <c r="AB21" s="47"/>
      <c r="AC21" s="41"/>
      <c r="AD21" s="48"/>
      <c r="AE21" s="49"/>
      <c r="AF21" s="11"/>
      <c r="AG21" s="50"/>
      <c r="AH21" s="11"/>
      <c r="AI21" s="51"/>
      <c r="AJ21" s="11"/>
      <c r="AK21" s="52"/>
      <c r="AL21" s="11"/>
      <c r="AM21" s="51"/>
      <c r="AN21" s="11"/>
      <c r="AO21" s="52"/>
      <c r="AP21" s="42"/>
      <c r="AQ21" s="51"/>
      <c r="AR21" s="197"/>
      <c r="AS21" s="198"/>
      <c r="AT21" s="198"/>
      <c r="AU21" s="189"/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201"/>
      <c r="I22" s="20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209"/>
      <c r="U22" s="209"/>
      <c r="V22" s="209"/>
      <c r="W22" s="44"/>
      <c r="X22" s="39"/>
      <c r="Y22" s="45"/>
      <c r="Z22" s="215"/>
      <c r="AA22" s="205"/>
      <c r="AB22" s="47"/>
      <c r="AC22" s="41"/>
      <c r="AD22" s="48"/>
      <c r="AE22" s="49"/>
      <c r="AF22" s="11"/>
      <c r="AG22" s="50"/>
      <c r="AH22" s="11"/>
      <c r="AI22" s="51"/>
      <c r="AJ22" s="11"/>
      <c r="AK22" s="52"/>
      <c r="AL22" s="11"/>
      <c r="AM22" s="51"/>
      <c r="AN22" s="11"/>
      <c r="AO22" s="52"/>
      <c r="AP22" s="42"/>
      <c r="AQ22" s="51"/>
      <c r="AR22" s="197"/>
      <c r="AS22" s="198"/>
      <c r="AT22" s="198"/>
      <c r="AU22" s="189"/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36"/>
      <c r="I23" s="202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209"/>
      <c r="U23" s="209"/>
      <c r="V23" s="209"/>
      <c r="W23" s="44"/>
      <c r="X23" s="39"/>
      <c r="Y23" s="45"/>
      <c r="Z23" s="215"/>
      <c r="AA23" s="205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/>
      <c r="AP23" s="42"/>
      <c r="AQ23" s="51"/>
      <c r="AR23" s="197"/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6"/>
      <c r="N24" s="36"/>
      <c r="O24" s="36"/>
      <c r="P24" s="37"/>
      <c r="Q24" s="36"/>
      <c r="R24" s="37"/>
      <c r="S24" s="36"/>
      <c r="T24" s="38"/>
      <c r="U24" s="38"/>
      <c r="V24" s="54"/>
      <c r="W24" s="44"/>
      <c r="X24" s="75"/>
      <c r="Y24" s="45"/>
      <c r="Z24" s="40"/>
      <c r="AA24" s="46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7"/>
      <c r="Q25" s="36"/>
      <c r="R25" s="37"/>
      <c r="S25" s="36"/>
      <c r="T25" s="38"/>
      <c r="U25" s="38"/>
      <c r="V25" s="39"/>
      <c r="W25" s="44"/>
      <c r="X25" s="75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7"/>
      <c r="Q26" s="36"/>
      <c r="R26" s="36"/>
      <c r="S26" s="36"/>
      <c r="T26" s="38"/>
      <c r="U26" s="38"/>
      <c r="V26" s="39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5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12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24" customHeight="1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7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5"/>
    </row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2:X64 AG65 AD38:AG39 AD40:AM41 AO38:AQ41 Z42:AQ64 AA24:AB41 AG24:AG37 W24:W41 AD24:AE37 AI24:AI39 AK24:AK39 AM24:AM39 AO24:AO37 AQ24:AQ37 Z24:Z32 AF24:AF32 AH24:AH32 AN24:AN32 AP24:AP32 AJ24:AJ32 X24:X32 AR24:AR64 AC24:AC32">
    <cfRule type="containsText" dxfId="1814" priority="248" operator="containsText" text="Muy Crítico">
      <formula>NOT(ISERROR(SEARCH("Muy Crítico",V24)))</formula>
    </cfRule>
    <cfRule type="containsText" dxfId="1813" priority="249" operator="containsText" text="Crítico">
      <formula>NOT(ISERROR(SEARCH("Crítico",V24)))</formula>
    </cfRule>
    <cfRule type="containsText" dxfId="1812" priority="250" operator="containsText" text="Poco Crítico">
      <formula>NOT(ISERROR(SEARCH("Poco Crítico",V24)))</formula>
    </cfRule>
    <cfRule type="containsText" dxfId="1811" priority="251" operator="containsText" text="No Crítico">
      <formula>NOT(ISERROR(SEARCH("No Crítico",V24)))</formula>
    </cfRule>
  </conditionalFormatting>
  <conditionalFormatting sqref="W65 AA65:AB65 AO65 AQ65:AR65 AD65:AE65">
    <cfRule type="containsText" dxfId="1810" priority="240" operator="containsText" text="Muy Crítico">
      <formula>NOT(ISERROR(SEARCH("Muy Crítico",W65)))</formula>
    </cfRule>
    <cfRule type="containsText" dxfId="1809" priority="241" operator="containsText" text="Crítico">
      <formula>NOT(ISERROR(SEARCH("Crítico",W65)))</formula>
    </cfRule>
    <cfRule type="containsText" dxfId="1808" priority="242" operator="containsText" text="Poco Crítico">
      <formula>NOT(ISERROR(SEARCH("Poco Crítico",W65)))</formula>
    </cfRule>
    <cfRule type="containsText" dxfId="1807" priority="243" operator="containsText" text="No Crítico">
      <formula>NOT(ISERROR(SEARCH("No Crítico",W65)))</formula>
    </cfRule>
  </conditionalFormatting>
  <conditionalFormatting sqref="AF36 AF34">
    <cfRule type="containsText" dxfId="1806" priority="148" operator="containsText" text="Muy Crítico">
      <formula>NOT(ISERROR(SEARCH("Muy Crítico",AF34)))</formula>
    </cfRule>
    <cfRule type="containsText" dxfId="1805" priority="149" operator="containsText" text="Crítico">
      <formula>NOT(ISERROR(SEARCH("Crítico",AF34)))</formula>
    </cfRule>
    <cfRule type="containsText" dxfId="1804" priority="150" operator="containsText" text="Poco Crítico">
      <formula>NOT(ISERROR(SEARCH("Poco Crítico",AF34)))</formula>
    </cfRule>
    <cfRule type="containsText" dxfId="1803" priority="151" operator="containsText" text="No Crítico">
      <formula>NOT(ISERROR(SEARCH("No Crítico",AF34)))</formula>
    </cfRule>
  </conditionalFormatting>
  <conditionalFormatting sqref="AM65">
    <cfRule type="containsText" dxfId="1802" priority="228" operator="containsText" text="Muy Crítico">
      <formula>NOT(ISERROR(SEARCH("Muy Crítico",AM65)))</formula>
    </cfRule>
    <cfRule type="containsText" dxfId="1801" priority="229" operator="containsText" text="Crítico">
      <formula>NOT(ISERROR(SEARCH("Crítico",AM65)))</formula>
    </cfRule>
    <cfRule type="containsText" dxfId="1800" priority="230" operator="containsText" text="Poco Crítico">
      <formula>NOT(ISERROR(SEARCH("Poco Crítico",AM65)))</formula>
    </cfRule>
    <cfRule type="containsText" dxfId="1799" priority="231" operator="containsText" text="No Crítico">
      <formula>NOT(ISERROR(SEARCH("No Crítico",AM65)))</formula>
    </cfRule>
  </conditionalFormatting>
  <conditionalFormatting sqref="AK65">
    <cfRule type="containsText" dxfId="1798" priority="232" operator="containsText" text="Muy Crítico">
      <formula>NOT(ISERROR(SEARCH("Muy Crítico",AK65)))</formula>
    </cfRule>
    <cfRule type="containsText" dxfId="1797" priority="233" operator="containsText" text="Crítico">
      <formula>NOT(ISERROR(SEARCH("Crítico",AK65)))</formula>
    </cfRule>
    <cfRule type="containsText" dxfId="1796" priority="234" operator="containsText" text="Poco Crítico">
      <formula>NOT(ISERROR(SEARCH("Poco Crítico",AK65)))</formula>
    </cfRule>
    <cfRule type="containsText" dxfId="1795" priority="235" operator="containsText" text="No Crítico">
      <formula>NOT(ISERROR(SEARCH("No Crítico",AK65)))</formula>
    </cfRule>
  </conditionalFormatting>
  <conditionalFormatting sqref="AI65">
    <cfRule type="containsText" dxfId="1794" priority="236" operator="containsText" text="Muy Crítico">
      <formula>NOT(ISERROR(SEARCH("Muy Crítico",AI65)))</formula>
    </cfRule>
    <cfRule type="containsText" dxfId="1793" priority="237" operator="containsText" text="Crítico">
      <formula>NOT(ISERROR(SEARCH("Crítico",AI65)))</formula>
    </cfRule>
    <cfRule type="containsText" dxfId="1792" priority="238" operator="containsText" text="Poco Crítico">
      <formula>NOT(ISERROR(SEARCH("Poco Crítico",AI65)))</formula>
    </cfRule>
    <cfRule type="containsText" dxfId="1791" priority="239" operator="containsText" text="No Crítico">
      <formula>NOT(ISERROR(SEARCH("No Crítico",AI65)))</formula>
    </cfRule>
  </conditionalFormatting>
  <conditionalFormatting sqref="V65 X65:Z65 AF65 AP65 AN65 AL65 AJ65 AH65 AC65">
    <cfRule type="containsText" dxfId="1790" priority="224" operator="containsText" text="Muy Crítico">
      <formula>NOT(ISERROR(SEARCH("Muy Crítico",V65)))</formula>
    </cfRule>
    <cfRule type="containsText" dxfId="1789" priority="225" operator="containsText" text="Crítico">
      <formula>NOT(ISERROR(SEARCH("Crítico",V65)))</formula>
    </cfRule>
    <cfRule type="containsText" dxfId="1788" priority="226" operator="containsText" text="Poco Crítico">
      <formula>NOT(ISERROR(SEARCH("Poco Crítico",V65)))</formula>
    </cfRule>
    <cfRule type="containsText" dxfId="1787" priority="227" operator="containsText" text="No Crítico">
      <formula>NOT(ISERROR(SEARCH("No Crítico",V65)))</formula>
    </cfRule>
  </conditionalFormatting>
  <conditionalFormatting sqref="AP34">
    <cfRule type="containsText" dxfId="1786" priority="44" operator="containsText" text="Muy Crítico">
      <formula>NOT(ISERROR(SEARCH("Muy Crítico",AP34)))</formula>
    </cfRule>
    <cfRule type="containsText" dxfId="1785" priority="45" operator="containsText" text="Crítico">
      <formula>NOT(ISERROR(SEARCH("Crítico",AP34)))</formula>
    </cfRule>
    <cfRule type="containsText" dxfId="1784" priority="46" operator="containsText" text="Poco Crítico">
      <formula>NOT(ISERROR(SEARCH("Poco Crítico",AP34)))</formula>
    </cfRule>
    <cfRule type="containsText" dxfId="1783" priority="47" operator="containsText" text="No Crítico">
      <formula>NOT(ISERROR(SEARCH("No Crítico",AP34)))</formula>
    </cfRule>
  </conditionalFormatting>
  <conditionalFormatting sqref="V36 V38 V40:V41 V25:V32 V34">
    <cfRule type="containsText" dxfId="1782" priority="220" operator="containsText" text="Muy Crítico">
      <formula>NOT(ISERROR(SEARCH("Muy Crítico",V25)))</formula>
    </cfRule>
    <cfRule type="containsText" dxfId="1781" priority="221" operator="containsText" text="Crítico">
      <formula>NOT(ISERROR(SEARCH("Crítico",V25)))</formula>
    </cfRule>
    <cfRule type="containsText" dxfId="1780" priority="222" operator="containsText" text="Poco Crítico">
      <formula>NOT(ISERROR(SEARCH("Poco Crítico",V25)))</formula>
    </cfRule>
    <cfRule type="containsText" dxfId="1779" priority="223" operator="containsText" text="No Crítico">
      <formula>NOT(ISERROR(SEARCH("No Crítico",V25)))</formula>
    </cfRule>
  </conditionalFormatting>
  <conditionalFormatting sqref="V39">
    <cfRule type="containsText" dxfId="1778" priority="216" operator="containsText" text="Muy Crítico">
      <formula>NOT(ISERROR(SEARCH("Muy Crítico",V39)))</formula>
    </cfRule>
    <cfRule type="containsText" dxfId="1777" priority="217" operator="containsText" text="Crítico">
      <formula>NOT(ISERROR(SEARCH("Crítico",V39)))</formula>
    </cfRule>
    <cfRule type="containsText" dxfId="1776" priority="218" operator="containsText" text="Poco Crítico">
      <formula>NOT(ISERROR(SEARCH("Poco Crítico",V39)))</formula>
    </cfRule>
    <cfRule type="containsText" dxfId="1775" priority="219" operator="containsText" text="No Crítico">
      <formula>NOT(ISERROR(SEARCH("No Crítico",V39)))</formula>
    </cfRule>
  </conditionalFormatting>
  <conditionalFormatting sqref="V24">
    <cfRule type="containsText" dxfId="1774" priority="208" operator="containsText" text="Muy Crítico">
      <formula>NOT(ISERROR(SEARCH("Muy Crítico",V24)))</formula>
    </cfRule>
    <cfRule type="containsText" dxfId="1773" priority="209" operator="containsText" text="Crítico">
      <formula>NOT(ISERROR(SEARCH("Crítico",V24)))</formula>
    </cfRule>
    <cfRule type="containsText" dxfId="1772" priority="210" operator="containsText" text="Poco Crítico">
      <formula>NOT(ISERROR(SEARCH("Poco Crítico",V24)))</formula>
    </cfRule>
    <cfRule type="containsText" dxfId="1771" priority="211" operator="containsText" text="No Crítico">
      <formula>NOT(ISERROR(SEARCH("No Crítico",V24)))</formula>
    </cfRule>
  </conditionalFormatting>
  <conditionalFormatting sqref="V35">
    <cfRule type="containsText" dxfId="1770" priority="204" operator="containsText" text="Muy Crítico">
      <formula>NOT(ISERROR(SEARCH("Muy Crítico",V35)))</formula>
    </cfRule>
    <cfRule type="containsText" dxfId="1769" priority="205" operator="containsText" text="Crítico">
      <formula>NOT(ISERROR(SEARCH("Crítico",V35)))</formula>
    </cfRule>
    <cfRule type="containsText" dxfId="1768" priority="206" operator="containsText" text="Poco Crítico">
      <formula>NOT(ISERROR(SEARCH("Poco Crítico",V35)))</formula>
    </cfRule>
    <cfRule type="containsText" dxfId="1767" priority="207" operator="containsText" text="No Crítico">
      <formula>NOT(ISERROR(SEARCH("No Crítico",V35)))</formula>
    </cfRule>
  </conditionalFormatting>
  <conditionalFormatting sqref="V37">
    <cfRule type="containsText" dxfId="1766" priority="200" operator="containsText" text="Muy Crítico">
      <formula>NOT(ISERROR(SEARCH("Muy Crítico",V37)))</formula>
    </cfRule>
    <cfRule type="containsText" dxfId="1765" priority="201" operator="containsText" text="Crítico">
      <formula>NOT(ISERROR(SEARCH("Crítico",V37)))</formula>
    </cfRule>
    <cfRule type="containsText" dxfId="1764" priority="202" operator="containsText" text="Poco Crítico">
      <formula>NOT(ISERROR(SEARCH("Poco Crítico",V37)))</formula>
    </cfRule>
    <cfRule type="containsText" dxfId="1763" priority="203" operator="containsText" text="No Crítico">
      <formula>NOT(ISERROR(SEARCH("No Crítico",V37)))</formula>
    </cfRule>
  </conditionalFormatting>
  <conditionalFormatting sqref="V33">
    <cfRule type="containsText" dxfId="1762" priority="196" operator="containsText" text="Muy Crítico">
      <formula>NOT(ISERROR(SEARCH("Muy Crítico",V33)))</formula>
    </cfRule>
    <cfRule type="containsText" dxfId="1761" priority="197" operator="containsText" text="Crítico">
      <formula>NOT(ISERROR(SEARCH("Crítico",V33)))</formula>
    </cfRule>
    <cfRule type="containsText" dxfId="1760" priority="198" operator="containsText" text="Poco Crítico">
      <formula>NOT(ISERROR(SEARCH("Poco Crítico",V33)))</formula>
    </cfRule>
    <cfRule type="containsText" dxfId="1759" priority="199" operator="containsText" text="No Crítico">
      <formula>NOT(ISERROR(SEARCH("No Crítico",V33)))</formula>
    </cfRule>
  </conditionalFormatting>
  <conditionalFormatting sqref="X38 X36 X40:X41 X34 Z34 Z40:Z41 Z36 Z38">
    <cfRule type="containsText" dxfId="1758" priority="192" operator="containsText" text="Muy Crítico">
      <formula>NOT(ISERROR(SEARCH("Muy Crítico",X34)))</formula>
    </cfRule>
    <cfRule type="containsText" dxfId="1757" priority="193" operator="containsText" text="Crítico">
      <formula>NOT(ISERROR(SEARCH("Crítico",X34)))</formula>
    </cfRule>
    <cfRule type="containsText" dxfId="1756" priority="194" operator="containsText" text="Poco Crítico">
      <formula>NOT(ISERROR(SEARCH("Poco Crítico",X34)))</formula>
    </cfRule>
    <cfRule type="containsText" dxfId="1755" priority="195" operator="containsText" text="No Crítico">
      <formula>NOT(ISERROR(SEARCH("No Crítico",X34)))</formula>
    </cfRule>
  </conditionalFormatting>
  <conditionalFormatting sqref="X39 Z39">
    <cfRule type="containsText" dxfId="1754" priority="188" operator="containsText" text="Muy Crítico">
      <formula>NOT(ISERROR(SEARCH("Muy Crítico",X39)))</formula>
    </cfRule>
    <cfRule type="containsText" dxfId="1753" priority="189" operator="containsText" text="Crítico">
      <formula>NOT(ISERROR(SEARCH("Crítico",X39)))</formula>
    </cfRule>
    <cfRule type="containsText" dxfId="1752" priority="190" operator="containsText" text="Poco Crítico">
      <formula>NOT(ISERROR(SEARCH("Poco Crítico",X39)))</formula>
    </cfRule>
    <cfRule type="containsText" dxfId="1751" priority="191" operator="containsText" text="No Crítico">
      <formula>NOT(ISERROR(SEARCH("No Crítico",X39)))</formula>
    </cfRule>
  </conditionalFormatting>
  <conditionalFormatting sqref="X33 Z33">
    <cfRule type="containsText" dxfId="1750" priority="180" operator="containsText" text="Muy Crítico">
      <formula>NOT(ISERROR(SEARCH("Muy Crítico",X33)))</formula>
    </cfRule>
    <cfRule type="containsText" dxfId="1749" priority="181" operator="containsText" text="Crítico">
      <formula>NOT(ISERROR(SEARCH("Crítico",X33)))</formula>
    </cfRule>
    <cfRule type="containsText" dxfId="1748" priority="182" operator="containsText" text="Poco Crítico">
      <formula>NOT(ISERROR(SEARCH("Poco Crítico",X33)))</formula>
    </cfRule>
    <cfRule type="containsText" dxfId="1747" priority="183" operator="containsText" text="No Crítico">
      <formula>NOT(ISERROR(SEARCH("No Crítico",X33)))</formula>
    </cfRule>
  </conditionalFormatting>
  <conditionalFormatting sqref="X35 Z35">
    <cfRule type="containsText" dxfId="1746" priority="184" operator="containsText" text="Muy Crítico">
      <formula>NOT(ISERROR(SEARCH("Muy Crítico",X35)))</formula>
    </cfRule>
    <cfRule type="containsText" dxfId="1745" priority="185" operator="containsText" text="Crítico">
      <formula>NOT(ISERROR(SEARCH("Crítico",X35)))</formula>
    </cfRule>
    <cfRule type="containsText" dxfId="1744" priority="186" operator="containsText" text="Poco Crítico">
      <formula>NOT(ISERROR(SEARCH("Poco Crítico",X35)))</formula>
    </cfRule>
    <cfRule type="containsText" dxfId="1743" priority="187" operator="containsText" text="No Crítico">
      <formula>NOT(ISERROR(SEARCH("No Crítico",X35)))</formula>
    </cfRule>
  </conditionalFormatting>
  <conditionalFormatting sqref="X37 Z37">
    <cfRule type="containsText" dxfId="1742" priority="176" operator="containsText" text="Muy Crítico">
      <formula>NOT(ISERROR(SEARCH("Muy Crítico",X37)))</formula>
    </cfRule>
    <cfRule type="containsText" dxfId="1741" priority="177" operator="containsText" text="Crítico">
      <formula>NOT(ISERROR(SEARCH("Crítico",X37)))</formula>
    </cfRule>
    <cfRule type="containsText" dxfId="1740" priority="178" operator="containsText" text="Poco Crítico">
      <formula>NOT(ISERROR(SEARCH("Poco Crítico",X37)))</formula>
    </cfRule>
    <cfRule type="containsText" dxfId="1739" priority="179" operator="containsText" text="No Crítico">
      <formula>NOT(ISERROR(SEARCH("No Crítico",X37)))</formula>
    </cfRule>
  </conditionalFormatting>
  <conditionalFormatting sqref="AC38 AC40:AC41 AC34">
    <cfRule type="containsText" dxfId="1738" priority="172" operator="containsText" text="Muy Crítico">
      <formula>NOT(ISERROR(SEARCH("Muy Crítico",AC34)))</formula>
    </cfRule>
    <cfRule type="containsText" dxfId="1737" priority="173" operator="containsText" text="Crítico">
      <formula>NOT(ISERROR(SEARCH("Crítico",AC34)))</formula>
    </cfRule>
    <cfRule type="containsText" dxfId="1736" priority="174" operator="containsText" text="Poco Crítico">
      <formula>NOT(ISERROR(SEARCH("Poco Crítico",AC34)))</formula>
    </cfRule>
    <cfRule type="containsText" dxfId="1735" priority="175" operator="containsText" text="No Crítico">
      <formula>NOT(ISERROR(SEARCH("No Crítico",AC34)))</formula>
    </cfRule>
  </conditionalFormatting>
  <conditionalFormatting sqref="AC39">
    <cfRule type="containsText" dxfId="1734" priority="164" operator="containsText" text="Muy Crítico">
      <formula>NOT(ISERROR(SEARCH("Muy Crítico",AC39)))</formula>
    </cfRule>
    <cfRule type="containsText" dxfId="1733" priority="165" operator="containsText" text="Crítico">
      <formula>NOT(ISERROR(SEARCH("Crítico",AC39)))</formula>
    </cfRule>
    <cfRule type="containsText" dxfId="1732" priority="166" operator="containsText" text="Poco Crítico">
      <formula>NOT(ISERROR(SEARCH("Poco Crítico",AC39)))</formula>
    </cfRule>
    <cfRule type="containsText" dxfId="1731" priority="167" operator="containsText" text="No Crítico">
      <formula>NOT(ISERROR(SEARCH("No Crítico",AC39)))</formula>
    </cfRule>
  </conditionalFormatting>
  <conditionalFormatting sqref="AC33">
    <cfRule type="containsText" dxfId="1730" priority="156" operator="containsText" text="Muy Crítico">
      <formula>NOT(ISERROR(SEARCH("Muy Crítico",AC33)))</formula>
    </cfRule>
    <cfRule type="containsText" dxfId="1729" priority="157" operator="containsText" text="Crítico">
      <formula>NOT(ISERROR(SEARCH("Crítico",AC33)))</formula>
    </cfRule>
    <cfRule type="containsText" dxfId="1728" priority="158" operator="containsText" text="Poco Crítico">
      <formula>NOT(ISERROR(SEARCH("Poco Crítico",AC33)))</formula>
    </cfRule>
    <cfRule type="containsText" dxfId="1727" priority="159" operator="containsText" text="No Crítico">
      <formula>NOT(ISERROR(SEARCH("No Crítico",AC33)))</formula>
    </cfRule>
  </conditionalFormatting>
  <conditionalFormatting sqref="AC35:AC36">
    <cfRule type="containsText" dxfId="1726" priority="160" operator="containsText" text="Muy Crítico">
      <formula>NOT(ISERROR(SEARCH("Muy Crítico",AC35)))</formula>
    </cfRule>
    <cfRule type="containsText" dxfId="1725" priority="161" operator="containsText" text="Crítico">
      <formula>NOT(ISERROR(SEARCH("Crítico",AC35)))</formula>
    </cfRule>
    <cfRule type="containsText" dxfId="1724" priority="162" operator="containsText" text="Poco Crítico">
      <formula>NOT(ISERROR(SEARCH("Poco Crítico",AC35)))</formula>
    </cfRule>
    <cfRule type="containsText" dxfId="1723" priority="163" operator="containsText" text="No Crítico">
      <formula>NOT(ISERROR(SEARCH("No Crítico",AC35)))</formula>
    </cfRule>
  </conditionalFormatting>
  <conditionalFormatting sqref="AC37">
    <cfRule type="containsText" dxfId="1722" priority="152" operator="containsText" text="Muy Crítico">
      <formula>NOT(ISERROR(SEARCH("Muy Crítico",AC37)))</formula>
    </cfRule>
    <cfRule type="containsText" dxfId="1721" priority="153" operator="containsText" text="Crítico">
      <formula>NOT(ISERROR(SEARCH("Crítico",AC37)))</formula>
    </cfRule>
    <cfRule type="containsText" dxfId="1720" priority="154" operator="containsText" text="Poco Crítico">
      <formula>NOT(ISERROR(SEARCH("Poco Crítico",AC37)))</formula>
    </cfRule>
    <cfRule type="containsText" dxfId="1719" priority="155" operator="containsText" text="No Crítico">
      <formula>NOT(ISERROR(SEARCH("No Crítico",AC37)))</formula>
    </cfRule>
  </conditionalFormatting>
  <conditionalFormatting sqref="AF33">
    <cfRule type="containsText" dxfId="1718" priority="140" operator="containsText" text="Muy Crítico">
      <formula>NOT(ISERROR(SEARCH("Muy Crítico",AF33)))</formula>
    </cfRule>
    <cfRule type="containsText" dxfId="1717" priority="141" operator="containsText" text="Crítico">
      <formula>NOT(ISERROR(SEARCH("Crítico",AF33)))</formula>
    </cfRule>
    <cfRule type="containsText" dxfId="1716" priority="142" operator="containsText" text="Poco Crítico">
      <formula>NOT(ISERROR(SEARCH("Poco Crítico",AF33)))</formula>
    </cfRule>
    <cfRule type="containsText" dxfId="1715" priority="143" operator="containsText" text="No Crítico">
      <formula>NOT(ISERROR(SEARCH("No Crítico",AF33)))</formula>
    </cfRule>
  </conditionalFormatting>
  <conditionalFormatting sqref="AF35">
    <cfRule type="containsText" dxfId="1714" priority="144" operator="containsText" text="Muy Crítico">
      <formula>NOT(ISERROR(SEARCH("Muy Crítico",AF35)))</formula>
    </cfRule>
    <cfRule type="containsText" dxfId="1713" priority="145" operator="containsText" text="Crítico">
      <formula>NOT(ISERROR(SEARCH("Crítico",AF35)))</formula>
    </cfRule>
    <cfRule type="containsText" dxfId="1712" priority="146" operator="containsText" text="Poco Crítico">
      <formula>NOT(ISERROR(SEARCH("Poco Crítico",AF35)))</formula>
    </cfRule>
    <cfRule type="containsText" dxfId="1711" priority="147" operator="containsText" text="No Crítico">
      <formula>NOT(ISERROR(SEARCH("No Crítico",AF35)))</formula>
    </cfRule>
  </conditionalFormatting>
  <conditionalFormatting sqref="AF37">
    <cfRule type="containsText" dxfId="1710" priority="136" operator="containsText" text="Muy Crítico">
      <formula>NOT(ISERROR(SEARCH("Muy Crítico",AF37)))</formula>
    </cfRule>
    <cfRule type="containsText" dxfId="1709" priority="137" operator="containsText" text="Crítico">
      <formula>NOT(ISERROR(SEARCH("Crítico",AF37)))</formula>
    </cfRule>
    <cfRule type="containsText" dxfId="1708" priority="138" operator="containsText" text="Poco Crítico">
      <formula>NOT(ISERROR(SEARCH("Poco Crítico",AF37)))</formula>
    </cfRule>
    <cfRule type="containsText" dxfId="1707" priority="139" operator="containsText" text="No Crítico">
      <formula>NOT(ISERROR(SEARCH("No Crítico",AF37)))</formula>
    </cfRule>
  </conditionalFormatting>
  <conditionalFormatting sqref="AH38">
    <cfRule type="containsText" dxfId="1706" priority="132" operator="containsText" text="Muy Crítico">
      <formula>NOT(ISERROR(SEARCH("Muy Crítico",AH38)))</formula>
    </cfRule>
    <cfRule type="containsText" dxfId="1705" priority="133" operator="containsText" text="Crítico">
      <formula>NOT(ISERROR(SEARCH("Crítico",AH38)))</formula>
    </cfRule>
    <cfRule type="containsText" dxfId="1704" priority="134" operator="containsText" text="Poco Crítico">
      <formula>NOT(ISERROR(SEARCH("Poco Crítico",AH38)))</formula>
    </cfRule>
    <cfRule type="containsText" dxfId="1703" priority="135" operator="containsText" text="No Crítico">
      <formula>NOT(ISERROR(SEARCH("No Crítico",AH38)))</formula>
    </cfRule>
  </conditionalFormatting>
  <conditionalFormatting sqref="AH39">
    <cfRule type="containsText" dxfId="1702" priority="128" operator="containsText" text="Muy Crítico">
      <formula>NOT(ISERROR(SEARCH("Muy Crítico",AH39)))</formula>
    </cfRule>
    <cfRule type="containsText" dxfId="1701" priority="129" operator="containsText" text="Crítico">
      <formula>NOT(ISERROR(SEARCH("Crítico",AH39)))</formula>
    </cfRule>
    <cfRule type="containsText" dxfId="1700" priority="130" operator="containsText" text="Poco Crítico">
      <formula>NOT(ISERROR(SEARCH("Poco Crítico",AH39)))</formula>
    </cfRule>
    <cfRule type="containsText" dxfId="1699" priority="131" operator="containsText" text="No Crítico">
      <formula>NOT(ISERROR(SEARCH("No Crítico",AH39)))</formula>
    </cfRule>
  </conditionalFormatting>
  <conditionalFormatting sqref="AH33">
    <cfRule type="containsText" dxfId="1698" priority="124" operator="containsText" text="Muy Crítico">
      <formula>NOT(ISERROR(SEARCH("Muy Crítico",AH33)))</formula>
    </cfRule>
    <cfRule type="containsText" dxfId="1697" priority="125" operator="containsText" text="Crítico">
      <formula>NOT(ISERROR(SEARCH("Crítico",AH33)))</formula>
    </cfRule>
    <cfRule type="containsText" dxfId="1696" priority="126" operator="containsText" text="Poco Crítico">
      <formula>NOT(ISERROR(SEARCH("Poco Crítico",AH33)))</formula>
    </cfRule>
    <cfRule type="containsText" dxfId="1695" priority="127" operator="containsText" text="No Crítico">
      <formula>NOT(ISERROR(SEARCH("No Crítico",AH33)))</formula>
    </cfRule>
  </conditionalFormatting>
  <conditionalFormatting sqref="AH37">
    <cfRule type="containsText" dxfId="1694" priority="120" operator="containsText" text="Muy Crítico">
      <formula>NOT(ISERROR(SEARCH("Muy Crítico",AH37)))</formula>
    </cfRule>
    <cfRule type="containsText" dxfId="1693" priority="121" operator="containsText" text="Crítico">
      <formula>NOT(ISERROR(SEARCH("Crítico",AH37)))</formula>
    </cfRule>
    <cfRule type="containsText" dxfId="1692" priority="122" operator="containsText" text="Poco Crítico">
      <formula>NOT(ISERROR(SEARCH("Poco Crítico",AH37)))</formula>
    </cfRule>
    <cfRule type="containsText" dxfId="1691" priority="123" operator="containsText" text="No Crítico">
      <formula>NOT(ISERROR(SEARCH("No Crítico",AH37)))</formula>
    </cfRule>
  </conditionalFormatting>
  <conditionalFormatting sqref="AH34">
    <cfRule type="containsText" dxfId="1690" priority="116" operator="containsText" text="Muy Crítico">
      <formula>NOT(ISERROR(SEARCH("Muy Crítico",AH34)))</formula>
    </cfRule>
    <cfRule type="containsText" dxfId="1689" priority="117" operator="containsText" text="Crítico">
      <formula>NOT(ISERROR(SEARCH("Crítico",AH34)))</formula>
    </cfRule>
    <cfRule type="containsText" dxfId="1688" priority="118" operator="containsText" text="Poco Crítico">
      <formula>NOT(ISERROR(SEARCH("Poco Crítico",AH34)))</formula>
    </cfRule>
    <cfRule type="containsText" dxfId="1687" priority="119" operator="containsText" text="No Crítico">
      <formula>NOT(ISERROR(SEARCH("No Crítico",AH34)))</formula>
    </cfRule>
  </conditionalFormatting>
  <conditionalFormatting sqref="AH35">
    <cfRule type="containsText" dxfId="1686" priority="112" operator="containsText" text="Muy Crítico">
      <formula>NOT(ISERROR(SEARCH("Muy Crítico",AH35)))</formula>
    </cfRule>
    <cfRule type="containsText" dxfId="1685" priority="113" operator="containsText" text="Crítico">
      <formula>NOT(ISERROR(SEARCH("Crítico",AH35)))</formula>
    </cfRule>
    <cfRule type="containsText" dxfId="1684" priority="114" operator="containsText" text="Poco Crítico">
      <formula>NOT(ISERROR(SEARCH("Poco Crítico",AH35)))</formula>
    </cfRule>
    <cfRule type="containsText" dxfId="1683" priority="115" operator="containsText" text="No Crítico">
      <formula>NOT(ISERROR(SEARCH("No Crítico",AH35)))</formula>
    </cfRule>
  </conditionalFormatting>
  <conditionalFormatting sqref="AH36">
    <cfRule type="containsText" dxfId="1682" priority="108" operator="containsText" text="Muy Crítico">
      <formula>NOT(ISERROR(SEARCH("Muy Crítico",AH36)))</formula>
    </cfRule>
    <cfRule type="containsText" dxfId="1681" priority="109" operator="containsText" text="Crítico">
      <formula>NOT(ISERROR(SEARCH("Crítico",AH36)))</formula>
    </cfRule>
    <cfRule type="containsText" dxfId="1680" priority="110" operator="containsText" text="Poco Crítico">
      <formula>NOT(ISERROR(SEARCH("Poco Crítico",AH36)))</formula>
    </cfRule>
    <cfRule type="containsText" dxfId="1679" priority="111" operator="containsText" text="No Crítico">
      <formula>NOT(ISERROR(SEARCH("No Crítico",AH36)))</formula>
    </cfRule>
  </conditionalFormatting>
  <conditionalFormatting sqref="AJ38 AJ36 AJ34">
    <cfRule type="containsText" dxfId="1678" priority="104" operator="containsText" text="Muy Crítico">
      <formula>NOT(ISERROR(SEARCH("Muy Crítico",AJ34)))</formula>
    </cfRule>
    <cfRule type="containsText" dxfId="1677" priority="105" operator="containsText" text="Crítico">
      <formula>NOT(ISERROR(SEARCH("Crítico",AJ34)))</formula>
    </cfRule>
    <cfRule type="containsText" dxfId="1676" priority="106" operator="containsText" text="Poco Crítico">
      <formula>NOT(ISERROR(SEARCH("Poco Crítico",AJ34)))</formula>
    </cfRule>
    <cfRule type="containsText" dxfId="1675" priority="107" operator="containsText" text="No Crítico">
      <formula>NOT(ISERROR(SEARCH("No Crítico",AJ34)))</formula>
    </cfRule>
  </conditionalFormatting>
  <conditionalFormatting sqref="AJ39">
    <cfRule type="containsText" dxfId="1674" priority="100" operator="containsText" text="Muy Crítico">
      <formula>NOT(ISERROR(SEARCH("Muy Crítico",AJ39)))</formula>
    </cfRule>
    <cfRule type="containsText" dxfId="1673" priority="101" operator="containsText" text="Crítico">
      <formula>NOT(ISERROR(SEARCH("Crítico",AJ39)))</formula>
    </cfRule>
    <cfRule type="containsText" dxfId="1672" priority="102" operator="containsText" text="Poco Crítico">
      <formula>NOT(ISERROR(SEARCH("Poco Crítico",AJ39)))</formula>
    </cfRule>
    <cfRule type="containsText" dxfId="1671" priority="103" operator="containsText" text="No Crítico">
      <formula>NOT(ISERROR(SEARCH("No Crítico",AJ39)))</formula>
    </cfRule>
  </conditionalFormatting>
  <conditionalFormatting sqref="AJ33">
    <cfRule type="containsText" dxfId="1670" priority="92" operator="containsText" text="Muy Crítico">
      <formula>NOT(ISERROR(SEARCH("Muy Crítico",AJ33)))</formula>
    </cfRule>
    <cfRule type="containsText" dxfId="1669" priority="93" operator="containsText" text="Crítico">
      <formula>NOT(ISERROR(SEARCH("Crítico",AJ33)))</formula>
    </cfRule>
    <cfRule type="containsText" dxfId="1668" priority="94" operator="containsText" text="Poco Crítico">
      <formula>NOT(ISERROR(SEARCH("Poco Crítico",AJ33)))</formula>
    </cfRule>
    <cfRule type="containsText" dxfId="1667" priority="95" operator="containsText" text="No Crítico">
      <formula>NOT(ISERROR(SEARCH("No Crítico",AJ33)))</formula>
    </cfRule>
  </conditionalFormatting>
  <conditionalFormatting sqref="AJ35">
    <cfRule type="containsText" dxfId="1666" priority="96" operator="containsText" text="Muy Crítico">
      <formula>NOT(ISERROR(SEARCH("Muy Crítico",AJ35)))</formula>
    </cfRule>
    <cfRule type="containsText" dxfId="1665" priority="97" operator="containsText" text="Crítico">
      <formula>NOT(ISERROR(SEARCH("Crítico",AJ35)))</formula>
    </cfRule>
    <cfRule type="containsText" dxfId="1664" priority="98" operator="containsText" text="Poco Crítico">
      <formula>NOT(ISERROR(SEARCH("Poco Crítico",AJ35)))</formula>
    </cfRule>
    <cfRule type="containsText" dxfId="1663" priority="99" operator="containsText" text="No Crítico">
      <formula>NOT(ISERROR(SEARCH("No Crítico",AJ35)))</formula>
    </cfRule>
  </conditionalFormatting>
  <conditionalFormatting sqref="AJ37">
    <cfRule type="containsText" dxfId="1662" priority="88" operator="containsText" text="Muy Crítico">
      <formula>NOT(ISERROR(SEARCH("Muy Crítico",AJ37)))</formula>
    </cfRule>
    <cfRule type="containsText" dxfId="1661" priority="89" operator="containsText" text="Crítico">
      <formula>NOT(ISERROR(SEARCH("Crítico",AJ37)))</formula>
    </cfRule>
    <cfRule type="containsText" dxfId="1660" priority="90" operator="containsText" text="Poco Crítico">
      <formula>NOT(ISERROR(SEARCH("Poco Crítico",AJ37)))</formula>
    </cfRule>
    <cfRule type="containsText" dxfId="1659" priority="91" operator="containsText" text="No Crítico">
      <formula>NOT(ISERROR(SEARCH("No Crítico",AJ37)))</formula>
    </cfRule>
  </conditionalFormatting>
  <conditionalFormatting sqref="AL38:AL39 AL25:AL36">
    <cfRule type="containsText" dxfId="1658" priority="84" operator="containsText" text="Muy Crítico">
      <formula>NOT(ISERROR(SEARCH("Muy Crítico",AL25)))</formula>
    </cfRule>
    <cfRule type="containsText" dxfId="1657" priority="85" operator="containsText" text="Crítico">
      <formula>NOT(ISERROR(SEARCH("Crítico",AL25)))</formula>
    </cfRule>
    <cfRule type="containsText" dxfId="1656" priority="86" operator="containsText" text="Poco Crítico">
      <formula>NOT(ISERROR(SEARCH("Poco Crítico",AL25)))</formula>
    </cfRule>
    <cfRule type="containsText" dxfId="1655" priority="87" operator="containsText" text="No Crítico">
      <formula>NOT(ISERROR(SEARCH("No Crítico",AL25)))</formula>
    </cfRule>
  </conditionalFormatting>
  <conditionalFormatting sqref="AL37">
    <cfRule type="containsText" dxfId="1654" priority="80" operator="containsText" text="Muy Crítico">
      <formula>NOT(ISERROR(SEARCH("Muy Crítico",AL37)))</formula>
    </cfRule>
    <cfRule type="containsText" dxfId="1653" priority="81" operator="containsText" text="Crítico">
      <formula>NOT(ISERROR(SEARCH("Crítico",AL37)))</formula>
    </cfRule>
    <cfRule type="containsText" dxfId="1652" priority="82" operator="containsText" text="Poco Crítico">
      <formula>NOT(ISERROR(SEARCH("Poco Crítico",AL37)))</formula>
    </cfRule>
    <cfRule type="containsText" dxfId="1651" priority="83" operator="containsText" text="No Crítico">
      <formula>NOT(ISERROR(SEARCH("No Crítico",AL37)))</formula>
    </cfRule>
  </conditionalFormatting>
  <conditionalFormatting sqref="AN34 AN36 AN38:AN41">
    <cfRule type="containsText" dxfId="1650" priority="76" operator="containsText" text="Muy Crítico">
      <formula>NOT(ISERROR(SEARCH("Muy Crítico",AN34)))</formula>
    </cfRule>
    <cfRule type="containsText" dxfId="1649" priority="77" operator="containsText" text="Crítico">
      <formula>NOT(ISERROR(SEARCH("Crítico",AN34)))</formula>
    </cfRule>
    <cfRule type="containsText" dxfId="1648" priority="78" operator="containsText" text="Poco Crítico">
      <formula>NOT(ISERROR(SEARCH("Poco Crítico",AN34)))</formula>
    </cfRule>
    <cfRule type="containsText" dxfId="1647" priority="79" operator="containsText" text="No Crítico">
      <formula>NOT(ISERROR(SEARCH("No Crítico",AN34)))</formula>
    </cfRule>
  </conditionalFormatting>
  <conditionalFormatting sqref="AN33">
    <cfRule type="containsText" dxfId="1646" priority="68" operator="containsText" text="Muy Crítico">
      <formula>NOT(ISERROR(SEARCH("Muy Crítico",AN33)))</formula>
    </cfRule>
    <cfRule type="containsText" dxfId="1645" priority="69" operator="containsText" text="Crítico">
      <formula>NOT(ISERROR(SEARCH("Crítico",AN33)))</formula>
    </cfRule>
    <cfRule type="containsText" dxfId="1644" priority="70" operator="containsText" text="Poco Crítico">
      <formula>NOT(ISERROR(SEARCH("Poco Crítico",AN33)))</formula>
    </cfRule>
    <cfRule type="containsText" dxfId="1643" priority="71" operator="containsText" text="No Crítico">
      <formula>NOT(ISERROR(SEARCH("No Crítico",AN33)))</formula>
    </cfRule>
  </conditionalFormatting>
  <conditionalFormatting sqref="AN35">
    <cfRule type="containsText" dxfId="1642" priority="72" operator="containsText" text="Muy Crítico">
      <formula>NOT(ISERROR(SEARCH("Muy Crítico",AN35)))</formula>
    </cfRule>
    <cfRule type="containsText" dxfId="1641" priority="73" operator="containsText" text="Crítico">
      <formula>NOT(ISERROR(SEARCH("Crítico",AN35)))</formula>
    </cfRule>
    <cfRule type="containsText" dxfId="1640" priority="74" operator="containsText" text="Poco Crítico">
      <formula>NOT(ISERROR(SEARCH("Poco Crítico",AN35)))</formula>
    </cfRule>
    <cfRule type="containsText" dxfId="1639" priority="75" operator="containsText" text="No Crítico">
      <formula>NOT(ISERROR(SEARCH("No Crítico",AN35)))</formula>
    </cfRule>
  </conditionalFormatting>
  <conditionalFormatting sqref="AN37">
    <cfRule type="containsText" dxfId="1638" priority="64" operator="containsText" text="Muy Crítico">
      <formula>NOT(ISERROR(SEARCH("Muy Crítico",AN37)))</formula>
    </cfRule>
    <cfRule type="containsText" dxfId="1637" priority="65" operator="containsText" text="Crítico">
      <formula>NOT(ISERROR(SEARCH("Crítico",AN37)))</formula>
    </cfRule>
    <cfRule type="containsText" dxfId="1636" priority="66" operator="containsText" text="Poco Crítico">
      <formula>NOT(ISERROR(SEARCH("Poco Crítico",AN37)))</formula>
    </cfRule>
    <cfRule type="containsText" dxfId="1635" priority="67" operator="containsText" text="No Crítico">
      <formula>NOT(ISERROR(SEARCH("No Crítico",AN37)))</formula>
    </cfRule>
  </conditionalFormatting>
  <conditionalFormatting sqref="AP36">
    <cfRule type="containsText" dxfId="1634" priority="60" operator="containsText" text="Muy Crítico">
      <formula>NOT(ISERROR(SEARCH("Muy Crítico",AP36)))</formula>
    </cfRule>
    <cfRule type="containsText" dxfId="1633" priority="61" operator="containsText" text="Crítico">
      <formula>NOT(ISERROR(SEARCH("Crítico",AP36)))</formula>
    </cfRule>
    <cfRule type="containsText" dxfId="1632" priority="62" operator="containsText" text="Poco Crítico">
      <formula>NOT(ISERROR(SEARCH("Poco Crítico",AP36)))</formula>
    </cfRule>
    <cfRule type="containsText" dxfId="1631" priority="63" operator="containsText" text="No Crítico">
      <formula>NOT(ISERROR(SEARCH("No Crítico",AP36)))</formula>
    </cfRule>
  </conditionalFormatting>
  <conditionalFormatting sqref="AP33">
    <cfRule type="containsText" dxfId="1630" priority="52" operator="containsText" text="Muy Crítico">
      <formula>NOT(ISERROR(SEARCH("Muy Crítico",AP33)))</formula>
    </cfRule>
    <cfRule type="containsText" dxfId="1629" priority="53" operator="containsText" text="Crítico">
      <formula>NOT(ISERROR(SEARCH("Crítico",AP33)))</formula>
    </cfRule>
    <cfRule type="containsText" dxfId="1628" priority="54" operator="containsText" text="Poco Crítico">
      <formula>NOT(ISERROR(SEARCH("Poco Crítico",AP33)))</formula>
    </cfRule>
    <cfRule type="containsText" dxfId="1627" priority="55" operator="containsText" text="No Crítico">
      <formula>NOT(ISERROR(SEARCH("No Crítico",AP33)))</formula>
    </cfRule>
  </conditionalFormatting>
  <conditionalFormatting sqref="AP35">
    <cfRule type="containsText" dxfId="1626" priority="56" operator="containsText" text="Muy Crítico">
      <formula>NOT(ISERROR(SEARCH("Muy Crítico",AP35)))</formula>
    </cfRule>
    <cfRule type="containsText" dxfId="1625" priority="57" operator="containsText" text="Crítico">
      <formula>NOT(ISERROR(SEARCH("Crítico",AP35)))</formula>
    </cfRule>
    <cfRule type="containsText" dxfId="1624" priority="58" operator="containsText" text="Poco Crítico">
      <formula>NOT(ISERROR(SEARCH("Poco Crítico",AP35)))</formula>
    </cfRule>
    <cfRule type="containsText" dxfId="1623" priority="59" operator="containsText" text="No Crítico">
      <formula>NOT(ISERROR(SEARCH("No Crítico",AP35)))</formula>
    </cfRule>
  </conditionalFormatting>
  <conditionalFormatting sqref="AP37">
    <cfRule type="containsText" dxfId="1622" priority="48" operator="containsText" text="Muy Crítico">
      <formula>NOT(ISERROR(SEARCH("Muy Crítico",AP37)))</formula>
    </cfRule>
    <cfRule type="containsText" dxfId="1621" priority="49" operator="containsText" text="Crítico">
      <formula>NOT(ISERROR(SEARCH("Crítico",AP37)))</formula>
    </cfRule>
    <cfRule type="containsText" dxfId="1620" priority="50" operator="containsText" text="Poco Crítico">
      <formula>NOT(ISERROR(SEARCH("Poco Crítico",AP37)))</formula>
    </cfRule>
    <cfRule type="containsText" dxfId="1619" priority="51" operator="containsText" text="No Crítico">
      <formula>NOT(ISERROR(SEARCH("No Crítico",AP37)))</formula>
    </cfRule>
  </conditionalFormatting>
  <conditionalFormatting sqref="AL24">
    <cfRule type="containsText" dxfId="1618" priority="40" operator="containsText" text="Muy Crítico">
      <formula>NOT(ISERROR(SEARCH("Muy Crítico",AL24)))</formula>
    </cfRule>
    <cfRule type="containsText" dxfId="1617" priority="41" operator="containsText" text="Crítico">
      <formula>NOT(ISERROR(SEARCH("Crítico",AL24)))</formula>
    </cfRule>
    <cfRule type="containsText" dxfId="1616" priority="42" operator="containsText" text="Poco Crítico">
      <formula>NOT(ISERROR(SEARCH("Poco Crítico",AL24)))</formula>
    </cfRule>
    <cfRule type="containsText" dxfId="1615" priority="43" operator="containsText" text="No Crítico">
      <formula>NOT(ISERROR(SEARCH("No Crítico",AL24)))</formula>
    </cfRule>
  </conditionalFormatting>
  <conditionalFormatting sqref="AU24:AU41">
    <cfRule type="expression" dxfId="1614" priority="36">
      <formula>IF(AU24="No crítico",1,0)</formula>
    </cfRule>
    <cfRule type="expression" dxfId="1613" priority="37">
      <formula>IF(AU24="Esencial",1,0)</formula>
    </cfRule>
    <cfRule type="expression" dxfId="1612" priority="38">
      <formula>IF(AU24="Crítico",1,0)</formula>
    </cfRule>
    <cfRule type="expression" dxfId="1611" priority="39">
      <formula>IF(AU24="Muy crítico",1,0)</formula>
    </cfRule>
  </conditionalFormatting>
  <conditionalFormatting sqref="AA8:AB23 W8:X23 AD8:AK23 AM8:AR23">
    <cfRule type="containsText" dxfId="1610" priority="17" operator="containsText" text="Muy Crítico">
      <formula>NOT(ISERROR(SEARCH("Muy Crítico",W8)))</formula>
    </cfRule>
    <cfRule type="containsText" dxfId="1609" priority="18" operator="containsText" text="Crítico">
      <formula>NOT(ISERROR(SEARCH("Crítico",W8)))</formula>
    </cfRule>
    <cfRule type="containsText" dxfId="1608" priority="19" operator="containsText" text="Poco Crítico">
      <formula>NOT(ISERROR(SEARCH("Poco Crítico",W8)))</formula>
    </cfRule>
    <cfRule type="containsText" dxfId="1607" priority="20" operator="containsText" text="No Crítico">
      <formula>NOT(ISERROR(SEARCH("No Crítico",W8)))</formula>
    </cfRule>
  </conditionalFormatting>
  <conditionalFormatting sqref="AC8:AC12 AC15:AC23">
    <cfRule type="containsText" dxfId="1606" priority="13" operator="containsText" text="Muy Crítico">
      <formula>NOT(ISERROR(SEARCH("Muy Crítico",AC8)))</formula>
    </cfRule>
    <cfRule type="containsText" dxfId="1605" priority="14" operator="containsText" text="Crítico">
      <formula>NOT(ISERROR(SEARCH("Crítico",AC8)))</formula>
    </cfRule>
    <cfRule type="containsText" dxfId="1604" priority="15" operator="containsText" text="Poco Crítico">
      <formula>NOT(ISERROR(SEARCH("Poco Crítico",AC8)))</formula>
    </cfRule>
    <cfRule type="containsText" dxfId="1603" priority="16" operator="containsText" text="No Crítico">
      <formula>NOT(ISERROR(SEARCH("No Crítico",AC8)))</formula>
    </cfRule>
  </conditionalFormatting>
  <conditionalFormatting sqref="AL8:AL23">
    <cfRule type="containsText" dxfId="1602" priority="9" operator="containsText" text="Muy Crítico">
      <formula>NOT(ISERROR(SEARCH("Muy Crítico",AL8)))</formula>
    </cfRule>
    <cfRule type="containsText" dxfId="1601" priority="10" operator="containsText" text="Crítico">
      <formula>NOT(ISERROR(SEARCH("Crítico",AL8)))</formula>
    </cfRule>
    <cfRule type="containsText" dxfId="1600" priority="11" operator="containsText" text="Poco Crítico">
      <formula>NOT(ISERROR(SEARCH("Poco Crítico",AL8)))</formula>
    </cfRule>
    <cfRule type="containsText" dxfId="1599" priority="12" operator="containsText" text="No Crítico">
      <formula>NOT(ISERROR(SEARCH("No Crítico",AL8)))</formula>
    </cfRule>
  </conditionalFormatting>
  <conditionalFormatting sqref="AU8:AU23">
    <cfRule type="expression" dxfId="1598" priority="5">
      <formula>IF(AU8="No crítico",1,0)</formula>
    </cfRule>
    <cfRule type="expression" dxfId="1597" priority="6">
      <formula>IF(AU8="Esencial",1,0)</formula>
    </cfRule>
    <cfRule type="expression" dxfId="1596" priority="7">
      <formula>IF(AU8="Crítico",1,0)</formula>
    </cfRule>
    <cfRule type="expression" dxfId="1595" priority="8">
      <formula>IF(AU8="Muy crítico",1,0)</formula>
    </cfRule>
  </conditionalFormatting>
  <conditionalFormatting sqref="AC13:AC14">
    <cfRule type="containsText" dxfId="1594" priority="1" operator="containsText" text="Muy Crítico">
      <formula>NOT(ISERROR(SEARCH("Muy Crítico",AC13)))</formula>
    </cfRule>
    <cfRule type="containsText" dxfId="1593" priority="2" operator="containsText" text="Crítico">
      <formula>NOT(ISERROR(SEARCH("Crítico",AC13)))</formula>
    </cfRule>
    <cfRule type="containsText" dxfId="1592" priority="3" operator="containsText" text="Poco Crítico">
      <formula>NOT(ISERROR(SEARCH("Poco Crítico",AC13)))</formula>
    </cfRule>
    <cfRule type="containsText" dxfId="1591" priority="4" operator="containsText" text="No Crítico">
      <formula>NOT(ISERROR(SEARCH("No Crítico",AC13)))</formula>
    </cfRule>
  </conditionalFormatting>
  <dataValidations count="9">
    <dataValidation type="list" showInputMessage="1" sqref="L24:L64 L13:L14" xr:uid="{58A1C659-C3C0-4138-9B9A-DF839FBBFA17}">
      <formula1>L_19</formula1>
    </dataValidation>
    <dataValidation type="list" allowBlank="1" showInputMessage="1" showErrorMessage="1" sqref="P24:P64 P13:P14" xr:uid="{B568A2F5-A00D-49F3-BF2F-89C3902BFE22}">
      <formula1>L_15</formula1>
    </dataValidation>
    <dataValidation type="list" allowBlank="1" showInputMessage="1" showErrorMessage="1" sqref="AF8:AF64" xr:uid="{98AAAC83-0F35-4659-9284-DDF19F1207CF}">
      <formula1>L_06</formula1>
    </dataValidation>
    <dataValidation type="list" allowBlank="1" showInputMessage="1" showErrorMessage="1" sqref="AN8:AN64" xr:uid="{6C6879CC-BE8B-4D44-8851-67680A66E241}">
      <formula1>L_05</formula1>
    </dataValidation>
    <dataValidation type="list" allowBlank="1" showInputMessage="1" showErrorMessage="1" sqref="AP8:AP64" xr:uid="{6EC71C5A-51F4-4117-BF8E-0C1B5B31B253}">
      <formula1>L_04</formula1>
    </dataValidation>
    <dataValidation type="list" showInputMessage="1" showErrorMessage="1" sqref="AL8:AL64" xr:uid="{67163FB4-0267-41D0-B497-7C238DA01924}">
      <formula1>L_03</formula1>
    </dataValidation>
    <dataValidation type="list" showInputMessage="1" showErrorMessage="1" sqref="AJ8:AJ64" xr:uid="{2F194430-60ED-4CBF-891B-4611AEEAFBA2}">
      <formula1>L_02</formula1>
    </dataValidation>
    <dataValidation type="list" showInputMessage="1" showErrorMessage="1" sqref="AH8:AH64" xr:uid="{49EB8998-88E3-4E80-AD76-99F1A95D0102}">
      <formula1>L_01</formula1>
    </dataValidation>
    <dataValidation type="list" allowBlank="1" showInputMessage="1" showErrorMessage="1" sqref="R24:R64 R12" xr:uid="{33B27368-FB8D-4D81-9C11-CA3CBD183963}">
      <formula1>L_16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C64B-5C6F-4340-9BD4-B56F5C126A54}">
  <sheetPr codeName="Hoja17"/>
  <dimension ref="A1:AW124"/>
  <sheetViews>
    <sheetView showGridLines="0" topLeftCell="A15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5" width="5.6640625" style="181" customWidth="1"/>
    <col min="6" max="6" width="8.88671875" style="181" bestFit="1" customWidth="1"/>
    <col min="7" max="7" width="7.109375" style="181" customWidth="1"/>
    <col min="8" max="8" width="15" style="181" customWidth="1"/>
    <col min="9" max="9" width="23.44140625" style="181" customWidth="1"/>
    <col min="10" max="10" width="29.88671875" style="181" customWidth="1"/>
    <col min="11" max="11" width="25.109375" style="181" customWidth="1"/>
    <col min="12" max="12" width="21.109375" style="181" customWidth="1"/>
    <col min="13" max="13" width="27.6640625" style="181" customWidth="1"/>
    <col min="14" max="14" width="6" style="181" customWidth="1"/>
    <col min="15" max="15" width="10.6640625" style="181" customWidth="1"/>
    <col min="16" max="16" width="5.5546875" style="181" customWidth="1"/>
    <col min="17" max="17" width="28" style="181" customWidth="1"/>
    <col min="18" max="18" width="9" style="181" customWidth="1"/>
    <col min="19" max="19" width="21.55468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14.4414062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5.5546875" style="181" customWidth="1"/>
    <col min="32" max="32" width="36.109375" style="181" customWidth="1"/>
    <col min="33" max="33" width="3.44140625" style="181" bestFit="1" customWidth="1"/>
    <col min="34" max="34" width="40.664062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38.5546875" style="181" customWidth="1"/>
    <col min="39" max="39" width="3.44140625" style="181" bestFit="1" customWidth="1"/>
    <col min="40" max="40" width="41.88671875" style="181" customWidth="1"/>
    <col min="41" max="41" width="3.44140625" style="181" bestFit="1" customWidth="1"/>
    <col min="42" max="42" width="47.5546875" style="181" customWidth="1"/>
    <col min="43" max="43" width="3.44140625" style="181" bestFit="1" customWidth="1"/>
    <col min="44" max="44" width="17.44140625" style="181" bestFit="1" customWidth="1"/>
    <col min="45" max="45" width="3.44140625" style="181" bestFit="1" customWidth="1"/>
    <col min="46" max="46" width="7.109375" style="181" bestFit="1" customWidth="1"/>
    <col min="47" max="47" width="10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77.7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384</v>
      </c>
      <c r="E8" s="36" t="s">
        <v>382</v>
      </c>
      <c r="F8" s="36" t="s">
        <v>809</v>
      </c>
      <c r="G8" s="36">
        <v>14832</v>
      </c>
      <c r="H8" s="36" t="s">
        <v>824</v>
      </c>
      <c r="I8" s="202" t="s">
        <v>797</v>
      </c>
      <c r="J8" s="36" t="s">
        <v>1200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0.125</v>
      </c>
      <c r="U8" s="209">
        <v>5</v>
      </c>
      <c r="V8" s="54">
        <v>4769838</v>
      </c>
      <c r="W8" s="44">
        <f t="shared" ref="W8" si="0">V8/30</f>
        <v>158994.6</v>
      </c>
      <c r="X8" s="39">
        <v>542</v>
      </c>
      <c r="Y8" s="45">
        <f t="shared" ref="Y8" si="1">T8</f>
        <v>0.125</v>
      </c>
      <c r="Z8" s="217">
        <v>1</v>
      </c>
      <c r="AA8" s="205">
        <f t="shared" ref="AA8" si="2">W8*Z8*Y8</f>
        <v>19874.325000000001</v>
      </c>
      <c r="AB8" s="47">
        <f t="shared" ref="AB8" si="3">+AA8*X8</f>
        <v>10771884.15</v>
      </c>
      <c r="AC8" s="41">
        <v>161870988.06522933</v>
      </c>
      <c r="AD8" s="48">
        <f>+AB8+AC8</f>
        <v>172642872.21522933</v>
      </c>
      <c r="AE8" s="49">
        <f t="shared" ref="AE8" si="4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" si="5">IF(MID(AF8,1,1)="0",MID(AF8,2,1),MID(AF8,1,2))</f>
        <v>4</v>
      </c>
      <c r="AH8" s="11" t="s">
        <v>39</v>
      </c>
      <c r="AI8" s="51" t="str">
        <f t="shared" ref="AI8" si="6">IF(MID(AH8,1,1)="0",MID(AH8,2,1),MID(AH8,1,2))</f>
        <v>4</v>
      </c>
      <c r="AJ8" s="11" t="s">
        <v>263</v>
      </c>
      <c r="AK8" s="52" t="str">
        <f t="shared" ref="AK8" si="7">IF(MID(AJ8,1,1)="0",MID(AJ8,2,1),MID(AJ8,1,2))</f>
        <v>4</v>
      </c>
      <c r="AL8" s="11" t="s">
        <v>34</v>
      </c>
      <c r="AM8" s="51" t="str">
        <f t="shared" ref="AM8" si="8">IF(MID(AL8,1,1)="0",MID(AL8,2,1),MID(AL8,1,2))</f>
        <v>4</v>
      </c>
      <c r="AN8" s="11" t="s">
        <v>243</v>
      </c>
      <c r="AO8" s="52" t="str">
        <f t="shared" ref="AO8" si="9">IF(MID(AN8,1,1)="0",MID(AN8,2,1),MID(AN8,1,2))</f>
        <v>2</v>
      </c>
      <c r="AP8" s="42" t="s">
        <v>50</v>
      </c>
      <c r="AQ8" s="51" t="str">
        <f t="shared" ref="AQ8" si="10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384</v>
      </c>
      <c r="E9" s="36" t="s">
        <v>382</v>
      </c>
      <c r="F9" s="36" t="s">
        <v>809</v>
      </c>
      <c r="G9" s="36">
        <v>14832</v>
      </c>
      <c r="H9" s="36" t="s">
        <v>822</v>
      </c>
      <c r="I9" s="202" t="s">
        <v>798</v>
      </c>
      <c r="J9" s="36" t="s">
        <v>1201</v>
      </c>
      <c r="K9" s="36" t="s">
        <v>1025</v>
      </c>
      <c r="L9" s="36" t="s">
        <v>324</v>
      </c>
      <c r="M9" s="36" t="s">
        <v>1026</v>
      </c>
      <c r="N9" s="36" t="s">
        <v>432</v>
      </c>
      <c r="O9" s="36" t="s">
        <v>151</v>
      </c>
      <c r="P9" s="36" t="s">
        <v>6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54">
        <v>0</v>
      </c>
      <c r="W9" s="44">
        <f t="shared" ref="W9:W25" si="11">V9/30</f>
        <v>0</v>
      </c>
      <c r="X9" s="39">
        <v>542</v>
      </c>
      <c r="Y9" s="45">
        <f t="shared" ref="Y9:Y26" si="12">T9</f>
        <v>0</v>
      </c>
      <c r="Z9" s="217">
        <v>0</v>
      </c>
      <c r="AA9" s="205">
        <f t="shared" ref="AA9:AA25" si="13">W9*Z9*Y9</f>
        <v>0</v>
      </c>
      <c r="AB9" s="47">
        <f t="shared" ref="AB9:AB25" si="14">+AA9*X9</f>
        <v>0</v>
      </c>
      <c r="AC9" s="41">
        <v>161870988.06522933</v>
      </c>
      <c r="AD9" s="48">
        <f t="shared" ref="AD9:AD25" si="15">+AB9+AC9</f>
        <v>161870988.06522933</v>
      </c>
      <c r="AE9" s="49">
        <f t="shared" ref="AE9:AE25" si="16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25" si="17">IF(MID(AF9,1,1)="0",MID(AF9,2,1),MID(AF9,1,2))</f>
        <v>1</v>
      </c>
      <c r="AH9" s="11" t="s">
        <v>39</v>
      </c>
      <c r="AI9" s="51" t="str">
        <f t="shared" ref="AI9:AI25" si="18">IF(MID(AH9,1,1)="0",MID(AH9,2,1),MID(AH9,1,2))</f>
        <v>4</v>
      </c>
      <c r="AJ9" s="11" t="s">
        <v>263</v>
      </c>
      <c r="AK9" s="52" t="str">
        <f t="shared" ref="AK9:AK25" si="19">IF(MID(AJ9,1,1)="0",MID(AJ9,2,1),MID(AJ9,1,2))</f>
        <v>4</v>
      </c>
      <c r="AL9" s="11" t="s">
        <v>34</v>
      </c>
      <c r="AM9" s="51" t="str">
        <f t="shared" ref="AM9:AM25" si="20">IF(MID(AL9,1,1)="0",MID(AL9,2,1),MID(AL9,1,2))</f>
        <v>4</v>
      </c>
      <c r="AN9" s="11" t="s">
        <v>243</v>
      </c>
      <c r="AO9" s="52" t="str">
        <f t="shared" ref="AO9:AO25" si="21">IF(MID(AN9,1,1)="0",MID(AN9,2,1),MID(AN9,1,2))</f>
        <v>2</v>
      </c>
      <c r="AP9" s="42" t="s">
        <v>50</v>
      </c>
      <c r="AQ9" s="51" t="str">
        <f t="shared" ref="AQ9:AQ26" si="22">IF(MID(AP9,1,1)="0",MID(AP9,2,1),MID(AP9,1,2))</f>
        <v>2</v>
      </c>
      <c r="AR9" s="197" t="str">
        <f t="shared" ref="AR9:AR25" si="23">CONCATENATE(AE9,AG9,AI9,AK9,AM9,AO9,AQ9)</f>
        <v>2144422</v>
      </c>
      <c r="AS9" s="198">
        <f t="shared" ref="AS9:AS25" si="24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384</v>
      </c>
      <c r="E10" s="36" t="s">
        <v>382</v>
      </c>
      <c r="F10" s="36" t="s">
        <v>809</v>
      </c>
      <c r="G10" s="36">
        <v>14832</v>
      </c>
      <c r="H10" s="36" t="s">
        <v>823</v>
      </c>
      <c r="I10" s="202" t="s">
        <v>799</v>
      </c>
      <c r="J10" s="36" t="s">
        <v>1202</v>
      </c>
      <c r="K10" s="36" t="s">
        <v>1025</v>
      </c>
      <c r="L10" s="36" t="s">
        <v>324</v>
      </c>
      <c r="M10" s="36" t="s">
        <v>1026</v>
      </c>
      <c r="N10" s="36" t="s">
        <v>432</v>
      </c>
      <c r="O10" s="36" t="s">
        <v>151</v>
      </c>
      <c r="P10" s="36" t="s">
        <v>6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54">
        <v>0</v>
      </c>
      <c r="W10" s="44">
        <f t="shared" si="11"/>
        <v>0</v>
      </c>
      <c r="X10" s="39">
        <v>542</v>
      </c>
      <c r="Y10" s="45">
        <f t="shared" si="12"/>
        <v>0</v>
      </c>
      <c r="Z10" s="217">
        <v>0</v>
      </c>
      <c r="AA10" s="205">
        <f t="shared" si="13"/>
        <v>0</v>
      </c>
      <c r="AB10" s="47">
        <f t="shared" si="14"/>
        <v>0</v>
      </c>
      <c r="AC10" s="41">
        <v>161870988.06522933</v>
      </c>
      <c r="AD10" s="48">
        <f t="shared" si="15"/>
        <v>161870988.06522933</v>
      </c>
      <c r="AE10" s="49">
        <f t="shared" si="16"/>
        <v>2</v>
      </c>
      <c r="AF10" s="11" t="s">
        <v>64</v>
      </c>
      <c r="AG10" s="50" t="str">
        <f t="shared" si="17"/>
        <v>1</v>
      </c>
      <c r="AH10" s="11" t="s">
        <v>39</v>
      </c>
      <c r="AI10" s="51" t="str">
        <f t="shared" si="18"/>
        <v>4</v>
      </c>
      <c r="AJ10" s="11" t="s">
        <v>263</v>
      </c>
      <c r="AK10" s="52" t="str">
        <f t="shared" si="19"/>
        <v>4</v>
      </c>
      <c r="AL10" s="11" t="s">
        <v>34</v>
      </c>
      <c r="AM10" s="51" t="str">
        <f t="shared" si="20"/>
        <v>4</v>
      </c>
      <c r="AN10" s="11" t="s">
        <v>243</v>
      </c>
      <c r="AO10" s="52" t="str">
        <f t="shared" si="21"/>
        <v>2</v>
      </c>
      <c r="AP10" s="42" t="s">
        <v>50</v>
      </c>
      <c r="AQ10" s="51" t="str">
        <f t="shared" si="22"/>
        <v>2</v>
      </c>
      <c r="AR10" s="197" t="str">
        <f t="shared" si="23"/>
        <v>2144422</v>
      </c>
      <c r="AS10" s="198">
        <f t="shared" si="24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384</v>
      </c>
      <c r="E11" s="36" t="s">
        <v>382</v>
      </c>
      <c r="F11" s="36" t="s">
        <v>855</v>
      </c>
      <c r="G11" s="36">
        <v>14832</v>
      </c>
      <c r="H11" s="36" t="s">
        <v>817</v>
      </c>
      <c r="I11" s="202" t="s">
        <v>800</v>
      </c>
      <c r="J11" s="36" t="s">
        <v>1203</v>
      </c>
      <c r="K11" s="36" t="s">
        <v>1016</v>
      </c>
      <c r="L11" s="36" t="s">
        <v>155</v>
      </c>
      <c r="M11" s="36" t="s">
        <v>1012</v>
      </c>
      <c r="N11" s="36" t="s">
        <v>432</v>
      </c>
      <c r="O11" s="36" t="s">
        <v>151</v>
      </c>
      <c r="P11" s="36" t="s">
        <v>6</v>
      </c>
      <c r="Q11" s="36" t="s">
        <v>156</v>
      </c>
      <c r="R11" s="37" t="s">
        <v>157</v>
      </c>
      <c r="S11" s="202" t="s">
        <v>1004</v>
      </c>
      <c r="T11" s="209">
        <v>2.0833333333333332E-2</v>
      </c>
      <c r="U11" s="209">
        <v>3</v>
      </c>
      <c r="V11" s="54">
        <v>0</v>
      </c>
      <c r="W11" s="44">
        <f t="shared" si="11"/>
        <v>0</v>
      </c>
      <c r="X11" s="39">
        <v>542</v>
      </c>
      <c r="Y11" s="45">
        <f t="shared" si="12"/>
        <v>2.0833333333333332E-2</v>
      </c>
      <c r="Z11" s="217">
        <v>0</v>
      </c>
      <c r="AA11" s="205">
        <f t="shared" si="13"/>
        <v>0</v>
      </c>
      <c r="AB11" s="47">
        <f t="shared" si="14"/>
        <v>0</v>
      </c>
      <c r="AC11" s="41">
        <v>200405322.02091306</v>
      </c>
      <c r="AD11" s="48">
        <f t="shared" si="15"/>
        <v>200405322.02091306</v>
      </c>
      <c r="AE11" s="49">
        <f t="shared" si="16"/>
        <v>2</v>
      </c>
      <c r="AF11" s="11" t="s">
        <v>64</v>
      </c>
      <c r="AG11" s="50" t="str">
        <f t="shared" si="17"/>
        <v>1</v>
      </c>
      <c r="AH11" s="11" t="s">
        <v>63</v>
      </c>
      <c r="AI11" s="51" t="str">
        <f t="shared" si="18"/>
        <v>1</v>
      </c>
      <c r="AJ11" s="11" t="s">
        <v>263</v>
      </c>
      <c r="AK11" s="52" t="str">
        <f t="shared" si="19"/>
        <v>4</v>
      </c>
      <c r="AL11" s="11" t="s">
        <v>242</v>
      </c>
      <c r="AM11" s="51" t="str">
        <f t="shared" si="20"/>
        <v>2</v>
      </c>
      <c r="AN11" s="11" t="s">
        <v>247</v>
      </c>
      <c r="AO11" s="52" t="str">
        <f t="shared" si="21"/>
        <v>1</v>
      </c>
      <c r="AP11" s="42" t="s">
        <v>54</v>
      </c>
      <c r="AQ11" s="51" t="str">
        <f t="shared" si="22"/>
        <v>2</v>
      </c>
      <c r="AR11" s="197" t="str">
        <f t="shared" si="23"/>
        <v>2114212</v>
      </c>
      <c r="AS11" s="198">
        <f t="shared" si="24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384</v>
      </c>
      <c r="E12" s="36" t="s">
        <v>382</v>
      </c>
      <c r="F12" s="36" t="s">
        <v>855</v>
      </c>
      <c r="G12" s="36">
        <v>14832</v>
      </c>
      <c r="H12" s="36" t="s">
        <v>819</v>
      </c>
      <c r="I12" s="202" t="s">
        <v>801</v>
      </c>
      <c r="J12" s="36" t="s">
        <v>1204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54">
        <v>0</v>
      </c>
      <c r="W12" s="44">
        <f t="shared" si="11"/>
        <v>0</v>
      </c>
      <c r="X12" s="39">
        <v>542</v>
      </c>
      <c r="Y12" s="45">
        <f t="shared" si="12"/>
        <v>2.0833333333333332E-2</v>
      </c>
      <c r="Z12" s="217">
        <v>0</v>
      </c>
      <c r="AA12" s="205">
        <f t="shared" si="13"/>
        <v>0</v>
      </c>
      <c r="AB12" s="47">
        <f t="shared" si="14"/>
        <v>0</v>
      </c>
      <c r="AC12" s="41">
        <v>200405322.02091306</v>
      </c>
      <c r="AD12" s="48">
        <f t="shared" si="15"/>
        <v>200405322.02091306</v>
      </c>
      <c r="AE12" s="49">
        <f t="shared" si="16"/>
        <v>2</v>
      </c>
      <c r="AF12" s="11" t="s">
        <v>64</v>
      </c>
      <c r="AG12" s="50" t="str">
        <f t="shared" si="17"/>
        <v>1</v>
      </c>
      <c r="AH12" s="11" t="s">
        <v>245</v>
      </c>
      <c r="AI12" s="51" t="str">
        <f t="shared" si="18"/>
        <v>2</v>
      </c>
      <c r="AJ12" s="11" t="s">
        <v>263</v>
      </c>
      <c r="AK12" s="52" t="str">
        <f t="shared" si="19"/>
        <v>4</v>
      </c>
      <c r="AL12" s="11" t="s">
        <v>242</v>
      </c>
      <c r="AM12" s="51" t="str">
        <f t="shared" si="20"/>
        <v>2</v>
      </c>
      <c r="AN12" s="11" t="s">
        <v>247</v>
      </c>
      <c r="AO12" s="52" t="str">
        <f t="shared" si="21"/>
        <v>1</v>
      </c>
      <c r="AP12" s="42" t="s">
        <v>54</v>
      </c>
      <c r="AQ12" s="51" t="str">
        <f t="shared" si="22"/>
        <v>2</v>
      </c>
      <c r="AR12" s="197" t="str">
        <f t="shared" si="23"/>
        <v>2124212</v>
      </c>
      <c r="AS12" s="198">
        <f t="shared" si="24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384</v>
      </c>
      <c r="E13" s="36" t="s">
        <v>382</v>
      </c>
      <c r="F13" s="36" t="s">
        <v>855</v>
      </c>
      <c r="G13" s="36">
        <v>14832</v>
      </c>
      <c r="H13" s="36" t="s">
        <v>818</v>
      </c>
      <c r="I13" s="202" t="s">
        <v>802</v>
      </c>
      <c r="J13" s="36" t="s">
        <v>1205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6" t="s">
        <v>140</v>
      </c>
      <c r="S13" s="36" t="s">
        <v>1009</v>
      </c>
      <c r="T13" s="209">
        <v>2.0833333333333332E-2</v>
      </c>
      <c r="U13" s="209">
        <v>3</v>
      </c>
      <c r="V13" s="54">
        <v>0</v>
      </c>
      <c r="W13" s="44">
        <f t="shared" si="11"/>
        <v>0</v>
      </c>
      <c r="X13" s="39">
        <v>542</v>
      </c>
      <c r="Y13" s="45">
        <f t="shared" si="12"/>
        <v>2.0833333333333332E-2</v>
      </c>
      <c r="Z13" s="217">
        <v>0</v>
      </c>
      <c r="AA13" s="205">
        <f t="shared" si="13"/>
        <v>0</v>
      </c>
      <c r="AB13" s="47">
        <f t="shared" si="14"/>
        <v>0</v>
      </c>
      <c r="AC13" s="41">
        <v>200405322.02091306</v>
      </c>
      <c r="AD13" s="48">
        <f t="shared" si="15"/>
        <v>200405322.02091306</v>
      </c>
      <c r="AE13" s="49">
        <f t="shared" si="16"/>
        <v>2</v>
      </c>
      <c r="AF13" s="11" t="s">
        <v>64</v>
      </c>
      <c r="AG13" s="50" t="str">
        <f t="shared" si="17"/>
        <v>1</v>
      </c>
      <c r="AH13" s="11" t="s">
        <v>245</v>
      </c>
      <c r="AI13" s="51" t="str">
        <f t="shared" si="18"/>
        <v>2</v>
      </c>
      <c r="AJ13" s="11" t="s">
        <v>263</v>
      </c>
      <c r="AK13" s="52" t="str">
        <f t="shared" si="19"/>
        <v>4</v>
      </c>
      <c r="AL13" s="11" t="s">
        <v>242</v>
      </c>
      <c r="AM13" s="51" t="str">
        <f t="shared" si="20"/>
        <v>2</v>
      </c>
      <c r="AN13" s="11" t="s">
        <v>247</v>
      </c>
      <c r="AO13" s="52" t="str">
        <f t="shared" si="21"/>
        <v>1</v>
      </c>
      <c r="AP13" s="42" t="s">
        <v>54</v>
      </c>
      <c r="AQ13" s="51" t="str">
        <f t="shared" si="22"/>
        <v>2</v>
      </c>
      <c r="AR13" s="197" t="str">
        <f t="shared" si="23"/>
        <v>2124212</v>
      </c>
      <c r="AS13" s="198">
        <f t="shared" si="24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384</v>
      </c>
      <c r="E14" s="36" t="s">
        <v>382</v>
      </c>
      <c r="F14" s="36" t="s">
        <v>855</v>
      </c>
      <c r="G14" s="36">
        <v>14832</v>
      </c>
      <c r="H14" s="36" t="s">
        <v>820</v>
      </c>
      <c r="I14" s="202" t="s">
        <v>829</v>
      </c>
      <c r="J14" s="36" t="s">
        <v>1206</v>
      </c>
      <c r="K14" s="36" t="s">
        <v>1016</v>
      </c>
      <c r="L14" s="36" t="s">
        <v>324</v>
      </c>
      <c r="M14" s="36" t="s">
        <v>1017</v>
      </c>
      <c r="N14" s="36" t="s">
        <v>432</v>
      </c>
      <c r="O14" s="36" t="s">
        <v>151</v>
      </c>
      <c r="P14" s="36" t="s">
        <v>6</v>
      </c>
      <c r="Q14" s="36" t="s">
        <v>448</v>
      </c>
      <c r="R14" s="36" t="s">
        <v>140</v>
      </c>
      <c r="S14" s="36" t="s">
        <v>1009</v>
      </c>
      <c r="T14" s="209">
        <v>0.125</v>
      </c>
      <c r="U14" s="209">
        <v>3</v>
      </c>
      <c r="V14" s="54">
        <v>4769838</v>
      </c>
      <c r="W14" s="44">
        <f t="shared" si="11"/>
        <v>158994.6</v>
      </c>
      <c r="X14" s="39">
        <v>542</v>
      </c>
      <c r="Y14" s="45">
        <f t="shared" si="12"/>
        <v>0.125</v>
      </c>
      <c r="Z14" s="217">
        <v>1</v>
      </c>
      <c r="AA14" s="205">
        <f t="shared" si="13"/>
        <v>19874.325000000001</v>
      </c>
      <c r="AB14" s="47">
        <f t="shared" si="14"/>
        <v>10771884.15</v>
      </c>
      <c r="AC14" s="41">
        <v>200405322.02091306</v>
      </c>
      <c r="AD14" s="48">
        <f t="shared" si="15"/>
        <v>211177206.17091307</v>
      </c>
      <c r="AE14" s="49">
        <f t="shared" si="16"/>
        <v>2</v>
      </c>
      <c r="AF14" s="11" t="s">
        <v>256</v>
      </c>
      <c r="AG14" s="50" t="str">
        <f t="shared" si="17"/>
        <v>4</v>
      </c>
      <c r="AH14" s="11" t="s">
        <v>245</v>
      </c>
      <c r="AI14" s="51" t="str">
        <f t="shared" si="18"/>
        <v>2</v>
      </c>
      <c r="AJ14" s="11" t="s">
        <v>263</v>
      </c>
      <c r="AK14" s="52" t="str">
        <f t="shared" si="19"/>
        <v>4</v>
      </c>
      <c r="AL14" s="11" t="s">
        <v>242</v>
      </c>
      <c r="AM14" s="51" t="str">
        <f t="shared" si="20"/>
        <v>2</v>
      </c>
      <c r="AN14" s="11" t="s">
        <v>247</v>
      </c>
      <c r="AO14" s="52" t="str">
        <f t="shared" si="21"/>
        <v>1</v>
      </c>
      <c r="AP14" s="42" t="s">
        <v>54</v>
      </c>
      <c r="AQ14" s="51" t="str">
        <f t="shared" si="22"/>
        <v>2</v>
      </c>
      <c r="AR14" s="197" t="str">
        <f t="shared" si="23"/>
        <v>2424212</v>
      </c>
      <c r="AS14" s="198">
        <f t="shared" si="24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384</v>
      </c>
      <c r="E15" s="36" t="s">
        <v>382</v>
      </c>
      <c r="F15" s="36" t="s">
        <v>855</v>
      </c>
      <c r="G15" s="36">
        <v>14832</v>
      </c>
      <c r="H15" s="36" t="s">
        <v>821</v>
      </c>
      <c r="I15" s="202" t="s">
        <v>405</v>
      </c>
      <c r="J15" s="36" t="s">
        <v>1207</v>
      </c>
      <c r="K15" s="36" t="s">
        <v>1016</v>
      </c>
      <c r="L15" s="36" t="s">
        <v>324</v>
      </c>
      <c r="M15" s="36" t="s">
        <v>1017</v>
      </c>
      <c r="N15" s="36" t="s">
        <v>432</v>
      </c>
      <c r="O15" s="36" t="s">
        <v>151</v>
      </c>
      <c r="P15" s="36" t="s">
        <v>6</v>
      </c>
      <c r="Q15" s="36" t="s">
        <v>448</v>
      </c>
      <c r="R15" s="36" t="s">
        <v>140</v>
      </c>
      <c r="S15" s="36" t="s">
        <v>1009</v>
      </c>
      <c r="T15" s="209">
        <v>8.3333333333333329E-2</v>
      </c>
      <c r="U15" s="209">
        <v>3</v>
      </c>
      <c r="V15" s="54">
        <v>4769838</v>
      </c>
      <c r="W15" s="44">
        <f t="shared" si="11"/>
        <v>158994.6</v>
      </c>
      <c r="X15" s="39">
        <v>542</v>
      </c>
      <c r="Y15" s="45">
        <f t="shared" si="12"/>
        <v>8.3333333333333329E-2</v>
      </c>
      <c r="Z15" s="217">
        <v>1</v>
      </c>
      <c r="AA15" s="205">
        <f t="shared" si="13"/>
        <v>13249.55</v>
      </c>
      <c r="AB15" s="47">
        <f t="shared" si="14"/>
        <v>7181256.0999999996</v>
      </c>
      <c r="AC15" s="41">
        <v>200405322.02091306</v>
      </c>
      <c r="AD15" s="48">
        <f t="shared" si="15"/>
        <v>207586578.12091306</v>
      </c>
      <c r="AE15" s="49">
        <f t="shared" si="16"/>
        <v>2</v>
      </c>
      <c r="AF15" s="11" t="s">
        <v>256</v>
      </c>
      <c r="AG15" s="50" t="str">
        <f t="shared" si="17"/>
        <v>4</v>
      </c>
      <c r="AH15" s="11" t="s">
        <v>245</v>
      </c>
      <c r="AI15" s="51" t="str">
        <f t="shared" si="18"/>
        <v>2</v>
      </c>
      <c r="AJ15" s="11" t="s">
        <v>263</v>
      </c>
      <c r="AK15" s="52" t="str">
        <f t="shared" si="19"/>
        <v>4</v>
      </c>
      <c r="AL15" s="11" t="s">
        <v>242</v>
      </c>
      <c r="AM15" s="51" t="str">
        <f t="shared" si="20"/>
        <v>2</v>
      </c>
      <c r="AN15" s="11" t="s">
        <v>247</v>
      </c>
      <c r="AO15" s="52" t="str">
        <f t="shared" si="21"/>
        <v>1</v>
      </c>
      <c r="AP15" s="42" t="s">
        <v>54</v>
      </c>
      <c r="AQ15" s="51" t="str">
        <f t="shared" si="22"/>
        <v>2</v>
      </c>
      <c r="AR15" s="197" t="str">
        <f t="shared" si="23"/>
        <v>2424212</v>
      </c>
      <c r="AS15" s="198">
        <f t="shared" si="24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384</v>
      </c>
      <c r="E16" s="36" t="s">
        <v>382</v>
      </c>
      <c r="F16" s="36" t="s">
        <v>856</v>
      </c>
      <c r="G16" s="36">
        <v>14832</v>
      </c>
      <c r="H16" s="36" t="s">
        <v>811</v>
      </c>
      <c r="I16" s="202" t="s">
        <v>803</v>
      </c>
      <c r="J16" s="36" t="s">
        <v>992</v>
      </c>
      <c r="K16" s="36" t="s">
        <v>1016</v>
      </c>
      <c r="L16" s="36" t="s">
        <v>324</v>
      </c>
      <c r="M16" s="36" t="s">
        <v>1122</v>
      </c>
      <c r="N16" s="36" t="s">
        <v>432</v>
      </c>
      <c r="O16" s="36" t="s">
        <v>151</v>
      </c>
      <c r="P16" s="36" t="s">
        <v>6</v>
      </c>
      <c r="Q16" s="36" t="s">
        <v>448</v>
      </c>
      <c r="R16" s="36" t="s">
        <v>140</v>
      </c>
      <c r="S16" s="36" t="s">
        <v>1009</v>
      </c>
      <c r="T16" s="209">
        <v>1.0416666666666666E-2</v>
      </c>
      <c r="U16" s="209">
        <v>3</v>
      </c>
      <c r="V16" s="54">
        <v>983027</v>
      </c>
      <c r="W16" s="44">
        <f t="shared" si="11"/>
        <v>32767.566666666666</v>
      </c>
      <c r="X16" s="39">
        <v>542</v>
      </c>
      <c r="Y16" s="45">
        <f t="shared" si="12"/>
        <v>1.0416666666666666E-2</v>
      </c>
      <c r="Z16" s="217">
        <v>1</v>
      </c>
      <c r="AA16" s="205">
        <f t="shared" si="13"/>
        <v>341.32881944444443</v>
      </c>
      <c r="AB16" s="47">
        <f t="shared" si="14"/>
        <v>185000.22013888889</v>
      </c>
      <c r="AC16" s="41">
        <v>183157285.22590774</v>
      </c>
      <c r="AD16" s="48">
        <f t="shared" si="15"/>
        <v>183342285.44604662</v>
      </c>
      <c r="AE16" s="49">
        <f t="shared" si="16"/>
        <v>2</v>
      </c>
      <c r="AF16" s="11" t="s">
        <v>241</v>
      </c>
      <c r="AG16" s="50" t="str">
        <f t="shared" si="17"/>
        <v>3</v>
      </c>
      <c r="AH16" s="11" t="s">
        <v>245</v>
      </c>
      <c r="AI16" s="51" t="str">
        <f t="shared" si="18"/>
        <v>2</v>
      </c>
      <c r="AJ16" s="11" t="s">
        <v>263</v>
      </c>
      <c r="AK16" s="52" t="str">
        <f t="shared" si="19"/>
        <v>4</v>
      </c>
      <c r="AL16" s="11" t="s">
        <v>242</v>
      </c>
      <c r="AM16" s="51" t="str">
        <f t="shared" si="20"/>
        <v>2</v>
      </c>
      <c r="AN16" s="11" t="s">
        <v>247</v>
      </c>
      <c r="AO16" s="52" t="str">
        <f t="shared" si="21"/>
        <v>1</v>
      </c>
      <c r="AP16" s="42" t="s">
        <v>62</v>
      </c>
      <c r="AQ16" s="51" t="str">
        <f t="shared" si="22"/>
        <v>1</v>
      </c>
      <c r="AR16" s="197" t="str">
        <f t="shared" si="23"/>
        <v>2324211</v>
      </c>
      <c r="AS16" s="198">
        <f t="shared" si="24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384</v>
      </c>
      <c r="E17" s="36" t="s">
        <v>382</v>
      </c>
      <c r="F17" s="36" t="s">
        <v>856</v>
      </c>
      <c r="G17" s="36">
        <v>14832</v>
      </c>
      <c r="H17" s="36" t="s">
        <v>812</v>
      </c>
      <c r="I17" s="202" t="s">
        <v>765</v>
      </c>
      <c r="J17" s="36" t="s">
        <v>993</v>
      </c>
      <c r="K17" s="36" t="s">
        <v>1016</v>
      </c>
      <c r="L17" s="36" t="s">
        <v>324</v>
      </c>
      <c r="M17" s="36" t="s">
        <v>1122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1.0416666666666666E-2</v>
      </c>
      <c r="U17" s="209">
        <v>3</v>
      </c>
      <c r="V17" s="54">
        <v>729004</v>
      </c>
      <c r="W17" s="44">
        <f t="shared" si="11"/>
        <v>24300.133333333335</v>
      </c>
      <c r="X17" s="39">
        <v>542</v>
      </c>
      <c r="Y17" s="45">
        <f t="shared" si="12"/>
        <v>1.0416666666666666E-2</v>
      </c>
      <c r="Z17" s="217">
        <v>1</v>
      </c>
      <c r="AA17" s="205">
        <f t="shared" si="13"/>
        <v>253.1263888888889</v>
      </c>
      <c r="AB17" s="47">
        <f t="shared" si="14"/>
        <v>137194.50277777779</v>
      </c>
      <c r="AC17" s="41">
        <v>183157285.22590774</v>
      </c>
      <c r="AD17" s="48">
        <f t="shared" si="15"/>
        <v>183294479.72868553</v>
      </c>
      <c r="AE17" s="49">
        <f t="shared" si="16"/>
        <v>2</v>
      </c>
      <c r="AF17" s="11" t="s">
        <v>241</v>
      </c>
      <c r="AG17" s="50" t="str">
        <f t="shared" si="17"/>
        <v>3</v>
      </c>
      <c r="AH17" s="11" t="s">
        <v>245</v>
      </c>
      <c r="AI17" s="51" t="str">
        <f t="shared" si="18"/>
        <v>2</v>
      </c>
      <c r="AJ17" s="11" t="s">
        <v>263</v>
      </c>
      <c r="AK17" s="52" t="str">
        <f t="shared" si="19"/>
        <v>4</v>
      </c>
      <c r="AL17" s="11" t="s">
        <v>242</v>
      </c>
      <c r="AM17" s="51" t="str">
        <f t="shared" si="20"/>
        <v>2</v>
      </c>
      <c r="AN17" s="11" t="s">
        <v>247</v>
      </c>
      <c r="AO17" s="52" t="str">
        <f t="shared" si="21"/>
        <v>1</v>
      </c>
      <c r="AP17" s="42" t="s">
        <v>62</v>
      </c>
      <c r="AQ17" s="51" t="str">
        <f t="shared" si="22"/>
        <v>1</v>
      </c>
      <c r="AR17" s="197" t="str">
        <f t="shared" si="23"/>
        <v>2324211</v>
      </c>
      <c r="AS17" s="198">
        <f t="shared" si="24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384</v>
      </c>
      <c r="E18" s="36" t="s">
        <v>382</v>
      </c>
      <c r="F18" s="36" t="s">
        <v>856</v>
      </c>
      <c r="G18" s="36">
        <v>14832</v>
      </c>
      <c r="H18" s="36" t="s">
        <v>813</v>
      </c>
      <c r="I18" s="202" t="s">
        <v>804</v>
      </c>
      <c r="J18" s="36" t="s">
        <v>994</v>
      </c>
      <c r="K18" s="36" t="s">
        <v>1016</v>
      </c>
      <c r="L18" s="36" t="s">
        <v>324</v>
      </c>
      <c r="M18" s="36" t="s">
        <v>1122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1.0416666666666666E-2</v>
      </c>
      <c r="U18" s="209">
        <v>3</v>
      </c>
      <c r="V18" s="54">
        <v>573369</v>
      </c>
      <c r="W18" s="44">
        <f t="shared" si="11"/>
        <v>19112.3</v>
      </c>
      <c r="X18" s="39">
        <v>542</v>
      </c>
      <c r="Y18" s="45">
        <f t="shared" si="12"/>
        <v>1.0416666666666666E-2</v>
      </c>
      <c r="Z18" s="217">
        <v>1</v>
      </c>
      <c r="AA18" s="205">
        <f t="shared" si="13"/>
        <v>199.08645833333333</v>
      </c>
      <c r="AB18" s="47">
        <f t="shared" si="14"/>
        <v>107904.86041666666</v>
      </c>
      <c r="AC18" s="41">
        <v>183157285.22590774</v>
      </c>
      <c r="AD18" s="48">
        <f t="shared" si="15"/>
        <v>183265190.08632442</v>
      </c>
      <c r="AE18" s="49">
        <f t="shared" si="16"/>
        <v>2</v>
      </c>
      <c r="AF18" s="11" t="s">
        <v>241</v>
      </c>
      <c r="AG18" s="50" t="str">
        <f t="shared" si="17"/>
        <v>3</v>
      </c>
      <c r="AH18" s="11" t="s">
        <v>245</v>
      </c>
      <c r="AI18" s="51" t="str">
        <f t="shared" si="18"/>
        <v>2</v>
      </c>
      <c r="AJ18" s="11" t="s">
        <v>263</v>
      </c>
      <c r="AK18" s="52" t="str">
        <f t="shared" si="19"/>
        <v>4</v>
      </c>
      <c r="AL18" s="11" t="s">
        <v>242</v>
      </c>
      <c r="AM18" s="51" t="str">
        <f t="shared" si="20"/>
        <v>2</v>
      </c>
      <c r="AN18" s="11" t="s">
        <v>247</v>
      </c>
      <c r="AO18" s="52" t="str">
        <f t="shared" si="21"/>
        <v>1</v>
      </c>
      <c r="AP18" s="42" t="s">
        <v>62</v>
      </c>
      <c r="AQ18" s="51" t="str">
        <f t="shared" si="22"/>
        <v>1</v>
      </c>
      <c r="AR18" s="197" t="str">
        <f t="shared" si="23"/>
        <v>2324211</v>
      </c>
      <c r="AS18" s="198">
        <f t="shared" si="24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384</v>
      </c>
      <c r="E19" s="36" t="s">
        <v>382</v>
      </c>
      <c r="F19" s="36" t="s">
        <v>856</v>
      </c>
      <c r="G19" s="36">
        <v>14832</v>
      </c>
      <c r="H19" s="36" t="s">
        <v>814</v>
      </c>
      <c r="I19" s="202" t="s">
        <v>805</v>
      </c>
      <c r="J19" s="36" t="s">
        <v>995</v>
      </c>
      <c r="K19" s="36" t="s">
        <v>1016</v>
      </c>
      <c r="L19" s="36" t="s">
        <v>324</v>
      </c>
      <c r="M19" s="36" t="s">
        <v>1122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1.0416666666666666E-2</v>
      </c>
      <c r="U19" s="209">
        <v>3</v>
      </c>
      <c r="V19" s="54">
        <v>467734</v>
      </c>
      <c r="W19" s="44">
        <f t="shared" si="11"/>
        <v>15591.133333333333</v>
      </c>
      <c r="X19" s="39">
        <v>542</v>
      </c>
      <c r="Y19" s="45">
        <f t="shared" si="12"/>
        <v>1.0416666666666666E-2</v>
      </c>
      <c r="Z19" s="217">
        <v>1</v>
      </c>
      <c r="AA19" s="205">
        <f t="shared" si="13"/>
        <v>162.40763888888887</v>
      </c>
      <c r="AB19" s="47">
        <f t="shared" si="14"/>
        <v>88024.940277777772</v>
      </c>
      <c r="AC19" s="41">
        <v>183157285.22590774</v>
      </c>
      <c r="AD19" s="48">
        <f t="shared" si="15"/>
        <v>183245310.16618553</v>
      </c>
      <c r="AE19" s="49">
        <f t="shared" si="16"/>
        <v>2</v>
      </c>
      <c r="AF19" s="11" t="s">
        <v>241</v>
      </c>
      <c r="AG19" s="50" t="str">
        <f t="shared" si="17"/>
        <v>3</v>
      </c>
      <c r="AH19" s="11" t="s">
        <v>245</v>
      </c>
      <c r="AI19" s="51" t="str">
        <f t="shared" si="18"/>
        <v>2</v>
      </c>
      <c r="AJ19" s="11" t="s">
        <v>263</v>
      </c>
      <c r="AK19" s="52" t="str">
        <f t="shared" si="19"/>
        <v>4</v>
      </c>
      <c r="AL19" s="11" t="s">
        <v>242</v>
      </c>
      <c r="AM19" s="51" t="str">
        <f t="shared" si="20"/>
        <v>2</v>
      </c>
      <c r="AN19" s="11" t="s">
        <v>247</v>
      </c>
      <c r="AO19" s="52" t="str">
        <f t="shared" si="21"/>
        <v>1</v>
      </c>
      <c r="AP19" s="42" t="s">
        <v>62</v>
      </c>
      <c r="AQ19" s="51" t="str">
        <f t="shared" si="22"/>
        <v>1</v>
      </c>
      <c r="AR19" s="197" t="str">
        <f t="shared" si="23"/>
        <v>2324211</v>
      </c>
      <c r="AS19" s="198">
        <f t="shared" si="24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s="185" customFormat="1" ht="49.5" customHeight="1" thickBot="1">
      <c r="B20" s="35"/>
      <c r="C20" s="36" t="s">
        <v>380</v>
      </c>
      <c r="D20" s="36" t="s">
        <v>384</v>
      </c>
      <c r="E20" s="36" t="s">
        <v>382</v>
      </c>
      <c r="F20" s="36" t="s">
        <v>856</v>
      </c>
      <c r="G20" s="36">
        <v>14832</v>
      </c>
      <c r="H20" s="36" t="s">
        <v>815</v>
      </c>
      <c r="I20" s="202" t="s">
        <v>806</v>
      </c>
      <c r="J20" s="36" t="s">
        <v>996</v>
      </c>
      <c r="K20" s="36" t="s">
        <v>1016</v>
      </c>
      <c r="L20" s="36" t="s">
        <v>324</v>
      </c>
      <c r="M20" s="36" t="s">
        <v>1122</v>
      </c>
      <c r="N20" s="36" t="s">
        <v>432</v>
      </c>
      <c r="O20" s="36" t="s">
        <v>151</v>
      </c>
      <c r="P20" s="36" t="s">
        <v>6</v>
      </c>
      <c r="Q20" s="36" t="s">
        <v>448</v>
      </c>
      <c r="R20" s="36" t="s">
        <v>140</v>
      </c>
      <c r="S20" s="36" t="s">
        <v>1009</v>
      </c>
      <c r="T20" s="209">
        <v>1.0416666666666666E-2</v>
      </c>
      <c r="U20" s="209">
        <v>3</v>
      </c>
      <c r="V20" s="54">
        <v>901690</v>
      </c>
      <c r="W20" s="44">
        <f t="shared" si="11"/>
        <v>30056.333333333332</v>
      </c>
      <c r="X20" s="39">
        <v>542</v>
      </c>
      <c r="Y20" s="45">
        <f t="shared" si="12"/>
        <v>1.0416666666666666E-2</v>
      </c>
      <c r="Z20" s="217">
        <v>1</v>
      </c>
      <c r="AA20" s="205">
        <f t="shared" si="13"/>
        <v>313.08680555555554</v>
      </c>
      <c r="AB20" s="47">
        <f t="shared" si="14"/>
        <v>169693.04861111109</v>
      </c>
      <c r="AC20" s="41">
        <v>183157285.22590774</v>
      </c>
      <c r="AD20" s="48">
        <f t="shared" si="15"/>
        <v>183326978.27451885</v>
      </c>
      <c r="AE20" s="49">
        <f t="shared" si="16"/>
        <v>2</v>
      </c>
      <c r="AF20" s="11" t="s">
        <v>241</v>
      </c>
      <c r="AG20" s="50" t="str">
        <f t="shared" si="17"/>
        <v>3</v>
      </c>
      <c r="AH20" s="11" t="s">
        <v>245</v>
      </c>
      <c r="AI20" s="51" t="str">
        <f t="shared" si="18"/>
        <v>2</v>
      </c>
      <c r="AJ20" s="11" t="s">
        <v>263</v>
      </c>
      <c r="AK20" s="52" t="str">
        <f t="shared" si="19"/>
        <v>4</v>
      </c>
      <c r="AL20" s="11" t="s">
        <v>242</v>
      </c>
      <c r="AM20" s="51" t="str">
        <f t="shared" si="20"/>
        <v>2</v>
      </c>
      <c r="AN20" s="11" t="s">
        <v>247</v>
      </c>
      <c r="AO20" s="52" t="str">
        <f t="shared" si="21"/>
        <v>1</v>
      </c>
      <c r="AP20" s="42" t="s">
        <v>62</v>
      </c>
      <c r="AQ20" s="51" t="str">
        <f t="shared" si="22"/>
        <v>1</v>
      </c>
      <c r="AR20" s="197" t="str">
        <f t="shared" si="23"/>
        <v>2324211</v>
      </c>
      <c r="AS20" s="198">
        <f t="shared" si="24"/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  <c r="AV20" s="43"/>
    </row>
    <row r="21" spans="2:48" s="185" customFormat="1" ht="49.5" customHeight="1" thickBot="1">
      <c r="B21" s="35"/>
      <c r="C21" s="36" t="s">
        <v>380</v>
      </c>
      <c r="D21" s="36" t="s">
        <v>384</v>
      </c>
      <c r="E21" s="36" t="s">
        <v>382</v>
      </c>
      <c r="F21" s="36" t="s">
        <v>856</v>
      </c>
      <c r="G21" s="36">
        <v>14832</v>
      </c>
      <c r="H21" s="36" t="s">
        <v>816</v>
      </c>
      <c r="I21" s="202" t="s">
        <v>807</v>
      </c>
      <c r="J21" s="36" t="s">
        <v>997</v>
      </c>
      <c r="K21" s="36" t="s">
        <v>1016</v>
      </c>
      <c r="L21" s="36" t="s">
        <v>324</v>
      </c>
      <c r="M21" s="36" t="s">
        <v>1122</v>
      </c>
      <c r="N21" s="36" t="s">
        <v>432</v>
      </c>
      <c r="O21" s="36" t="s">
        <v>151</v>
      </c>
      <c r="P21" s="36" t="s">
        <v>6</v>
      </c>
      <c r="Q21" s="36" t="s">
        <v>448</v>
      </c>
      <c r="R21" s="36" t="s">
        <v>140</v>
      </c>
      <c r="S21" s="36" t="s">
        <v>1009</v>
      </c>
      <c r="T21" s="209">
        <v>1.0416666666666666E-2</v>
      </c>
      <c r="U21" s="209">
        <v>3</v>
      </c>
      <c r="V21" s="54">
        <v>1115014</v>
      </c>
      <c r="W21" s="44">
        <f t="shared" si="11"/>
        <v>37167.133333333331</v>
      </c>
      <c r="X21" s="39">
        <v>542</v>
      </c>
      <c r="Y21" s="45">
        <f t="shared" si="12"/>
        <v>1.0416666666666666E-2</v>
      </c>
      <c r="Z21" s="217">
        <v>1</v>
      </c>
      <c r="AA21" s="205">
        <f t="shared" si="13"/>
        <v>387.15763888888887</v>
      </c>
      <c r="AB21" s="47">
        <f t="shared" si="14"/>
        <v>209839.44027777776</v>
      </c>
      <c r="AC21" s="41">
        <v>183157285.22590774</v>
      </c>
      <c r="AD21" s="48">
        <f t="shared" si="15"/>
        <v>183367124.66618553</v>
      </c>
      <c r="AE21" s="49">
        <f t="shared" si="16"/>
        <v>2</v>
      </c>
      <c r="AF21" s="11" t="s">
        <v>256</v>
      </c>
      <c r="AG21" s="50" t="str">
        <f>IF(MID(AF21,1,1)="0",MID(AF21,2,1),MID(AF21,1,2))</f>
        <v>4</v>
      </c>
      <c r="AH21" s="11" t="s">
        <v>245</v>
      </c>
      <c r="AI21" s="51" t="str">
        <f t="shared" si="18"/>
        <v>2</v>
      </c>
      <c r="AJ21" s="11" t="s">
        <v>263</v>
      </c>
      <c r="AK21" s="52" t="str">
        <f t="shared" si="19"/>
        <v>4</v>
      </c>
      <c r="AL21" s="11" t="s">
        <v>242</v>
      </c>
      <c r="AM21" s="51" t="str">
        <f t="shared" si="20"/>
        <v>2</v>
      </c>
      <c r="AN21" s="11" t="s">
        <v>247</v>
      </c>
      <c r="AO21" s="52" t="str">
        <f t="shared" si="21"/>
        <v>1</v>
      </c>
      <c r="AP21" s="42" t="s">
        <v>62</v>
      </c>
      <c r="AQ21" s="51" t="str">
        <f t="shared" si="22"/>
        <v>1</v>
      </c>
      <c r="AR21" s="197" t="str">
        <f>CONCATENATE(AE21,AG21,AI21,AK21,AM21,AO21,AQ21)</f>
        <v>2424211</v>
      </c>
      <c r="AS21" s="198">
        <f>IFERROR(MAX(_xlfn.NUMBERVALUE(AI21),_xlfn.NUMBERVALUE(AK21),_xlfn.NUMBERVALUE(AM21),_xlfn.NUMBERVALUE(AE21),_xlfn.NUMBERVALUE(AO21),_xlfn.NUMBERVALUE(AQ21),_xlfn.NUMBERVALUE(AG21)),"")</f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  <c r="AV21" s="43"/>
    </row>
    <row r="22" spans="2:48" s="185" customFormat="1" ht="49.5" customHeight="1" thickBot="1">
      <c r="B22" s="35"/>
      <c r="C22" s="36" t="s">
        <v>380</v>
      </c>
      <c r="D22" s="36" t="s">
        <v>384</v>
      </c>
      <c r="E22" s="36" t="s">
        <v>382</v>
      </c>
      <c r="F22" s="36" t="s">
        <v>856</v>
      </c>
      <c r="G22" s="36">
        <v>14832</v>
      </c>
      <c r="H22" s="36" t="s">
        <v>810</v>
      </c>
      <c r="I22" s="202" t="s">
        <v>698</v>
      </c>
      <c r="J22" s="36" t="s">
        <v>985</v>
      </c>
      <c r="K22" s="36" t="s">
        <v>1016</v>
      </c>
      <c r="L22" s="36" t="s">
        <v>324</v>
      </c>
      <c r="M22" s="36" t="s">
        <v>1122</v>
      </c>
      <c r="N22" s="36" t="s">
        <v>432</v>
      </c>
      <c r="O22" s="36" t="s">
        <v>147</v>
      </c>
      <c r="P22" s="36" t="s">
        <v>1</v>
      </c>
      <c r="Q22" s="36" t="s">
        <v>448</v>
      </c>
      <c r="R22" s="36" t="s">
        <v>140</v>
      </c>
      <c r="S22" s="36" t="s">
        <v>1009</v>
      </c>
      <c r="T22" s="209">
        <v>4.1666666666666664E-2</v>
      </c>
      <c r="U22" s="209">
        <v>3</v>
      </c>
      <c r="V22" s="54">
        <v>4769838</v>
      </c>
      <c r="W22" s="44">
        <f t="shared" si="11"/>
        <v>158994.6</v>
      </c>
      <c r="X22" s="39">
        <v>542</v>
      </c>
      <c r="Y22" s="45">
        <f t="shared" si="12"/>
        <v>4.1666666666666664E-2</v>
      </c>
      <c r="Z22" s="217">
        <v>1</v>
      </c>
      <c r="AA22" s="205">
        <f t="shared" si="13"/>
        <v>6624.7749999999996</v>
      </c>
      <c r="AB22" s="47">
        <f t="shared" si="14"/>
        <v>3590628.05</v>
      </c>
      <c r="AC22" s="41">
        <v>183157285.22590774</v>
      </c>
      <c r="AD22" s="48">
        <f t="shared" si="15"/>
        <v>186747913.27590775</v>
      </c>
      <c r="AE22" s="49">
        <f t="shared" si="16"/>
        <v>2</v>
      </c>
      <c r="AF22" s="11" t="s">
        <v>256</v>
      </c>
      <c r="AG22" s="50" t="str">
        <f t="shared" si="17"/>
        <v>4</v>
      </c>
      <c r="AH22" s="11" t="s">
        <v>245</v>
      </c>
      <c r="AI22" s="51" t="str">
        <f t="shared" si="18"/>
        <v>2</v>
      </c>
      <c r="AJ22" s="11" t="s">
        <v>263</v>
      </c>
      <c r="AK22" s="52" t="str">
        <f t="shared" si="19"/>
        <v>4</v>
      </c>
      <c r="AL22" s="11" t="s">
        <v>242</v>
      </c>
      <c r="AM22" s="51" t="str">
        <f t="shared" si="20"/>
        <v>2</v>
      </c>
      <c r="AN22" s="11" t="s">
        <v>247</v>
      </c>
      <c r="AO22" s="52" t="str">
        <f t="shared" si="21"/>
        <v>1</v>
      </c>
      <c r="AP22" s="42" t="s">
        <v>54</v>
      </c>
      <c r="AQ22" s="51" t="str">
        <f t="shared" si="22"/>
        <v>2</v>
      </c>
      <c r="AR22" s="197" t="str">
        <f t="shared" si="23"/>
        <v>2424212</v>
      </c>
      <c r="AS22" s="198">
        <f t="shared" si="24"/>
        <v>4</v>
      </c>
      <c r="AT22" s="198" t="str">
        <f>VLOOKUP(AS22,'Listas '!$B$151:$C$156,2,FALSE)</f>
        <v>Alta</v>
      </c>
      <c r="AU22" s="189" t="str">
        <f>VLOOKUP(AT22,'Listas '!$C$151:$D$156,2,FALSE)</f>
        <v>Crítico</v>
      </c>
      <c r="AV22" s="43"/>
    </row>
    <row r="23" spans="2:48" s="185" customFormat="1" ht="49.5" customHeight="1" thickBot="1">
      <c r="B23" s="35"/>
      <c r="C23" s="36" t="s">
        <v>380</v>
      </c>
      <c r="D23" s="36" t="s">
        <v>384</v>
      </c>
      <c r="E23" s="36" t="s">
        <v>382</v>
      </c>
      <c r="F23" s="36" t="s">
        <v>809</v>
      </c>
      <c r="G23" s="36">
        <v>14832</v>
      </c>
      <c r="H23" s="36" t="s">
        <v>828</v>
      </c>
      <c r="I23" s="202" t="s">
        <v>808</v>
      </c>
      <c r="J23" s="36" t="s">
        <v>834</v>
      </c>
      <c r="K23" s="36" t="s">
        <v>833</v>
      </c>
      <c r="L23" s="36" t="s">
        <v>136</v>
      </c>
      <c r="M23" s="36" t="s">
        <v>1137</v>
      </c>
      <c r="N23" s="36" t="s">
        <v>432</v>
      </c>
      <c r="O23" s="36" t="s">
        <v>147</v>
      </c>
      <c r="P23" s="36" t="s">
        <v>1</v>
      </c>
      <c r="Q23" s="36" t="s">
        <v>476</v>
      </c>
      <c r="R23" s="36" t="s">
        <v>140</v>
      </c>
      <c r="S23" s="36" t="s">
        <v>1138</v>
      </c>
      <c r="T23" s="209">
        <v>0.5</v>
      </c>
      <c r="U23" s="209">
        <v>90</v>
      </c>
      <c r="V23" s="54">
        <v>4769838</v>
      </c>
      <c r="W23" s="44">
        <f t="shared" si="11"/>
        <v>158994.6</v>
      </c>
      <c r="X23" s="39">
        <v>542</v>
      </c>
      <c r="Y23" s="45">
        <f t="shared" si="12"/>
        <v>0.5</v>
      </c>
      <c r="Z23" s="217">
        <v>1</v>
      </c>
      <c r="AA23" s="205">
        <f t="shared" si="13"/>
        <v>79497.3</v>
      </c>
      <c r="AB23" s="47">
        <f t="shared" si="14"/>
        <v>43087536.600000001</v>
      </c>
      <c r="AC23" s="41">
        <v>186151636.27501372</v>
      </c>
      <c r="AD23" s="48">
        <f t="shared" si="15"/>
        <v>229239172.87501371</v>
      </c>
      <c r="AE23" s="49">
        <f t="shared" si="16"/>
        <v>2</v>
      </c>
      <c r="AF23" s="11" t="s">
        <v>256</v>
      </c>
      <c r="AG23" s="50" t="str">
        <f t="shared" si="17"/>
        <v>4</v>
      </c>
      <c r="AH23" s="11" t="s">
        <v>63</v>
      </c>
      <c r="AI23" s="51" t="str">
        <f t="shared" si="18"/>
        <v>1</v>
      </c>
      <c r="AJ23" s="11" t="s">
        <v>143</v>
      </c>
      <c r="AK23" s="52" t="str">
        <f t="shared" si="19"/>
        <v>1</v>
      </c>
      <c r="AL23" s="11" t="s">
        <v>242</v>
      </c>
      <c r="AM23" s="51" t="str">
        <f t="shared" si="20"/>
        <v>2</v>
      </c>
      <c r="AN23" s="11" t="s">
        <v>247</v>
      </c>
      <c r="AO23" s="52" t="str">
        <f t="shared" si="21"/>
        <v>1</v>
      </c>
      <c r="AP23" s="42" t="s">
        <v>54</v>
      </c>
      <c r="AQ23" s="51" t="str">
        <f t="shared" si="22"/>
        <v>2</v>
      </c>
      <c r="AR23" s="197" t="str">
        <f t="shared" si="23"/>
        <v>2411212</v>
      </c>
      <c r="AS23" s="198">
        <f t="shared" si="24"/>
        <v>4</v>
      </c>
      <c r="AT23" s="198" t="str">
        <f>VLOOKUP(AS23,'Listas '!$B$151:$C$156,2,FALSE)</f>
        <v>Alta</v>
      </c>
      <c r="AU23" s="189" t="str">
        <f>VLOOKUP(AT23,'Listas '!$C$151:$D$156,2,FALSE)</f>
        <v>Crítico</v>
      </c>
      <c r="AV23" s="43"/>
    </row>
    <row r="24" spans="2:48" s="185" customFormat="1" ht="49.5" customHeight="1" thickBot="1">
      <c r="B24" s="35"/>
      <c r="C24" s="36" t="s">
        <v>380</v>
      </c>
      <c r="D24" s="36" t="s">
        <v>384</v>
      </c>
      <c r="E24" s="36" t="s">
        <v>382</v>
      </c>
      <c r="F24" s="36" t="s">
        <v>855</v>
      </c>
      <c r="G24" s="36">
        <v>14832</v>
      </c>
      <c r="H24" s="36" t="s">
        <v>827</v>
      </c>
      <c r="I24" s="202" t="s">
        <v>700</v>
      </c>
      <c r="J24" s="36" t="s">
        <v>850</v>
      </c>
      <c r="K24" s="36" t="s">
        <v>833</v>
      </c>
      <c r="L24" s="36" t="s">
        <v>136</v>
      </c>
      <c r="M24" s="36" t="s">
        <v>1137</v>
      </c>
      <c r="N24" s="36" t="s">
        <v>432</v>
      </c>
      <c r="O24" s="36" t="s">
        <v>147</v>
      </c>
      <c r="P24" s="36" t="s">
        <v>1</v>
      </c>
      <c r="Q24" s="36" t="s">
        <v>476</v>
      </c>
      <c r="R24" s="36" t="s">
        <v>140</v>
      </c>
      <c r="S24" s="36" t="s">
        <v>1138</v>
      </c>
      <c r="T24" s="209">
        <v>0.5</v>
      </c>
      <c r="U24" s="209">
        <v>90</v>
      </c>
      <c r="V24" s="54">
        <v>4769838</v>
      </c>
      <c r="W24" s="44">
        <f t="shared" si="11"/>
        <v>158994.6</v>
      </c>
      <c r="X24" s="39">
        <v>542</v>
      </c>
      <c r="Y24" s="45">
        <f t="shared" si="12"/>
        <v>0.5</v>
      </c>
      <c r="Z24" s="217">
        <v>1</v>
      </c>
      <c r="AA24" s="205">
        <f t="shared" si="13"/>
        <v>79497.3</v>
      </c>
      <c r="AB24" s="47">
        <f t="shared" si="14"/>
        <v>43087536.600000001</v>
      </c>
      <c r="AC24" s="41">
        <v>630624657.83911049</v>
      </c>
      <c r="AD24" s="48">
        <f t="shared" si="15"/>
        <v>673712194.43911052</v>
      </c>
      <c r="AE24" s="49">
        <f t="shared" si="16"/>
        <v>4</v>
      </c>
      <c r="AF24" s="11" t="s">
        <v>256</v>
      </c>
      <c r="AG24" s="50" t="str">
        <f t="shared" si="17"/>
        <v>4</v>
      </c>
      <c r="AH24" s="11" t="s">
        <v>63</v>
      </c>
      <c r="AI24" s="51" t="str">
        <f t="shared" ref="AI24" si="25">IF(MID(AH24,1,1)="0",MID(AH24,2,1),MID(AH24,1,2))</f>
        <v>1</v>
      </c>
      <c r="AJ24" s="11" t="s">
        <v>143</v>
      </c>
      <c r="AK24" s="52" t="str">
        <f t="shared" ref="AK24" si="26">IF(MID(AJ24,1,1)="0",MID(AJ24,2,1),MID(AJ24,1,2))</f>
        <v>1</v>
      </c>
      <c r="AL24" s="11" t="s">
        <v>242</v>
      </c>
      <c r="AM24" s="51" t="str">
        <f t="shared" ref="AM24" si="27">IF(MID(AL24,1,1)="0",MID(AL24,2,1),MID(AL24,1,2))</f>
        <v>2</v>
      </c>
      <c r="AN24" s="11" t="s">
        <v>247</v>
      </c>
      <c r="AO24" s="52" t="str">
        <f t="shared" ref="AO24" si="28">IF(MID(AN24,1,1)="0",MID(AN24,2,1),MID(AN24,1,2))</f>
        <v>1</v>
      </c>
      <c r="AP24" s="42" t="s">
        <v>54</v>
      </c>
      <c r="AQ24" s="51" t="str">
        <f t="shared" ref="AQ24" si="29">IF(MID(AP24,1,1)="0",MID(AP24,2,1),MID(AP24,1,2))</f>
        <v>2</v>
      </c>
      <c r="AR24" s="197" t="str">
        <f t="shared" si="23"/>
        <v>4411212</v>
      </c>
      <c r="AS24" s="198">
        <f t="shared" si="24"/>
        <v>4</v>
      </c>
      <c r="AT24" s="198" t="str">
        <f>VLOOKUP(AS24,'Listas '!$B$151:$C$156,2,FALSE)</f>
        <v>Alta</v>
      </c>
      <c r="AU24" s="189" t="str">
        <f>VLOOKUP(AT24,'Listas '!$C$151:$D$156,2,FALSE)</f>
        <v>Crítico</v>
      </c>
      <c r="AV24" s="43"/>
    </row>
    <row r="25" spans="2:48" s="185" customFormat="1" ht="49.5" customHeight="1" thickBot="1">
      <c r="B25" s="35"/>
      <c r="C25" s="36" t="s">
        <v>380</v>
      </c>
      <c r="D25" s="36" t="s">
        <v>384</v>
      </c>
      <c r="E25" s="36" t="s">
        <v>382</v>
      </c>
      <c r="F25" s="36" t="s">
        <v>809</v>
      </c>
      <c r="G25" s="36">
        <v>14832</v>
      </c>
      <c r="H25" s="36" t="s">
        <v>826</v>
      </c>
      <c r="I25" s="202" t="s">
        <v>1139</v>
      </c>
      <c r="J25" s="36" t="s">
        <v>449</v>
      </c>
      <c r="K25" s="36" t="s">
        <v>346</v>
      </c>
      <c r="L25" s="37" t="s">
        <v>136</v>
      </c>
      <c r="M25" s="36" t="s">
        <v>1018</v>
      </c>
      <c r="N25" s="36" t="s">
        <v>432</v>
      </c>
      <c r="O25" s="36" t="s">
        <v>147</v>
      </c>
      <c r="P25" s="37" t="s">
        <v>1</v>
      </c>
      <c r="Q25" s="36" t="s">
        <v>450</v>
      </c>
      <c r="R25" s="36" t="s">
        <v>140</v>
      </c>
      <c r="S25" s="36" t="s">
        <v>451</v>
      </c>
      <c r="T25" s="38">
        <v>2.0833333333333332E-2</v>
      </c>
      <c r="U25" s="209">
        <v>0.33333333333333331</v>
      </c>
      <c r="V25" s="54">
        <v>0</v>
      </c>
      <c r="W25" s="44">
        <f t="shared" si="11"/>
        <v>0</v>
      </c>
      <c r="X25" s="39">
        <v>542</v>
      </c>
      <c r="Y25" s="45">
        <f t="shared" si="12"/>
        <v>2.0833333333333332E-2</v>
      </c>
      <c r="Z25" s="217">
        <v>0</v>
      </c>
      <c r="AA25" s="205">
        <f t="shared" si="13"/>
        <v>0</v>
      </c>
      <c r="AB25" s="47">
        <f t="shared" si="14"/>
        <v>0</v>
      </c>
      <c r="AC25" s="204">
        <f>140528000*0.7</f>
        <v>98369600</v>
      </c>
      <c r="AD25" s="48">
        <f t="shared" si="15"/>
        <v>98369600</v>
      </c>
      <c r="AE25" s="49">
        <f t="shared" si="16"/>
        <v>1</v>
      </c>
      <c r="AF25" s="11" t="s">
        <v>64</v>
      </c>
      <c r="AG25" s="50" t="str">
        <f t="shared" si="17"/>
        <v>1</v>
      </c>
      <c r="AH25" s="11" t="s">
        <v>63</v>
      </c>
      <c r="AI25" s="51" t="str">
        <f t="shared" si="18"/>
        <v>1</v>
      </c>
      <c r="AJ25" s="11" t="s">
        <v>143</v>
      </c>
      <c r="AK25" s="52" t="str">
        <f t="shared" si="19"/>
        <v>1</v>
      </c>
      <c r="AL25" s="11" t="s">
        <v>43</v>
      </c>
      <c r="AM25" s="51" t="str">
        <f t="shared" si="20"/>
        <v>3</v>
      </c>
      <c r="AN25" s="11" t="s">
        <v>247</v>
      </c>
      <c r="AO25" s="52" t="str">
        <f t="shared" si="21"/>
        <v>1</v>
      </c>
      <c r="AP25" s="42" t="s">
        <v>58</v>
      </c>
      <c r="AQ25" s="51" t="str">
        <f t="shared" si="22"/>
        <v>1</v>
      </c>
      <c r="AR25" s="197" t="str">
        <f t="shared" si="23"/>
        <v>1111311</v>
      </c>
      <c r="AS25" s="198">
        <f t="shared" si="24"/>
        <v>3</v>
      </c>
      <c r="AT25" s="198" t="str">
        <f>VLOOKUP(AS25,'Listas '!$B$151:$C$156,2,FALSE)</f>
        <v>Media</v>
      </c>
      <c r="AU25" s="189" t="str">
        <f>VLOOKUP(AT25,'Listas '!$C$151:$D$156,2,FALSE)</f>
        <v>Esencial</v>
      </c>
      <c r="AV25" s="43"/>
    </row>
    <row r="26" spans="2:48" s="185" customFormat="1" ht="49.5" customHeight="1" thickBot="1">
      <c r="B26" s="35"/>
      <c r="C26" s="36" t="s">
        <v>380</v>
      </c>
      <c r="D26" s="36" t="s">
        <v>384</v>
      </c>
      <c r="E26" s="36" t="s">
        <v>382</v>
      </c>
      <c r="F26" s="36" t="s">
        <v>809</v>
      </c>
      <c r="G26" s="36">
        <v>14832</v>
      </c>
      <c r="H26" s="36" t="s">
        <v>825</v>
      </c>
      <c r="I26" s="202" t="s">
        <v>406</v>
      </c>
      <c r="J26" s="36" t="s">
        <v>1199</v>
      </c>
      <c r="K26" s="36" t="s">
        <v>348</v>
      </c>
      <c r="L26" s="37" t="s">
        <v>136</v>
      </c>
      <c r="M26" s="36" t="s">
        <v>1021</v>
      </c>
      <c r="N26" s="36" t="s">
        <v>432</v>
      </c>
      <c r="O26" s="36" t="s">
        <v>151</v>
      </c>
      <c r="P26" s="36" t="s">
        <v>6</v>
      </c>
      <c r="Q26" s="36" t="s">
        <v>1022</v>
      </c>
      <c r="R26" s="37" t="s">
        <v>140</v>
      </c>
      <c r="S26" s="36" t="s">
        <v>1023</v>
      </c>
      <c r="T26" s="38">
        <v>0</v>
      </c>
      <c r="U26" s="209">
        <v>2</v>
      </c>
      <c r="V26" s="54">
        <v>0</v>
      </c>
      <c r="W26" s="44">
        <f t="shared" ref="W26" si="30">V26/30</f>
        <v>0</v>
      </c>
      <c r="X26" s="39">
        <v>542</v>
      </c>
      <c r="Y26" s="45">
        <f t="shared" si="12"/>
        <v>0</v>
      </c>
      <c r="Z26" s="217">
        <v>0</v>
      </c>
      <c r="AA26" s="205">
        <f t="shared" ref="AA26" si="31">W26*Z26*Y26</f>
        <v>0</v>
      </c>
      <c r="AB26" s="47">
        <f t="shared" ref="AB26" si="32">+AA26*X26</f>
        <v>0</v>
      </c>
      <c r="AC26" s="204">
        <v>30000000</v>
      </c>
      <c r="AD26" s="48">
        <f t="shared" ref="AD26" si="33">+AB26+AC26</f>
        <v>30000000</v>
      </c>
      <c r="AE26" s="49">
        <f t="shared" ref="AE26" si="34">IF(AD26&lt;=130000000,1,IF(AND(AD26&gt;130000000,AD26&lt;=390000000),2,IF(AND(AD26&gt;390000000,AD26&lt;=650000000),3,IF(AND(AD26&gt;650000000,AD26&lt;=1300000000),4,5))))</f>
        <v>1</v>
      </c>
      <c r="AF26" s="11" t="s">
        <v>64</v>
      </c>
      <c r="AG26" s="50" t="str">
        <f t="shared" ref="AG26" si="35">IF(MID(AF26,1,1)="0",MID(AF26,2,1),MID(AF26,1,2))</f>
        <v>1</v>
      </c>
      <c r="AH26" s="11" t="s">
        <v>63</v>
      </c>
      <c r="AI26" s="51" t="str">
        <f t="shared" ref="AI26" si="36">IF(MID(AH26,1,1)="0",MID(AH26,2,1),MID(AH26,1,2))</f>
        <v>1</v>
      </c>
      <c r="AJ26" s="11" t="s">
        <v>143</v>
      </c>
      <c r="AK26" s="52" t="str">
        <f t="shared" ref="AK26" si="37">IF(MID(AJ26,1,1)="0",MID(AJ26,2,1),MID(AJ26,1,2))</f>
        <v>1</v>
      </c>
      <c r="AL26" s="11" t="s">
        <v>242</v>
      </c>
      <c r="AM26" s="51" t="str">
        <f t="shared" ref="AM26" si="38">IF(MID(AL26,1,1)="0",MID(AL26,2,1),MID(AL26,1,2))</f>
        <v>2</v>
      </c>
      <c r="AN26" s="11" t="s">
        <v>247</v>
      </c>
      <c r="AO26" s="52" t="str">
        <f t="shared" ref="AO26" si="39">IF(MID(AN26,1,1)="0",MID(AN26,2,1),MID(AN26,1,2))</f>
        <v>1</v>
      </c>
      <c r="AP26" s="42" t="s">
        <v>58</v>
      </c>
      <c r="AQ26" s="51" t="str">
        <f t="shared" si="22"/>
        <v>1</v>
      </c>
      <c r="AR26" s="197" t="str">
        <f t="shared" ref="AR26" si="40">CONCATENATE(AE26,AG26,AI26,AK26,AM26,AO26,AQ26)</f>
        <v>1111211</v>
      </c>
      <c r="AS26" s="198">
        <f t="shared" ref="AS26" si="41">IFERROR(MAX(_xlfn.NUMBERVALUE(AI26),_xlfn.NUMBERVALUE(AK26),_xlfn.NUMBERVALUE(AM26),_xlfn.NUMBERVALUE(AE26),_xlfn.NUMBERVALUE(AO26),_xlfn.NUMBERVALUE(AQ26),_xlfn.NUMBERVALUE(AG26)),"")</f>
        <v>2</v>
      </c>
      <c r="AT26" s="198" t="str">
        <f>VLOOKUP(AS26,'Listas '!$B$151:$C$156,2,FALSE)</f>
        <v>Baja</v>
      </c>
      <c r="AU26" s="189" t="str">
        <f>VLOOKUP(AT26,'Listas '!$C$151:$D$156,2,FALSE)</f>
        <v>No crítico</v>
      </c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202"/>
      <c r="I27" s="202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202"/>
      <c r="I28" s="202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202"/>
      <c r="I29" s="202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202"/>
      <c r="I30" s="202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202"/>
      <c r="I31" s="202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202"/>
      <c r="I32" s="202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202"/>
      <c r="I33" s="202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202"/>
      <c r="I34" s="202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202"/>
      <c r="I35" s="202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202"/>
      <c r="I36" s="202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202"/>
      <c r="I37" s="202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5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202"/>
      <c r="I38" s="202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202"/>
      <c r="I39" s="202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202"/>
      <c r="I40" s="202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202"/>
      <c r="I41" s="202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202"/>
      <c r="I42" s="202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202"/>
      <c r="I43" s="202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202"/>
      <c r="I44" s="202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202"/>
      <c r="I45" s="202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202"/>
      <c r="I46" s="202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202"/>
      <c r="I47" s="202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202"/>
      <c r="I48" s="202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202"/>
      <c r="I49" s="202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202"/>
      <c r="I50" s="202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202"/>
      <c r="I51" s="202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202"/>
      <c r="I52" s="202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202"/>
      <c r="I53" s="202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202"/>
      <c r="I54" s="202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12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24" customHeight="1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7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5"/>
    </row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2:X64 AG65 AD38:AG39 AD40:AM41 AO38:AQ41 Z42:AQ64 AA27:AB41 AG27:AG37 W27:W41 AD27:AE37 AI27:AI39 AK27:AK39 AM27:AM39 AO27:AO37 AQ27:AQ37 Z27:Z32 AF27:AF32 AH27:AH32 AN27:AN32 AP27:AP32 AC27:AC32 AJ27:AJ32 AR27:AR64 V27:V32 AL27:AL36 X8:X32 AA8:AA26">
    <cfRule type="containsText" dxfId="1590" priority="255" operator="containsText" text="Muy Crítico">
      <formula>NOT(ISERROR(SEARCH("Muy Crítico",V8)))</formula>
    </cfRule>
    <cfRule type="containsText" dxfId="1589" priority="256" operator="containsText" text="Crítico">
      <formula>NOT(ISERROR(SEARCH("Crítico",V8)))</formula>
    </cfRule>
    <cfRule type="containsText" dxfId="1588" priority="257" operator="containsText" text="Poco Crítico">
      <formula>NOT(ISERROR(SEARCH("Poco Crítico",V8)))</formula>
    </cfRule>
    <cfRule type="containsText" dxfId="1587" priority="258" operator="containsText" text="No Crítico">
      <formula>NOT(ISERROR(SEARCH("No Crítico",V8)))</formula>
    </cfRule>
  </conditionalFormatting>
  <conditionalFormatting sqref="W8:W26 AB8:AB26">
    <cfRule type="containsText" dxfId="1586" priority="251" operator="containsText" text="Muy Crítico">
      <formula>NOT(ISERROR(SEARCH("Muy Crítico",W8)))</formula>
    </cfRule>
    <cfRule type="containsText" dxfId="1585" priority="252" operator="containsText" text="Crítico">
      <formula>NOT(ISERROR(SEARCH("Crítico",W8)))</formula>
    </cfRule>
    <cfRule type="containsText" dxfId="1584" priority="253" operator="containsText" text="Poco Crítico">
      <formula>NOT(ISERROR(SEARCH("Poco Crítico",W8)))</formula>
    </cfRule>
    <cfRule type="containsText" dxfId="1583" priority="254" operator="containsText" text="No Crítico">
      <formula>NOT(ISERROR(SEARCH("No Crítico",W8)))</formula>
    </cfRule>
  </conditionalFormatting>
  <conditionalFormatting sqref="W65 AA65:AB65 AO65 AQ65:AR65 AD65:AE65">
    <cfRule type="containsText" dxfId="1582" priority="247" operator="containsText" text="Muy Crítico">
      <formula>NOT(ISERROR(SEARCH("Muy Crítico",W65)))</formula>
    </cfRule>
    <cfRule type="containsText" dxfId="1581" priority="248" operator="containsText" text="Crítico">
      <formula>NOT(ISERROR(SEARCH("Crítico",W65)))</formula>
    </cfRule>
    <cfRule type="containsText" dxfId="1580" priority="249" operator="containsText" text="Poco Crítico">
      <formula>NOT(ISERROR(SEARCH("Poco Crítico",W65)))</formula>
    </cfRule>
    <cfRule type="containsText" dxfId="1579" priority="250" operator="containsText" text="No Crítico">
      <formula>NOT(ISERROR(SEARCH("No Crítico",W65)))</formula>
    </cfRule>
  </conditionalFormatting>
  <conditionalFormatting sqref="AF36 AF34">
    <cfRule type="containsText" dxfId="1578" priority="155" operator="containsText" text="Muy Crítico">
      <formula>NOT(ISERROR(SEARCH("Muy Crítico",AF34)))</formula>
    </cfRule>
    <cfRule type="containsText" dxfId="1577" priority="156" operator="containsText" text="Crítico">
      <formula>NOT(ISERROR(SEARCH("Crítico",AF34)))</formula>
    </cfRule>
    <cfRule type="containsText" dxfId="1576" priority="157" operator="containsText" text="Poco Crítico">
      <formula>NOT(ISERROR(SEARCH("Poco Crítico",AF34)))</formula>
    </cfRule>
    <cfRule type="containsText" dxfId="1575" priority="158" operator="containsText" text="No Crítico">
      <formula>NOT(ISERROR(SEARCH("No Crítico",AF34)))</formula>
    </cfRule>
  </conditionalFormatting>
  <conditionalFormatting sqref="AM65">
    <cfRule type="containsText" dxfId="1574" priority="235" operator="containsText" text="Muy Crítico">
      <formula>NOT(ISERROR(SEARCH("Muy Crítico",AM65)))</formula>
    </cfRule>
    <cfRule type="containsText" dxfId="1573" priority="236" operator="containsText" text="Crítico">
      <formula>NOT(ISERROR(SEARCH("Crítico",AM65)))</formula>
    </cfRule>
    <cfRule type="containsText" dxfId="1572" priority="237" operator="containsText" text="Poco Crítico">
      <formula>NOT(ISERROR(SEARCH("Poco Crítico",AM65)))</formula>
    </cfRule>
    <cfRule type="containsText" dxfId="1571" priority="238" operator="containsText" text="No Crítico">
      <formula>NOT(ISERROR(SEARCH("No Crítico",AM65)))</formula>
    </cfRule>
  </conditionalFormatting>
  <conditionalFormatting sqref="AK65">
    <cfRule type="containsText" dxfId="1570" priority="239" operator="containsText" text="Muy Crítico">
      <formula>NOT(ISERROR(SEARCH("Muy Crítico",AK65)))</formula>
    </cfRule>
    <cfRule type="containsText" dxfId="1569" priority="240" operator="containsText" text="Crítico">
      <formula>NOT(ISERROR(SEARCH("Crítico",AK65)))</formula>
    </cfRule>
    <cfRule type="containsText" dxfId="1568" priority="241" operator="containsText" text="Poco Crítico">
      <formula>NOT(ISERROR(SEARCH("Poco Crítico",AK65)))</formula>
    </cfRule>
    <cfRule type="containsText" dxfId="1567" priority="242" operator="containsText" text="No Crítico">
      <formula>NOT(ISERROR(SEARCH("No Crítico",AK65)))</formula>
    </cfRule>
  </conditionalFormatting>
  <conditionalFormatting sqref="AI65">
    <cfRule type="containsText" dxfId="1566" priority="243" operator="containsText" text="Muy Crítico">
      <formula>NOT(ISERROR(SEARCH("Muy Crítico",AI65)))</formula>
    </cfRule>
    <cfRule type="containsText" dxfId="1565" priority="244" operator="containsText" text="Crítico">
      <formula>NOT(ISERROR(SEARCH("Crítico",AI65)))</formula>
    </cfRule>
    <cfRule type="containsText" dxfId="1564" priority="245" operator="containsText" text="Poco Crítico">
      <formula>NOT(ISERROR(SEARCH("Poco Crítico",AI65)))</formula>
    </cfRule>
    <cfRule type="containsText" dxfId="1563" priority="246" operator="containsText" text="No Crítico">
      <formula>NOT(ISERROR(SEARCH("No Crítico",AI65)))</formula>
    </cfRule>
  </conditionalFormatting>
  <conditionalFormatting sqref="V65 X65:Z65 AF65 AP65 AN65 AL65 AJ65 AH65 AC65">
    <cfRule type="containsText" dxfId="1562" priority="231" operator="containsText" text="Muy Crítico">
      <formula>NOT(ISERROR(SEARCH("Muy Crítico",V65)))</formula>
    </cfRule>
    <cfRule type="containsText" dxfId="1561" priority="232" operator="containsText" text="Crítico">
      <formula>NOT(ISERROR(SEARCH("Crítico",V65)))</formula>
    </cfRule>
    <cfRule type="containsText" dxfId="1560" priority="233" operator="containsText" text="Poco Crítico">
      <formula>NOT(ISERROR(SEARCH("Poco Crítico",V65)))</formula>
    </cfRule>
    <cfRule type="containsText" dxfId="1559" priority="234" operator="containsText" text="No Crítico">
      <formula>NOT(ISERROR(SEARCH("No Crítico",V65)))</formula>
    </cfRule>
  </conditionalFormatting>
  <conditionalFormatting sqref="AP34">
    <cfRule type="containsText" dxfId="1558" priority="51" operator="containsText" text="Muy Crítico">
      <formula>NOT(ISERROR(SEARCH("Muy Crítico",AP34)))</formula>
    </cfRule>
    <cfRule type="containsText" dxfId="1557" priority="52" operator="containsText" text="Crítico">
      <formula>NOT(ISERROR(SEARCH("Crítico",AP34)))</formula>
    </cfRule>
    <cfRule type="containsText" dxfId="1556" priority="53" operator="containsText" text="Poco Crítico">
      <formula>NOT(ISERROR(SEARCH("Poco Crítico",AP34)))</formula>
    </cfRule>
    <cfRule type="containsText" dxfId="1555" priority="54" operator="containsText" text="No Crítico">
      <formula>NOT(ISERROR(SEARCH("No Crítico",AP34)))</formula>
    </cfRule>
  </conditionalFormatting>
  <conditionalFormatting sqref="V36 V38 V40:V41 V34">
    <cfRule type="containsText" dxfId="1554" priority="227" operator="containsText" text="Muy Crítico">
      <formula>NOT(ISERROR(SEARCH("Muy Crítico",V34)))</formula>
    </cfRule>
    <cfRule type="containsText" dxfId="1553" priority="228" operator="containsText" text="Crítico">
      <formula>NOT(ISERROR(SEARCH("Crítico",V34)))</formula>
    </cfRule>
    <cfRule type="containsText" dxfId="1552" priority="229" operator="containsText" text="Poco Crítico">
      <formula>NOT(ISERROR(SEARCH("Poco Crítico",V34)))</formula>
    </cfRule>
    <cfRule type="containsText" dxfId="1551" priority="230" operator="containsText" text="No Crítico">
      <formula>NOT(ISERROR(SEARCH("No Crítico",V34)))</formula>
    </cfRule>
  </conditionalFormatting>
  <conditionalFormatting sqref="V39">
    <cfRule type="containsText" dxfId="1550" priority="223" operator="containsText" text="Muy Crítico">
      <formula>NOT(ISERROR(SEARCH("Muy Crítico",V39)))</formula>
    </cfRule>
    <cfRule type="containsText" dxfId="1549" priority="224" operator="containsText" text="Crítico">
      <formula>NOT(ISERROR(SEARCH("Crítico",V39)))</formula>
    </cfRule>
    <cfRule type="containsText" dxfId="1548" priority="225" operator="containsText" text="Poco Crítico">
      <formula>NOT(ISERROR(SEARCH("Poco Crítico",V39)))</formula>
    </cfRule>
    <cfRule type="containsText" dxfId="1547" priority="226" operator="containsText" text="No Crítico">
      <formula>NOT(ISERROR(SEARCH("No Crítico",V39)))</formula>
    </cfRule>
  </conditionalFormatting>
  <conditionalFormatting sqref="V35">
    <cfRule type="containsText" dxfId="1546" priority="211" operator="containsText" text="Muy Crítico">
      <formula>NOT(ISERROR(SEARCH("Muy Crítico",V35)))</formula>
    </cfRule>
    <cfRule type="containsText" dxfId="1545" priority="212" operator="containsText" text="Crítico">
      <formula>NOT(ISERROR(SEARCH("Crítico",V35)))</formula>
    </cfRule>
    <cfRule type="containsText" dxfId="1544" priority="213" operator="containsText" text="Poco Crítico">
      <formula>NOT(ISERROR(SEARCH("Poco Crítico",V35)))</formula>
    </cfRule>
    <cfRule type="containsText" dxfId="1543" priority="214" operator="containsText" text="No Crítico">
      <formula>NOT(ISERROR(SEARCH("No Crítico",V35)))</formula>
    </cfRule>
  </conditionalFormatting>
  <conditionalFormatting sqref="V37">
    <cfRule type="containsText" dxfId="1542" priority="207" operator="containsText" text="Muy Crítico">
      <formula>NOT(ISERROR(SEARCH("Muy Crítico",V37)))</formula>
    </cfRule>
    <cfRule type="containsText" dxfId="1541" priority="208" operator="containsText" text="Crítico">
      <formula>NOT(ISERROR(SEARCH("Crítico",V37)))</formula>
    </cfRule>
    <cfRule type="containsText" dxfId="1540" priority="209" operator="containsText" text="Poco Crítico">
      <formula>NOT(ISERROR(SEARCH("Poco Crítico",V37)))</formula>
    </cfRule>
    <cfRule type="containsText" dxfId="1539" priority="210" operator="containsText" text="No Crítico">
      <formula>NOT(ISERROR(SEARCH("No Crítico",V37)))</formula>
    </cfRule>
  </conditionalFormatting>
  <conditionalFormatting sqref="V33">
    <cfRule type="containsText" dxfId="1538" priority="203" operator="containsText" text="Muy Crítico">
      <formula>NOT(ISERROR(SEARCH("Muy Crítico",V33)))</formula>
    </cfRule>
    <cfRule type="containsText" dxfId="1537" priority="204" operator="containsText" text="Crítico">
      <formula>NOT(ISERROR(SEARCH("Crítico",V33)))</formula>
    </cfRule>
    <cfRule type="containsText" dxfId="1536" priority="205" operator="containsText" text="Poco Crítico">
      <formula>NOT(ISERROR(SEARCH("Poco Crítico",V33)))</formula>
    </cfRule>
    <cfRule type="containsText" dxfId="1535" priority="206" operator="containsText" text="No Crítico">
      <formula>NOT(ISERROR(SEARCH("No Crítico",V33)))</formula>
    </cfRule>
  </conditionalFormatting>
  <conditionalFormatting sqref="X38 X36 X40:X41 X34 Z34 Z40:Z41 Z36 Z38">
    <cfRule type="containsText" dxfId="1534" priority="199" operator="containsText" text="Muy Crítico">
      <formula>NOT(ISERROR(SEARCH("Muy Crítico",X34)))</formula>
    </cfRule>
    <cfRule type="containsText" dxfId="1533" priority="200" operator="containsText" text="Crítico">
      <formula>NOT(ISERROR(SEARCH("Crítico",X34)))</formula>
    </cfRule>
    <cfRule type="containsText" dxfId="1532" priority="201" operator="containsText" text="Poco Crítico">
      <formula>NOT(ISERROR(SEARCH("Poco Crítico",X34)))</formula>
    </cfRule>
    <cfRule type="containsText" dxfId="1531" priority="202" operator="containsText" text="No Crítico">
      <formula>NOT(ISERROR(SEARCH("No Crítico",X34)))</formula>
    </cfRule>
  </conditionalFormatting>
  <conditionalFormatting sqref="X39 Z39">
    <cfRule type="containsText" dxfId="1530" priority="195" operator="containsText" text="Muy Crítico">
      <formula>NOT(ISERROR(SEARCH("Muy Crítico",X39)))</formula>
    </cfRule>
    <cfRule type="containsText" dxfId="1529" priority="196" operator="containsText" text="Crítico">
      <formula>NOT(ISERROR(SEARCH("Crítico",X39)))</formula>
    </cfRule>
    <cfRule type="containsText" dxfId="1528" priority="197" operator="containsText" text="Poco Crítico">
      <formula>NOT(ISERROR(SEARCH("Poco Crítico",X39)))</formula>
    </cfRule>
    <cfRule type="containsText" dxfId="1527" priority="198" operator="containsText" text="No Crítico">
      <formula>NOT(ISERROR(SEARCH("No Crítico",X39)))</formula>
    </cfRule>
  </conditionalFormatting>
  <conditionalFormatting sqref="X33 Z33">
    <cfRule type="containsText" dxfId="1526" priority="187" operator="containsText" text="Muy Crítico">
      <formula>NOT(ISERROR(SEARCH("Muy Crítico",X33)))</formula>
    </cfRule>
    <cfRule type="containsText" dxfId="1525" priority="188" operator="containsText" text="Crítico">
      <formula>NOT(ISERROR(SEARCH("Crítico",X33)))</formula>
    </cfRule>
    <cfRule type="containsText" dxfId="1524" priority="189" operator="containsText" text="Poco Crítico">
      <formula>NOT(ISERROR(SEARCH("Poco Crítico",X33)))</formula>
    </cfRule>
    <cfRule type="containsText" dxfId="1523" priority="190" operator="containsText" text="No Crítico">
      <formula>NOT(ISERROR(SEARCH("No Crítico",X33)))</formula>
    </cfRule>
  </conditionalFormatting>
  <conditionalFormatting sqref="X35 Z35">
    <cfRule type="containsText" dxfId="1522" priority="191" operator="containsText" text="Muy Crítico">
      <formula>NOT(ISERROR(SEARCH("Muy Crítico",X35)))</formula>
    </cfRule>
    <cfRule type="containsText" dxfId="1521" priority="192" operator="containsText" text="Crítico">
      <formula>NOT(ISERROR(SEARCH("Crítico",X35)))</formula>
    </cfRule>
    <cfRule type="containsText" dxfId="1520" priority="193" operator="containsText" text="Poco Crítico">
      <formula>NOT(ISERROR(SEARCH("Poco Crítico",X35)))</formula>
    </cfRule>
    <cfRule type="containsText" dxfId="1519" priority="194" operator="containsText" text="No Crítico">
      <formula>NOT(ISERROR(SEARCH("No Crítico",X35)))</formula>
    </cfRule>
  </conditionalFormatting>
  <conditionalFormatting sqref="X37 Z37">
    <cfRule type="containsText" dxfId="1518" priority="183" operator="containsText" text="Muy Crítico">
      <formula>NOT(ISERROR(SEARCH("Muy Crítico",X37)))</formula>
    </cfRule>
    <cfRule type="containsText" dxfId="1517" priority="184" operator="containsText" text="Crítico">
      <formula>NOT(ISERROR(SEARCH("Crítico",X37)))</formula>
    </cfRule>
    <cfRule type="containsText" dxfId="1516" priority="185" operator="containsText" text="Poco Crítico">
      <formula>NOT(ISERROR(SEARCH("Poco Crítico",X37)))</formula>
    </cfRule>
    <cfRule type="containsText" dxfId="1515" priority="186" operator="containsText" text="No Crítico">
      <formula>NOT(ISERROR(SEARCH("No Crítico",X37)))</formula>
    </cfRule>
  </conditionalFormatting>
  <conditionalFormatting sqref="AC38 AC40:AC41 AC34">
    <cfRule type="containsText" dxfId="1514" priority="179" operator="containsText" text="Muy Crítico">
      <formula>NOT(ISERROR(SEARCH("Muy Crítico",AC34)))</formula>
    </cfRule>
    <cfRule type="containsText" dxfId="1513" priority="180" operator="containsText" text="Crítico">
      <formula>NOT(ISERROR(SEARCH("Crítico",AC34)))</formula>
    </cfRule>
    <cfRule type="containsText" dxfId="1512" priority="181" operator="containsText" text="Poco Crítico">
      <formula>NOT(ISERROR(SEARCH("Poco Crítico",AC34)))</formula>
    </cfRule>
    <cfRule type="containsText" dxfId="1511" priority="182" operator="containsText" text="No Crítico">
      <formula>NOT(ISERROR(SEARCH("No Crítico",AC34)))</formula>
    </cfRule>
  </conditionalFormatting>
  <conditionalFormatting sqref="AC39">
    <cfRule type="containsText" dxfId="1510" priority="171" operator="containsText" text="Muy Crítico">
      <formula>NOT(ISERROR(SEARCH("Muy Crítico",AC39)))</formula>
    </cfRule>
    <cfRule type="containsText" dxfId="1509" priority="172" operator="containsText" text="Crítico">
      <formula>NOT(ISERROR(SEARCH("Crítico",AC39)))</formula>
    </cfRule>
    <cfRule type="containsText" dxfId="1508" priority="173" operator="containsText" text="Poco Crítico">
      <formula>NOT(ISERROR(SEARCH("Poco Crítico",AC39)))</formula>
    </cfRule>
    <cfRule type="containsText" dxfId="1507" priority="174" operator="containsText" text="No Crítico">
      <formula>NOT(ISERROR(SEARCH("No Crítico",AC39)))</formula>
    </cfRule>
  </conditionalFormatting>
  <conditionalFormatting sqref="AC33">
    <cfRule type="containsText" dxfId="1506" priority="163" operator="containsText" text="Muy Crítico">
      <formula>NOT(ISERROR(SEARCH("Muy Crítico",AC33)))</formula>
    </cfRule>
    <cfRule type="containsText" dxfId="1505" priority="164" operator="containsText" text="Crítico">
      <formula>NOT(ISERROR(SEARCH("Crítico",AC33)))</formula>
    </cfRule>
    <cfRule type="containsText" dxfId="1504" priority="165" operator="containsText" text="Poco Crítico">
      <formula>NOT(ISERROR(SEARCH("Poco Crítico",AC33)))</formula>
    </cfRule>
    <cfRule type="containsText" dxfId="1503" priority="166" operator="containsText" text="No Crítico">
      <formula>NOT(ISERROR(SEARCH("No Crítico",AC33)))</formula>
    </cfRule>
  </conditionalFormatting>
  <conditionalFormatting sqref="AC35:AC36">
    <cfRule type="containsText" dxfId="1502" priority="167" operator="containsText" text="Muy Crítico">
      <formula>NOT(ISERROR(SEARCH("Muy Crítico",AC35)))</formula>
    </cfRule>
    <cfRule type="containsText" dxfId="1501" priority="168" operator="containsText" text="Crítico">
      <formula>NOT(ISERROR(SEARCH("Crítico",AC35)))</formula>
    </cfRule>
    <cfRule type="containsText" dxfId="1500" priority="169" operator="containsText" text="Poco Crítico">
      <formula>NOT(ISERROR(SEARCH("Poco Crítico",AC35)))</formula>
    </cfRule>
    <cfRule type="containsText" dxfId="1499" priority="170" operator="containsText" text="No Crítico">
      <formula>NOT(ISERROR(SEARCH("No Crítico",AC35)))</formula>
    </cfRule>
  </conditionalFormatting>
  <conditionalFormatting sqref="AC37">
    <cfRule type="containsText" dxfId="1498" priority="159" operator="containsText" text="Muy Crítico">
      <formula>NOT(ISERROR(SEARCH("Muy Crítico",AC37)))</formula>
    </cfRule>
    <cfRule type="containsText" dxfId="1497" priority="160" operator="containsText" text="Crítico">
      <formula>NOT(ISERROR(SEARCH("Crítico",AC37)))</formula>
    </cfRule>
    <cfRule type="containsText" dxfId="1496" priority="161" operator="containsText" text="Poco Crítico">
      <formula>NOT(ISERROR(SEARCH("Poco Crítico",AC37)))</formula>
    </cfRule>
    <cfRule type="containsText" dxfId="1495" priority="162" operator="containsText" text="No Crítico">
      <formula>NOT(ISERROR(SEARCH("No Crítico",AC37)))</formula>
    </cfRule>
  </conditionalFormatting>
  <conditionalFormatting sqref="AF33">
    <cfRule type="containsText" dxfId="1494" priority="147" operator="containsText" text="Muy Crítico">
      <formula>NOT(ISERROR(SEARCH("Muy Crítico",AF33)))</formula>
    </cfRule>
    <cfRule type="containsText" dxfId="1493" priority="148" operator="containsText" text="Crítico">
      <formula>NOT(ISERROR(SEARCH("Crítico",AF33)))</formula>
    </cfRule>
    <cfRule type="containsText" dxfId="1492" priority="149" operator="containsText" text="Poco Crítico">
      <formula>NOT(ISERROR(SEARCH("Poco Crítico",AF33)))</formula>
    </cfRule>
    <cfRule type="containsText" dxfId="1491" priority="150" operator="containsText" text="No Crítico">
      <formula>NOT(ISERROR(SEARCH("No Crítico",AF33)))</formula>
    </cfRule>
  </conditionalFormatting>
  <conditionalFormatting sqref="AF35">
    <cfRule type="containsText" dxfId="1490" priority="151" operator="containsText" text="Muy Crítico">
      <formula>NOT(ISERROR(SEARCH("Muy Crítico",AF35)))</formula>
    </cfRule>
    <cfRule type="containsText" dxfId="1489" priority="152" operator="containsText" text="Crítico">
      <formula>NOT(ISERROR(SEARCH("Crítico",AF35)))</formula>
    </cfRule>
    <cfRule type="containsText" dxfId="1488" priority="153" operator="containsText" text="Poco Crítico">
      <formula>NOT(ISERROR(SEARCH("Poco Crítico",AF35)))</formula>
    </cfRule>
    <cfRule type="containsText" dxfId="1487" priority="154" operator="containsText" text="No Crítico">
      <formula>NOT(ISERROR(SEARCH("No Crítico",AF35)))</formula>
    </cfRule>
  </conditionalFormatting>
  <conditionalFormatting sqref="AF37">
    <cfRule type="containsText" dxfId="1486" priority="143" operator="containsText" text="Muy Crítico">
      <formula>NOT(ISERROR(SEARCH("Muy Crítico",AF37)))</formula>
    </cfRule>
    <cfRule type="containsText" dxfId="1485" priority="144" operator="containsText" text="Crítico">
      <formula>NOT(ISERROR(SEARCH("Crítico",AF37)))</formula>
    </cfRule>
    <cfRule type="containsText" dxfId="1484" priority="145" operator="containsText" text="Poco Crítico">
      <formula>NOT(ISERROR(SEARCH("Poco Crítico",AF37)))</formula>
    </cfRule>
    <cfRule type="containsText" dxfId="1483" priority="146" operator="containsText" text="No Crítico">
      <formula>NOT(ISERROR(SEARCH("No Crítico",AF37)))</formula>
    </cfRule>
  </conditionalFormatting>
  <conditionalFormatting sqref="AH38">
    <cfRule type="containsText" dxfId="1482" priority="139" operator="containsText" text="Muy Crítico">
      <formula>NOT(ISERROR(SEARCH("Muy Crítico",AH38)))</formula>
    </cfRule>
    <cfRule type="containsText" dxfId="1481" priority="140" operator="containsText" text="Crítico">
      <formula>NOT(ISERROR(SEARCH("Crítico",AH38)))</formula>
    </cfRule>
    <cfRule type="containsText" dxfId="1480" priority="141" operator="containsText" text="Poco Crítico">
      <formula>NOT(ISERROR(SEARCH("Poco Crítico",AH38)))</formula>
    </cfRule>
    <cfRule type="containsText" dxfId="1479" priority="142" operator="containsText" text="No Crítico">
      <formula>NOT(ISERROR(SEARCH("No Crítico",AH38)))</formula>
    </cfRule>
  </conditionalFormatting>
  <conditionalFormatting sqref="AH39">
    <cfRule type="containsText" dxfId="1478" priority="135" operator="containsText" text="Muy Crítico">
      <formula>NOT(ISERROR(SEARCH("Muy Crítico",AH39)))</formula>
    </cfRule>
    <cfRule type="containsText" dxfId="1477" priority="136" operator="containsText" text="Crítico">
      <formula>NOT(ISERROR(SEARCH("Crítico",AH39)))</formula>
    </cfRule>
    <cfRule type="containsText" dxfId="1476" priority="137" operator="containsText" text="Poco Crítico">
      <formula>NOT(ISERROR(SEARCH("Poco Crítico",AH39)))</formula>
    </cfRule>
    <cfRule type="containsText" dxfId="1475" priority="138" operator="containsText" text="No Crítico">
      <formula>NOT(ISERROR(SEARCH("No Crítico",AH39)))</formula>
    </cfRule>
  </conditionalFormatting>
  <conditionalFormatting sqref="AH33">
    <cfRule type="containsText" dxfId="1474" priority="131" operator="containsText" text="Muy Crítico">
      <formula>NOT(ISERROR(SEARCH("Muy Crítico",AH33)))</formula>
    </cfRule>
    <cfRule type="containsText" dxfId="1473" priority="132" operator="containsText" text="Crítico">
      <formula>NOT(ISERROR(SEARCH("Crítico",AH33)))</formula>
    </cfRule>
    <cfRule type="containsText" dxfId="1472" priority="133" operator="containsText" text="Poco Crítico">
      <formula>NOT(ISERROR(SEARCH("Poco Crítico",AH33)))</formula>
    </cfRule>
    <cfRule type="containsText" dxfId="1471" priority="134" operator="containsText" text="No Crítico">
      <formula>NOT(ISERROR(SEARCH("No Crítico",AH33)))</formula>
    </cfRule>
  </conditionalFormatting>
  <conditionalFormatting sqref="AH37">
    <cfRule type="containsText" dxfId="1470" priority="127" operator="containsText" text="Muy Crítico">
      <formula>NOT(ISERROR(SEARCH("Muy Crítico",AH37)))</formula>
    </cfRule>
    <cfRule type="containsText" dxfId="1469" priority="128" operator="containsText" text="Crítico">
      <formula>NOT(ISERROR(SEARCH("Crítico",AH37)))</formula>
    </cfRule>
    <cfRule type="containsText" dxfId="1468" priority="129" operator="containsText" text="Poco Crítico">
      <formula>NOT(ISERROR(SEARCH("Poco Crítico",AH37)))</formula>
    </cfRule>
    <cfRule type="containsText" dxfId="1467" priority="130" operator="containsText" text="No Crítico">
      <formula>NOT(ISERROR(SEARCH("No Crítico",AH37)))</formula>
    </cfRule>
  </conditionalFormatting>
  <conditionalFormatting sqref="AH34">
    <cfRule type="containsText" dxfId="1466" priority="123" operator="containsText" text="Muy Crítico">
      <formula>NOT(ISERROR(SEARCH("Muy Crítico",AH34)))</formula>
    </cfRule>
    <cfRule type="containsText" dxfId="1465" priority="124" operator="containsText" text="Crítico">
      <formula>NOT(ISERROR(SEARCH("Crítico",AH34)))</formula>
    </cfRule>
    <cfRule type="containsText" dxfId="1464" priority="125" operator="containsText" text="Poco Crítico">
      <formula>NOT(ISERROR(SEARCH("Poco Crítico",AH34)))</formula>
    </cfRule>
    <cfRule type="containsText" dxfId="1463" priority="126" operator="containsText" text="No Crítico">
      <formula>NOT(ISERROR(SEARCH("No Crítico",AH34)))</formula>
    </cfRule>
  </conditionalFormatting>
  <conditionalFormatting sqref="AH35">
    <cfRule type="containsText" dxfId="1462" priority="119" operator="containsText" text="Muy Crítico">
      <formula>NOT(ISERROR(SEARCH("Muy Crítico",AH35)))</formula>
    </cfRule>
    <cfRule type="containsText" dxfId="1461" priority="120" operator="containsText" text="Crítico">
      <formula>NOT(ISERROR(SEARCH("Crítico",AH35)))</formula>
    </cfRule>
    <cfRule type="containsText" dxfId="1460" priority="121" operator="containsText" text="Poco Crítico">
      <formula>NOT(ISERROR(SEARCH("Poco Crítico",AH35)))</formula>
    </cfRule>
    <cfRule type="containsText" dxfId="1459" priority="122" operator="containsText" text="No Crítico">
      <formula>NOT(ISERROR(SEARCH("No Crítico",AH35)))</formula>
    </cfRule>
  </conditionalFormatting>
  <conditionalFormatting sqref="AH36">
    <cfRule type="containsText" dxfId="1458" priority="115" operator="containsText" text="Muy Crítico">
      <formula>NOT(ISERROR(SEARCH("Muy Crítico",AH36)))</formula>
    </cfRule>
    <cfRule type="containsText" dxfId="1457" priority="116" operator="containsText" text="Crítico">
      <formula>NOT(ISERROR(SEARCH("Crítico",AH36)))</formula>
    </cfRule>
    <cfRule type="containsText" dxfId="1456" priority="117" operator="containsText" text="Poco Crítico">
      <formula>NOT(ISERROR(SEARCH("Poco Crítico",AH36)))</formula>
    </cfRule>
    <cfRule type="containsText" dxfId="1455" priority="118" operator="containsText" text="No Crítico">
      <formula>NOT(ISERROR(SEARCH("No Crítico",AH36)))</formula>
    </cfRule>
  </conditionalFormatting>
  <conditionalFormatting sqref="AJ38 AJ36 AJ34">
    <cfRule type="containsText" dxfId="1454" priority="111" operator="containsText" text="Muy Crítico">
      <formula>NOT(ISERROR(SEARCH("Muy Crítico",AJ34)))</formula>
    </cfRule>
    <cfRule type="containsText" dxfId="1453" priority="112" operator="containsText" text="Crítico">
      <formula>NOT(ISERROR(SEARCH("Crítico",AJ34)))</formula>
    </cfRule>
    <cfRule type="containsText" dxfId="1452" priority="113" operator="containsText" text="Poco Crítico">
      <formula>NOT(ISERROR(SEARCH("Poco Crítico",AJ34)))</formula>
    </cfRule>
    <cfRule type="containsText" dxfId="1451" priority="114" operator="containsText" text="No Crítico">
      <formula>NOT(ISERROR(SEARCH("No Crítico",AJ34)))</formula>
    </cfRule>
  </conditionalFormatting>
  <conditionalFormatting sqref="AJ39">
    <cfRule type="containsText" dxfId="1450" priority="107" operator="containsText" text="Muy Crítico">
      <formula>NOT(ISERROR(SEARCH("Muy Crítico",AJ39)))</formula>
    </cfRule>
    <cfRule type="containsText" dxfId="1449" priority="108" operator="containsText" text="Crítico">
      <formula>NOT(ISERROR(SEARCH("Crítico",AJ39)))</formula>
    </cfRule>
    <cfRule type="containsText" dxfId="1448" priority="109" operator="containsText" text="Poco Crítico">
      <formula>NOT(ISERROR(SEARCH("Poco Crítico",AJ39)))</formula>
    </cfRule>
    <cfRule type="containsText" dxfId="1447" priority="110" operator="containsText" text="No Crítico">
      <formula>NOT(ISERROR(SEARCH("No Crítico",AJ39)))</formula>
    </cfRule>
  </conditionalFormatting>
  <conditionalFormatting sqref="AJ33">
    <cfRule type="containsText" dxfId="1446" priority="99" operator="containsText" text="Muy Crítico">
      <formula>NOT(ISERROR(SEARCH("Muy Crítico",AJ33)))</formula>
    </cfRule>
    <cfRule type="containsText" dxfId="1445" priority="100" operator="containsText" text="Crítico">
      <formula>NOT(ISERROR(SEARCH("Crítico",AJ33)))</formula>
    </cfRule>
    <cfRule type="containsText" dxfId="1444" priority="101" operator="containsText" text="Poco Crítico">
      <formula>NOT(ISERROR(SEARCH("Poco Crítico",AJ33)))</formula>
    </cfRule>
    <cfRule type="containsText" dxfId="1443" priority="102" operator="containsText" text="No Crítico">
      <formula>NOT(ISERROR(SEARCH("No Crítico",AJ33)))</formula>
    </cfRule>
  </conditionalFormatting>
  <conditionalFormatting sqref="AJ35">
    <cfRule type="containsText" dxfId="1442" priority="103" operator="containsText" text="Muy Crítico">
      <formula>NOT(ISERROR(SEARCH("Muy Crítico",AJ35)))</formula>
    </cfRule>
    <cfRule type="containsText" dxfId="1441" priority="104" operator="containsText" text="Crítico">
      <formula>NOT(ISERROR(SEARCH("Crítico",AJ35)))</formula>
    </cfRule>
    <cfRule type="containsText" dxfId="1440" priority="105" operator="containsText" text="Poco Crítico">
      <formula>NOT(ISERROR(SEARCH("Poco Crítico",AJ35)))</formula>
    </cfRule>
    <cfRule type="containsText" dxfId="1439" priority="106" operator="containsText" text="No Crítico">
      <formula>NOT(ISERROR(SEARCH("No Crítico",AJ35)))</formula>
    </cfRule>
  </conditionalFormatting>
  <conditionalFormatting sqref="AJ37">
    <cfRule type="containsText" dxfId="1438" priority="95" operator="containsText" text="Muy Crítico">
      <formula>NOT(ISERROR(SEARCH("Muy Crítico",AJ37)))</formula>
    </cfRule>
    <cfRule type="containsText" dxfId="1437" priority="96" operator="containsText" text="Crítico">
      <formula>NOT(ISERROR(SEARCH("Crítico",AJ37)))</formula>
    </cfRule>
    <cfRule type="containsText" dxfId="1436" priority="97" operator="containsText" text="Poco Crítico">
      <formula>NOT(ISERROR(SEARCH("Poco Crítico",AJ37)))</formula>
    </cfRule>
    <cfRule type="containsText" dxfId="1435" priority="98" operator="containsText" text="No Crítico">
      <formula>NOT(ISERROR(SEARCH("No Crítico",AJ37)))</formula>
    </cfRule>
  </conditionalFormatting>
  <conditionalFormatting sqref="AL38:AL39">
    <cfRule type="containsText" dxfId="1434" priority="91" operator="containsText" text="Muy Crítico">
      <formula>NOT(ISERROR(SEARCH("Muy Crítico",AL38)))</formula>
    </cfRule>
    <cfRule type="containsText" dxfId="1433" priority="92" operator="containsText" text="Crítico">
      <formula>NOT(ISERROR(SEARCH("Crítico",AL38)))</formula>
    </cfRule>
    <cfRule type="containsText" dxfId="1432" priority="93" operator="containsText" text="Poco Crítico">
      <formula>NOT(ISERROR(SEARCH("Poco Crítico",AL38)))</formula>
    </cfRule>
    <cfRule type="containsText" dxfId="1431" priority="94" operator="containsText" text="No Crítico">
      <formula>NOT(ISERROR(SEARCH("No Crítico",AL38)))</formula>
    </cfRule>
  </conditionalFormatting>
  <conditionalFormatting sqref="AL37">
    <cfRule type="containsText" dxfId="1430" priority="87" operator="containsText" text="Muy Crítico">
      <formula>NOT(ISERROR(SEARCH("Muy Crítico",AL37)))</formula>
    </cfRule>
    <cfRule type="containsText" dxfId="1429" priority="88" operator="containsText" text="Crítico">
      <formula>NOT(ISERROR(SEARCH("Crítico",AL37)))</formula>
    </cfRule>
    <cfRule type="containsText" dxfId="1428" priority="89" operator="containsText" text="Poco Crítico">
      <formula>NOT(ISERROR(SEARCH("Poco Crítico",AL37)))</formula>
    </cfRule>
    <cfRule type="containsText" dxfId="1427" priority="90" operator="containsText" text="No Crítico">
      <formula>NOT(ISERROR(SEARCH("No Crítico",AL37)))</formula>
    </cfRule>
  </conditionalFormatting>
  <conditionalFormatting sqref="AN34 AN36 AN38:AN41">
    <cfRule type="containsText" dxfId="1426" priority="83" operator="containsText" text="Muy Crítico">
      <formula>NOT(ISERROR(SEARCH("Muy Crítico",AN34)))</formula>
    </cfRule>
    <cfRule type="containsText" dxfId="1425" priority="84" operator="containsText" text="Crítico">
      <formula>NOT(ISERROR(SEARCH("Crítico",AN34)))</formula>
    </cfRule>
    <cfRule type="containsText" dxfId="1424" priority="85" operator="containsText" text="Poco Crítico">
      <formula>NOT(ISERROR(SEARCH("Poco Crítico",AN34)))</formula>
    </cfRule>
    <cfRule type="containsText" dxfId="1423" priority="86" operator="containsText" text="No Crítico">
      <formula>NOT(ISERROR(SEARCH("No Crítico",AN34)))</formula>
    </cfRule>
  </conditionalFormatting>
  <conditionalFormatting sqref="AN33">
    <cfRule type="containsText" dxfId="1422" priority="75" operator="containsText" text="Muy Crítico">
      <formula>NOT(ISERROR(SEARCH("Muy Crítico",AN33)))</formula>
    </cfRule>
    <cfRule type="containsText" dxfId="1421" priority="76" operator="containsText" text="Crítico">
      <formula>NOT(ISERROR(SEARCH("Crítico",AN33)))</formula>
    </cfRule>
    <cfRule type="containsText" dxfId="1420" priority="77" operator="containsText" text="Poco Crítico">
      <formula>NOT(ISERROR(SEARCH("Poco Crítico",AN33)))</formula>
    </cfRule>
    <cfRule type="containsText" dxfId="1419" priority="78" operator="containsText" text="No Crítico">
      <formula>NOT(ISERROR(SEARCH("No Crítico",AN33)))</formula>
    </cfRule>
  </conditionalFormatting>
  <conditionalFormatting sqref="AN35">
    <cfRule type="containsText" dxfId="1418" priority="79" operator="containsText" text="Muy Crítico">
      <formula>NOT(ISERROR(SEARCH("Muy Crítico",AN35)))</formula>
    </cfRule>
    <cfRule type="containsText" dxfId="1417" priority="80" operator="containsText" text="Crítico">
      <formula>NOT(ISERROR(SEARCH("Crítico",AN35)))</formula>
    </cfRule>
    <cfRule type="containsText" dxfId="1416" priority="81" operator="containsText" text="Poco Crítico">
      <formula>NOT(ISERROR(SEARCH("Poco Crítico",AN35)))</formula>
    </cfRule>
    <cfRule type="containsText" dxfId="1415" priority="82" operator="containsText" text="No Crítico">
      <formula>NOT(ISERROR(SEARCH("No Crítico",AN35)))</formula>
    </cfRule>
  </conditionalFormatting>
  <conditionalFormatting sqref="AN37">
    <cfRule type="containsText" dxfId="1414" priority="71" operator="containsText" text="Muy Crítico">
      <formula>NOT(ISERROR(SEARCH("Muy Crítico",AN37)))</formula>
    </cfRule>
    <cfRule type="containsText" dxfId="1413" priority="72" operator="containsText" text="Crítico">
      <formula>NOT(ISERROR(SEARCH("Crítico",AN37)))</formula>
    </cfRule>
    <cfRule type="containsText" dxfId="1412" priority="73" operator="containsText" text="Poco Crítico">
      <formula>NOT(ISERROR(SEARCH("Poco Crítico",AN37)))</formula>
    </cfRule>
    <cfRule type="containsText" dxfId="1411" priority="74" operator="containsText" text="No Crítico">
      <formula>NOT(ISERROR(SEARCH("No Crítico",AN37)))</formula>
    </cfRule>
  </conditionalFormatting>
  <conditionalFormatting sqref="AP36">
    <cfRule type="containsText" dxfId="1410" priority="67" operator="containsText" text="Muy Crítico">
      <formula>NOT(ISERROR(SEARCH("Muy Crítico",AP36)))</formula>
    </cfRule>
    <cfRule type="containsText" dxfId="1409" priority="68" operator="containsText" text="Crítico">
      <formula>NOT(ISERROR(SEARCH("Crítico",AP36)))</formula>
    </cfRule>
    <cfRule type="containsText" dxfId="1408" priority="69" operator="containsText" text="Poco Crítico">
      <formula>NOT(ISERROR(SEARCH("Poco Crítico",AP36)))</formula>
    </cfRule>
    <cfRule type="containsText" dxfId="1407" priority="70" operator="containsText" text="No Crítico">
      <formula>NOT(ISERROR(SEARCH("No Crítico",AP36)))</formula>
    </cfRule>
  </conditionalFormatting>
  <conditionalFormatting sqref="AP33">
    <cfRule type="containsText" dxfId="1406" priority="59" operator="containsText" text="Muy Crítico">
      <formula>NOT(ISERROR(SEARCH("Muy Crítico",AP33)))</formula>
    </cfRule>
    <cfRule type="containsText" dxfId="1405" priority="60" operator="containsText" text="Crítico">
      <formula>NOT(ISERROR(SEARCH("Crítico",AP33)))</formula>
    </cfRule>
    <cfRule type="containsText" dxfId="1404" priority="61" operator="containsText" text="Poco Crítico">
      <formula>NOT(ISERROR(SEARCH("Poco Crítico",AP33)))</formula>
    </cfRule>
    <cfRule type="containsText" dxfId="1403" priority="62" operator="containsText" text="No Crítico">
      <formula>NOT(ISERROR(SEARCH("No Crítico",AP33)))</formula>
    </cfRule>
  </conditionalFormatting>
  <conditionalFormatting sqref="AP35">
    <cfRule type="containsText" dxfId="1402" priority="63" operator="containsText" text="Muy Crítico">
      <formula>NOT(ISERROR(SEARCH("Muy Crítico",AP35)))</formula>
    </cfRule>
    <cfRule type="containsText" dxfId="1401" priority="64" operator="containsText" text="Crítico">
      <formula>NOT(ISERROR(SEARCH("Crítico",AP35)))</formula>
    </cfRule>
    <cfRule type="containsText" dxfId="1400" priority="65" operator="containsText" text="Poco Crítico">
      <formula>NOT(ISERROR(SEARCH("Poco Crítico",AP35)))</formula>
    </cfRule>
    <cfRule type="containsText" dxfId="1399" priority="66" operator="containsText" text="No Crítico">
      <formula>NOT(ISERROR(SEARCH("No Crítico",AP35)))</formula>
    </cfRule>
  </conditionalFormatting>
  <conditionalFormatting sqref="AP37">
    <cfRule type="containsText" dxfId="1398" priority="55" operator="containsText" text="Muy Crítico">
      <formula>NOT(ISERROR(SEARCH("Muy Crítico",AP37)))</formula>
    </cfRule>
    <cfRule type="containsText" dxfId="1397" priority="56" operator="containsText" text="Crítico">
      <formula>NOT(ISERROR(SEARCH("Crítico",AP37)))</formula>
    </cfRule>
    <cfRule type="containsText" dxfId="1396" priority="57" operator="containsText" text="Poco Crítico">
      <formula>NOT(ISERROR(SEARCH("Poco Crítico",AP37)))</formula>
    </cfRule>
    <cfRule type="containsText" dxfId="1395" priority="58" operator="containsText" text="No Crítico">
      <formula>NOT(ISERROR(SEARCH("No Crítico",AP37)))</formula>
    </cfRule>
  </conditionalFormatting>
  <conditionalFormatting sqref="AU27:AU41">
    <cfRule type="expression" dxfId="1394" priority="43">
      <formula>IF(AU27="No crítico",1,0)</formula>
    </cfRule>
    <cfRule type="expression" dxfId="1393" priority="44">
      <formula>IF(AU27="Esencial",1,0)</formula>
    </cfRule>
    <cfRule type="expression" dxfId="1392" priority="45">
      <formula>IF(AU27="Crítico",1,0)</formula>
    </cfRule>
    <cfRule type="expression" dxfId="1391" priority="46">
      <formula>IF(AU27="Muy crítico",1,0)</formula>
    </cfRule>
  </conditionalFormatting>
  <conditionalFormatting sqref="AM8:AR26 AD8:AK26">
    <cfRule type="containsText" dxfId="1390" priority="17" operator="containsText" text="Muy Crítico">
      <formula>NOT(ISERROR(SEARCH("Muy Crítico",AD8)))</formula>
    </cfRule>
    <cfRule type="containsText" dxfId="1389" priority="18" operator="containsText" text="Crítico">
      <formula>NOT(ISERROR(SEARCH("Crítico",AD8)))</formula>
    </cfRule>
    <cfRule type="containsText" dxfId="1388" priority="19" operator="containsText" text="Poco Crítico">
      <formula>NOT(ISERROR(SEARCH("Poco Crítico",AD8)))</formula>
    </cfRule>
    <cfRule type="containsText" dxfId="1387" priority="20" operator="containsText" text="No Crítico">
      <formula>NOT(ISERROR(SEARCH("No Crítico",AD8)))</formula>
    </cfRule>
  </conditionalFormatting>
  <conditionalFormatting sqref="AC8:AC24">
    <cfRule type="containsText" dxfId="1386" priority="13" operator="containsText" text="Muy Crítico">
      <formula>NOT(ISERROR(SEARCH("Muy Crítico",AC8)))</formula>
    </cfRule>
    <cfRule type="containsText" dxfId="1385" priority="14" operator="containsText" text="Crítico">
      <formula>NOT(ISERROR(SEARCH("Crítico",AC8)))</formula>
    </cfRule>
    <cfRule type="containsText" dxfId="1384" priority="15" operator="containsText" text="Poco Crítico">
      <formula>NOT(ISERROR(SEARCH("Poco Crítico",AC8)))</formula>
    </cfRule>
    <cfRule type="containsText" dxfId="1383" priority="16" operator="containsText" text="No Crítico">
      <formula>NOT(ISERROR(SEARCH("No Crítico",AC8)))</formula>
    </cfRule>
  </conditionalFormatting>
  <conditionalFormatting sqref="AL8:AL26">
    <cfRule type="containsText" dxfId="1382" priority="9" operator="containsText" text="Muy Crítico">
      <formula>NOT(ISERROR(SEARCH("Muy Crítico",AL8)))</formula>
    </cfRule>
    <cfRule type="containsText" dxfId="1381" priority="10" operator="containsText" text="Crítico">
      <formula>NOT(ISERROR(SEARCH("Crítico",AL8)))</formula>
    </cfRule>
    <cfRule type="containsText" dxfId="1380" priority="11" operator="containsText" text="Poco Crítico">
      <formula>NOT(ISERROR(SEARCH("Poco Crítico",AL8)))</formula>
    </cfRule>
    <cfRule type="containsText" dxfId="1379" priority="12" operator="containsText" text="No Crítico">
      <formula>NOT(ISERROR(SEARCH("No Crítico",AL8)))</formula>
    </cfRule>
  </conditionalFormatting>
  <conditionalFormatting sqref="AU8:AU26">
    <cfRule type="expression" dxfId="1378" priority="5">
      <formula>IF(AU8="No crítico",1,0)</formula>
    </cfRule>
    <cfRule type="expression" dxfId="1377" priority="6">
      <formula>IF(AU8="Esencial",1,0)</formula>
    </cfRule>
    <cfRule type="expression" dxfId="1376" priority="7">
      <formula>IF(AU8="Crítico",1,0)</formula>
    </cfRule>
    <cfRule type="expression" dxfId="1375" priority="8">
      <formula>IF(AU8="Muy crítico",1,0)</formula>
    </cfRule>
  </conditionalFormatting>
  <conditionalFormatting sqref="AC25:AC26">
    <cfRule type="containsText" dxfId="1374" priority="1" operator="containsText" text="Muy Crítico">
      <formula>NOT(ISERROR(SEARCH("Muy Crítico",AC25)))</formula>
    </cfRule>
    <cfRule type="containsText" dxfId="1373" priority="2" operator="containsText" text="Crítico">
      <formula>NOT(ISERROR(SEARCH("Crítico",AC25)))</formula>
    </cfRule>
    <cfRule type="containsText" dxfId="1372" priority="3" operator="containsText" text="Poco Crítico">
      <formula>NOT(ISERROR(SEARCH("Poco Crítico",AC25)))</formula>
    </cfRule>
    <cfRule type="containsText" dxfId="1371" priority="4" operator="containsText" text="No Crítico">
      <formula>NOT(ISERROR(SEARCH("No Crítico",AC25)))</formula>
    </cfRule>
  </conditionalFormatting>
  <dataValidations count="9">
    <dataValidation type="list" allowBlank="1" showInputMessage="1" showErrorMessage="1" sqref="P25 P27:P64" xr:uid="{F134D3D9-28D0-4107-8A36-AF594238FA59}">
      <formula1>L_15</formula1>
    </dataValidation>
    <dataValidation type="list" showInputMessage="1" sqref="L25:L64" xr:uid="{B69B446E-7F83-4337-99B3-F90BDA494CAC}">
      <formula1>L_19</formula1>
    </dataValidation>
    <dataValidation type="list" allowBlank="1" showInputMessage="1" showErrorMessage="1" sqref="R26:R64 R11" xr:uid="{3F0ED392-5533-40B5-AEA2-82062F85CF04}">
      <formula1>L_16</formula1>
    </dataValidation>
    <dataValidation type="list" showInputMessage="1" showErrorMessage="1" sqref="AH8:AH64" xr:uid="{CD9ECFD8-1CF8-4828-8873-34BA8718907B}">
      <formula1>L_01</formula1>
    </dataValidation>
    <dataValidation type="list" showInputMessage="1" showErrorMessage="1" sqref="AJ8:AJ64" xr:uid="{A8C7FF51-E594-4DD5-AA89-553B74D3EA94}">
      <formula1>L_02</formula1>
    </dataValidation>
    <dataValidation type="list" showInputMessage="1" showErrorMessage="1" sqref="AL8:AL64" xr:uid="{71C3E487-4F60-4A4D-929D-C831C649807C}">
      <formula1>L_03</formula1>
    </dataValidation>
    <dataValidation type="list" allowBlank="1" showInputMessage="1" showErrorMessage="1" sqref="AP8:AP64" xr:uid="{591F2286-E595-4F84-959E-9FFD5602DB3A}">
      <formula1>L_04</formula1>
    </dataValidation>
    <dataValidation type="list" allowBlank="1" showInputMessage="1" showErrorMessage="1" sqref="AN8:AN64" xr:uid="{A15DD3D5-EEC6-47E0-BB12-0F034CA6B18B}">
      <formula1>L_05</formula1>
    </dataValidation>
    <dataValidation type="list" allowBlank="1" showInputMessage="1" showErrorMessage="1" sqref="AF8:AF64" xr:uid="{DEC0A60B-32B2-4CA1-94EB-0C722DE569D4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8482-630E-4424-8C9C-E52E1FD3529D}">
  <sheetPr codeName="Hoja19"/>
  <dimension ref="A1:AW124"/>
  <sheetViews>
    <sheetView showGridLines="0" topLeftCell="A14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5" width="5.6640625" style="181" customWidth="1"/>
    <col min="6" max="6" width="9" style="181" customWidth="1"/>
    <col min="7" max="7" width="5.33203125" style="181" bestFit="1" customWidth="1"/>
    <col min="8" max="8" width="12.44140625" style="181" customWidth="1"/>
    <col min="9" max="9" width="26.6640625" style="181" customWidth="1"/>
    <col min="10" max="10" width="29.88671875" style="181" customWidth="1"/>
    <col min="11" max="11" width="25.109375" style="181" customWidth="1"/>
    <col min="12" max="12" width="23.6640625" style="181" customWidth="1"/>
    <col min="13" max="13" width="27.6640625" style="181" customWidth="1"/>
    <col min="14" max="14" width="3.5546875" style="181" bestFit="1" customWidth="1"/>
    <col min="15" max="15" width="7.5546875" style="181" bestFit="1" customWidth="1"/>
    <col min="16" max="16" width="3.44140625" style="181" bestFit="1" customWidth="1"/>
    <col min="17" max="17" width="28" style="181" customWidth="1"/>
    <col min="18" max="18" width="7.6640625" style="181" bestFit="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32.109375" style="181" customWidth="1"/>
    <col min="33" max="33" width="3.44140625" style="181" bestFit="1" customWidth="1"/>
    <col min="34" max="34" width="45.10937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42.109375" style="181" customWidth="1"/>
    <col min="39" max="39" width="3.44140625" style="181" bestFit="1" customWidth="1"/>
    <col min="40" max="40" width="49" style="181" customWidth="1"/>
    <col min="41" max="41" width="3.44140625" style="181" bestFit="1" customWidth="1"/>
    <col min="42" max="42" width="52.4414062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7.109375" style="181" bestFit="1" customWidth="1"/>
    <col min="47" max="47" width="10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88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386</v>
      </c>
      <c r="E8" s="36" t="s">
        <v>382</v>
      </c>
      <c r="F8" s="36" t="s">
        <v>868</v>
      </c>
      <c r="G8" s="36">
        <v>15105</v>
      </c>
      <c r="H8" s="36" t="s">
        <v>895</v>
      </c>
      <c r="I8" s="202" t="s">
        <v>869</v>
      </c>
      <c r="J8" s="36" t="s">
        <v>1216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8.3333333333333329E-2</v>
      </c>
      <c r="U8" s="209">
        <v>5</v>
      </c>
      <c r="V8" s="54">
        <v>1127942</v>
      </c>
      <c r="W8" s="44">
        <f t="shared" ref="W8" si="0">V8/30</f>
        <v>37598.066666666666</v>
      </c>
      <c r="X8" s="39">
        <v>542</v>
      </c>
      <c r="Y8" s="45">
        <f t="shared" ref="Y8" si="1">T8</f>
        <v>8.3333333333333329E-2</v>
      </c>
      <c r="Z8" s="217">
        <v>1</v>
      </c>
      <c r="AA8" s="205">
        <f t="shared" ref="AA8" si="2">W8*Z8*Y8</f>
        <v>3133.172222222222</v>
      </c>
      <c r="AB8" s="47">
        <f t="shared" ref="AB8" si="3">+AA8*X8</f>
        <v>1698179.3444444444</v>
      </c>
      <c r="AC8" s="41">
        <v>161870988.06522933</v>
      </c>
      <c r="AD8" s="48">
        <f>+AB8+AC8</f>
        <v>163569167.40967378</v>
      </c>
      <c r="AE8" s="49">
        <f t="shared" ref="AE8" si="4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" si="5">IF(MID(AF8,1,1)="0",MID(AF8,2,1),MID(AF8,1,2))</f>
        <v>4</v>
      </c>
      <c r="AH8" s="11" t="s">
        <v>39</v>
      </c>
      <c r="AI8" s="51" t="str">
        <f t="shared" ref="AI8" si="6">IF(MID(AH8,1,1)="0",MID(AH8,2,1),MID(AH8,1,2))</f>
        <v>4</v>
      </c>
      <c r="AJ8" s="11" t="s">
        <v>263</v>
      </c>
      <c r="AK8" s="52" t="str">
        <f t="shared" ref="AK8" si="7">IF(MID(AJ8,1,1)="0",MID(AJ8,2,1),MID(AJ8,1,2))</f>
        <v>4</v>
      </c>
      <c r="AL8" s="11" t="s">
        <v>34</v>
      </c>
      <c r="AM8" s="51" t="str">
        <f t="shared" ref="AM8" si="8">IF(MID(AL8,1,1)="0",MID(AL8,2,1),MID(AL8,1,2))</f>
        <v>4</v>
      </c>
      <c r="AN8" s="11" t="s">
        <v>243</v>
      </c>
      <c r="AO8" s="52" t="str">
        <f t="shared" ref="AO8" si="9">IF(MID(AN8,1,1)="0",MID(AN8,2,1),MID(AN8,1,2))</f>
        <v>2</v>
      </c>
      <c r="AP8" s="42" t="s">
        <v>50</v>
      </c>
      <c r="AQ8" s="51" t="str">
        <f t="shared" ref="AQ8" si="10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386</v>
      </c>
      <c r="E9" s="36" t="s">
        <v>382</v>
      </c>
      <c r="F9" s="36" t="s">
        <v>868</v>
      </c>
      <c r="G9" s="36">
        <v>15105</v>
      </c>
      <c r="H9" s="36" t="s">
        <v>889</v>
      </c>
      <c r="I9" s="202" t="s">
        <v>1217</v>
      </c>
      <c r="J9" s="36" t="s">
        <v>1218</v>
      </c>
      <c r="K9" s="36" t="s">
        <v>1025</v>
      </c>
      <c r="L9" s="36" t="s">
        <v>155</v>
      </c>
      <c r="M9" s="36" t="s">
        <v>1041</v>
      </c>
      <c r="N9" s="36" t="s">
        <v>432</v>
      </c>
      <c r="O9" s="36" t="s">
        <v>151</v>
      </c>
      <c r="P9" s="36" t="s">
        <v>6</v>
      </c>
      <c r="Q9" s="36" t="s">
        <v>1219</v>
      </c>
      <c r="R9" s="36" t="s">
        <v>140</v>
      </c>
      <c r="S9" s="36" t="s">
        <v>979</v>
      </c>
      <c r="T9" s="209">
        <v>0</v>
      </c>
      <c r="U9" s="209">
        <v>5</v>
      </c>
      <c r="V9" s="54">
        <v>0</v>
      </c>
      <c r="W9" s="44">
        <f t="shared" ref="W9:W25" si="11">V9/30</f>
        <v>0</v>
      </c>
      <c r="X9" s="39">
        <v>542</v>
      </c>
      <c r="Y9" s="45">
        <f t="shared" ref="Y9:Y25" si="12">T9</f>
        <v>0</v>
      </c>
      <c r="Z9" s="217">
        <v>0</v>
      </c>
      <c r="AA9" s="205">
        <f t="shared" ref="AA9:AA25" si="13">W9*Z9*Y9</f>
        <v>0</v>
      </c>
      <c r="AB9" s="47">
        <f t="shared" ref="AB9:AB25" si="14">+AA9*X9</f>
        <v>0</v>
      </c>
      <c r="AC9" s="41">
        <v>161870988.06522933</v>
      </c>
      <c r="AD9" s="48">
        <f t="shared" ref="AD9:AD24" si="15">+AB9+AC9</f>
        <v>161870988.06522933</v>
      </c>
      <c r="AE9" s="49">
        <f t="shared" ref="AE9:AE25" si="16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24" si="17">IF(MID(AF9,1,1)="0",MID(AF9,2,1),MID(AF9,1,2))</f>
        <v>1</v>
      </c>
      <c r="AH9" s="11" t="s">
        <v>63</v>
      </c>
      <c r="AI9" s="51" t="str">
        <f t="shared" ref="AI9:AI24" si="18">IF(MID(AH9,1,1)="0",MID(AH9,2,1),MID(AH9,1,2))</f>
        <v>1</v>
      </c>
      <c r="AJ9" s="11" t="s">
        <v>263</v>
      </c>
      <c r="AK9" s="52" t="str">
        <f t="shared" ref="AK9:AK24" si="19">IF(MID(AJ9,1,1)="0",MID(AJ9,2,1),MID(AJ9,1,2))</f>
        <v>4</v>
      </c>
      <c r="AL9" s="11" t="s">
        <v>242</v>
      </c>
      <c r="AM9" s="51" t="str">
        <f t="shared" ref="AM9:AM24" si="20">IF(MID(AL9,1,1)="0",MID(AL9,2,1),MID(AL9,1,2))</f>
        <v>2</v>
      </c>
      <c r="AN9" s="11" t="s">
        <v>247</v>
      </c>
      <c r="AO9" s="52" t="str">
        <f t="shared" ref="AO9:AO24" si="21">IF(MID(AN9,1,1)="0",MID(AN9,2,1),MID(AN9,1,2))</f>
        <v>1</v>
      </c>
      <c r="AP9" s="42" t="s">
        <v>58</v>
      </c>
      <c r="AQ9" s="51" t="str">
        <f t="shared" ref="AQ9:AQ24" si="22">IF(MID(AP9,1,1)="0",MID(AP9,2,1),MID(AP9,1,2))</f>
        <v>1</v>
      </c>
      <c r="AR9" s="197" t="str">
        <f t="shared" ref="AR9:AR24" si="23">CONCATENATE(AE9,AG9,AI9,AK9,AM9,AO9,AQ9)</f>
        <v>2114211</v>
      </c>
      <c r="AS9" s="198">
        <f t="shared" ref="AS9:AS24" si="24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386</v>
      </c>
      <c r="E10" s="36" t="s">
        <v>382</v>
      </c>
      <c r="F10" s="36" t="s">
        <v>868</v>
      </c>
      <c r="G10" s="36">
        <v>15105</v>
      </c>
      <c r="H10" s="36" t="s">
        <v>890</v>
      </c>
      <c r="I10" s="202" t="s">
        <v>870</v>
      </c>
      <c r="J10" s="36" t="s">
        <v>986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54">
        <v>0</v>
      </c>
      <c r="W10" s="44">
        <f t="shared" si="11"/>
        <v>0</v>
      </c>
      <c r="X10" s="39">
        <v>542</v>
      </c>
      <c r="Y10" s="45">
        <f t="shared" si="12"/>
        <v>0</v>
      </c>
      <c r="Z10" s="217">
        <v>0</v>
      </c>
      <c r="AA10" s="205">
        <f t="shared" si="13"/>
        <v>0</v>
      </c>
      <c r="AB10" s="47">
        <f t="shared" si="14"/>
        <v>0</v>
      </c>
      <c r="AC10" s="41">
        <v>161870988.06522933</v>
      </c>
      <c r="AD10" s="48">
        <f t="shared" si="15"/>
        <v>161870988.06522933</v>
      </c>
      <c r="AE10" s="49">
        <f t="shared" si="16"/>
        <v>2</v>
      </c>
      <c r="AF10" s="11" t="s">
        <v>64</v>
      </c>
      <c r="AG10" s="50" t="str">
        <f t="shared" si="17"/>
        <v>1</v>
      </c>
      <c r="AH10" s="11" t="s">
        <v>39</v>
      </c>
      <c r="AI10" s="51" t="str">
        <f t="shared" si="18"/>
        <v>4</v>
      </c>
      <c r="AJ10" s="11" t="s">
        <v>263</v>
      </c>
      <c r="AK10" s="52" t="str">
        <f t="shared" si="19"/>
        <v>4</v>
      </c>
      <c r="AL10" s="11" t="s">
        <v>34</v>
      </c>
      <c r="AM10" s="51" t="str">
        <f t="shared" si="20"/>
        <v>4</v>
      </c>
      <c r="AN10" s="11" t="s">
        <v>243</v>
      </c>
      <c r="AO10" s="52" t="str">
        <f t="shared" si="21"/>
        <v>2</v>
      </c>
      <c r="AP10" s="42" t="s">
        <v>50</v>
      </c>
      <c r="AQ10" s="51" t="str">
        <f t="shared" si="22"/>
        <v>2</v>
      </c>
      <c r="AR10" s="197" t="str">
        <f t="shared" si="23"/>
        <v>2144422</v>
      </c>
      <c r="AS10" s="198">
        <f t="shared" si="24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386</v>
      </c>
      <c r="E11" s="36" t="s">
        <v>382</v>
      </c>
      <c r="F11" s="36" t="s">
        <v>868</v>
      </c>
      <c r="G11" s="36">
        <v>15105</v>
      </c>
      <c r="H11" s="36" t="s">
        <v>896</v>
      </c>
      <c r="I11" s="202" t="s">
        <v>871</v>
      </c>
      <c r="J11" s="36" t="s">
        <v>987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147</v>
      </c>
      <c r="P11" s="36" t="s">
        <v>1</v>
      </c>
      <c r="Q11" s="36" t="s">
        <v>1050</v>
      </c>
      <c r="R11" s="36" t="s">
        <v>140</v>
      </c>
      <c r="S11" s="36" t="s">
        <v>830</v>
      </c>
      <c r="T11" s="209">
        <v>0</v>
      </c>
      <c r="U11" s="209">
        <v>5</v>
      </c>
      <c r="V11" s="54">
        <v>0</v>
      </c>
      <c r="W11" s="44">
        <f t="shared" si="11"/>
        <v>0</v>
      </c>
      <c r="X11" s="39">
        <v>542</v>
      </c>
      <c r="Y11" s="45">
        <f t="shared" si="12"/>
        <v>0</v>
      </c>
      <c r="Z11" s="217">
        <v>0</v>
      </c>
      <c r="AA11" s="205">
        <f t="shared" si="13"/>
        <v>0</v>
      </c>
      <c r="AB11" s="47">
        <f t="shared" si="14"/>
        <v>0</v>
      </c>
      <c r="AC11" s="41">
        <v>161870988.06522933</v>
      </c>
      <c r="AD11" s="48">
        <f t="shared" si="15"/>
        <v>161870988.06522933</v>
      </c>
      <c r="AE11" s="49">
        <f t="shared" si="16"/>
        <v>2</v>
      </c>
      <c r="AF11" s="11" t="s">
        <v>64</v>
      </c>
      <c r="AG11" s="50" t="str">
        <f t="shared" si="17"/>
        <v>1</v>
      </c>
      <c r="AH11" s="11" t="s">
        <v>39</v>
      </c>
      <c r="AI11" s="51" t="str">
        <f t="shared" si="18"/>
        <v>4</v>
      </c>
      <c r="AJ11" s="11" t="s">
        <v>263</v>
      </c>
      <c r="AK11" s="52" t="str">
        <f t="shared" si="19"/>
        <v>4</v>
      </c>
      <c r="AL11" s="11" t="s">
        <v>34</v>
      </c>
      <c r="AM11" s="51" t="str">
        <f t="shared" si="20"/>
        <v>4</v>
      </c>
      <c r="AN11" s="11" t="s">
        <v>243</v>
      </c>
      <c r="AO11" s="52" t="str">
        <f t="shared" si="21"/>
        <v>2</v>
      </c>
      <c r="AP11" s="42" t="s">
        <v>50</v>
      </c>
      <c r="AQ11" s="51" t="str">
        <f t="shared" si="22"/>
        <v>2</v>
      </c>
      <c r="AR11" s="197" t="str">
        <f t="shared" si="23"/>
        <v>2144422</v>
      </c>
      <c r="AS11" s="198">
        <f t="shared" si="24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386</v>
      </c>
      <c r="E12" s="36" t="s">
        <v>382</v>
      </c>
      <c r="F12" s="36" t="s">
        <v>897</v>
      </c>
      <c r="G12" s="36">
        <v>15105</v>
      </c>
      <c r="H12" s="36" t="s">
        <v>885</v>
      </c>
      <c r="I12" s="202" t="s">
        <v>872</v>
      </c>
      <c r="J12" s="36" t="s">
        <v>1208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54">
        <v>88216</v>
      </c>
      <c r="W12" s="44">
        <f t="shared" si="11"/>
        <v>2940.5333333333333</v>
      </c>
      <c r="X12" s="39">
        <v>542</v>
      </c>
      <c r="Y12" s="45">
        <f t="shared" si="12"/>
        <v>2.0833333333333332E-2</v>
      </c>
      <c r="Z12" s="217">
        <v>1</v>
      </c>
      <c r="AA12" s="205">
        <f t="shared" si="13"/>
        <v>61.261111111111106</v>
      </c>
      <c r="AB12" s="47">
        <f t="shared" si="14"/>
        <v>33203.522222222222</v>
      </c>
      <c r="AC12" s="41">
        <v>200405322.02091306</v>
      </c>
      <c r="AD12" s="48">
        <f t="shared" si="15"/>
        <v>200438525.54313529</v>
      </c>
      <c r="AE12" s="49">
        <f t="shared" si="16"/>
        <v>2</v>
      </c>
      <c r="AF12" s="11" t="s">
        <v>241</v>
      </c>
      <c r="AG12" s="50" t="str">
        <f t="shared" si="17"/>
        <v>3</v>
      </c>
      <c r="AH12" s="11" t="s">
        <v>245</v>
      </c>
      <c r="AI12" s="51" t="str">
        <f t="shared" si="18"/>
        <v>2</v>
      </c>
      <c r="AJ12" s="11" t="s">
        <v>263</v>
      </c>
      <c r="AK12" s="52" t="str">
        <f t="shared" si="19"/>
        <v>4</v>
      </c>
      <c r="AL12" s="11" t="s">
        <v>242</v>
      </c>
      <c r="AM12" s="51" t="str">
        <f t="shared" si="20"/>
        <v>2</v>
      </c>
      <c r="AN12" s="11" t="s">
        <v>247</v>
      </c>
      <c r="AO12" s="52" t="str">
        <f t="shared" si="21"/>
        <v>1</v>
      </c>
      <c r="AP12" s="42" t="s">
        <v>54</v>
      </c>
      <c r="AQ12" s="51" t="str">
        <f t="shared" si="22"/>
        <v>2</v>
      </c>
      <c r="AR12" s="197" t="str">
        <f t="shared" si="23"/>
        <v>2324212</v>
      </c>
      <c r="AS12" s="198">
        <f t="shared" si="24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386</v>
      </c>
      <c r="E13" s="36" t="s">
        <v>382</v>
      </c>
      <c r="F13" s="36" t="s">
        <v>897</v>
      </c>
      <c r="G13" s="36">
        <v>15105</v>
      </c>
      <c r="H13" s="36" t="s">
        <v>887</v>
      </c>
      <c r="I13" s="202" t="s">
        <v>1209</v>
      </c>
      <c r="J13" s="36" t="s">
        <v>1210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6" t="s">
        <v>140</v>
      </c>
      <c r="S13" s="36" t="s">
        <v>1009</v>
      </c>
      <c r="T13" s="209">
        <v>2.0833333333333332E-2</v>
      </c>
      <c r="U13" s="209">
        <v>3</v>
      </c>
      <c r="V13" s="54">
        <v>1623</v>
      </c>
      <c r="W13" s="44">
        <f t="shared" si="11"/>
        <v>54.1</v>
      </c>
      <c r="X13" s="39">
        <v>542</v>
      </c>
      <c r="Y13" s="45">
        <f t="shared" si="12"/>
        <v>2.0833333333333332E-2</v>
      </c>
      <c r="Z13" s="217">
        <v>1</v>
      </c>
      <c r="AA13" s="205">
        <f t="shared" si="13"/>
        <v>1.1270833333333332</v>
      </c>
      <c r="AB13" s="47">
        <f t="shared" si="14"/>
        <v>610.87916666666661</v>
      </c>
      <c r="AC13" s="41">
        <v>200405322.02091306</v>
      </c>
      <c r="AD13" s="48">
        <f t="shared" si="15"/>
        <v>200405932.90007973</v>
      </c>
      <c r="AE13" s="49">
        <f t="shared" si="16"/>
        <v>2</v>
      </c>
      <c r="AF13" s="11" t="s">
        <v>241</v>
      </c>
      <c r="AG13" s="50" t="str">
        <f t="shared" si="17"/>
        <v>3</v>
      </c>
      <c r="AH13" s="11" t="s">
        <v>245</v>
      </c>
      <c r="AI13" s="51" t="str">
        <f t="shared" si="18"/>
        <v>2</v>
      </c>
      <c r="AJ13" s="11" t="s">
        <v>263</v>
      </c>
      <c r="AK13" s="52" t="str">
        <f t="shared" si="19"/>
        <v>4</v>
      </c>
      <c r="AL13" s="11" t="s">
        <v>242</v>
      </c>
      <c r="AM13" s="51" t="str">
        <f t="shared" si="20"/>
        <v>2</v>
      </c>
      <c r="AN13" s="11" t="s">
        <v>247</v>
      </c>
      <c r="AO13" s="52" t="str">
        <f t="shared" si="21"/>
        <v>1</v>
      </c>
      <c r="AP13" s="42" t="s">
        <v>54</v>
      </c>
      <c r="AQ13" s="51" t="str">
        <f t="shared" si="22"/>
        <v>2</v>
      </c>
      <c r="AR13" s="197" t="str">
        <f t="shared" si="23"/>
        <v>2324212</v>
      </c>
      <c r="AS13" s="198">
        <f t="shared" si="24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386</v>
      </c>
      <c r="E14" s="36" t="s">
        <v>382</v>
      </c>
      <c r="F14" s="36" t="s">
        <v>897</v>
      </c>
      <c r="G14" s="36">
        <v>15105</v>
      </c>
      <c r="H14" s="36" t="s">
        <v>886</v>
      </c>
      <c r="I14" s="202" t="s">
        <v>873</v>
      </c>
      <c r="J14" s="36" t="s">
        <v>1211</v>
      </c>
      <c r="K14" s="36" t="s">
        <v>1016</v>
      </c>
      <c r="L14" s="36" t="s">
        <v>324</v>
      </c>
      <c r="M14" s="36" t="s">
        <v>1012</v>
      </c>
      <c r="N14" s="36" t="s">
        <v>432</v>
      </c>
      <c r="O14" s="36" t="s">
        <v>147</v>
      </c>
      <c r="P14" s="36" t="s">
        <v>1</v>
      </c>
      <c r="Q14" s="36" t="s">
        <v>448</v>
      </c>
      <c r="R14" s="36" t="s">
        <v>140</v>
      </c>
      <c r="S14" s="36" t="s">
        <v>1009</v>
      </c>
      <c r="T14" s="209">
        <v>2.0833333333333332E-2</v>
      </c>
      <c r="U14" s="209">
        <v>3</v>
      </c>
      <c r="V14" s="54">
        <v>0</v>
      </c>
      <c r="W14" s="44">
        <f t="shared" si="11"/>
        <v>0</v>
      </c>
      <c r="X14" s="39">
        <v>542</v>
      </c>
      <c r="Y14" s="45">
        <f t="shared" si="12"/>
        <v>2.0833333333333332E-2</v>
      </c>
      <c r="Z14" s="217">
        <v>0</v>
      </c>
      <c r="AA14" s="205">
        <f t="shared" si="13"/>
        <v>0</v>
      </c>
      <c r="AB14" s="47">
        <f t="shared" si="14"/>
        <v>0</v>
      </c>
      <c r="AC14" s="41">
        <v>200405322.02091306</v>
      </c>
      <c r="AD14" s="48">
        <f t="shared" si="15"/>
        <v>200405322.02091306</v>
      </c>
      <c r="AE14" s="49">
        <f t="shared" si="16"/>
        <v>2</v>
      </c>
      <c r="AF14" s="11" t="s">
        <v>64</v>
      </c>
      <c r="AG14" s="50" t="str">
        <f t="shared" si="17"/>
        <v>1</v>
      </c>
      <c r="AH14" s="11" t="s">
        <v>245</v>
      </c>
      <c r="AI14" s="51" t="str">
        <f t="shared" si="18"/>
        <v>2</v>
      </c>
      <c r="AJ14" s="11" t="s">
        <v>263</v>
      </c>
      <c r="AK14" s="52" t="str">
        <f t="shared" si="19"/>
        <v>4</v>
      </c>
      <c r="AL14" s="11" t="s">
        <v>242</v>
      </c>
      <c r="AM14" s="51" t="str">
        <f t="shared" si="20"/>
        <v>2</v>
      </c>
      <c r="AN14" s="11" t="s">
        <v>247</v>
      </c>
      <c r="AO14" s="52" t="str">
        <f t="shared" si="21"/>
        <v>1</v>
      </c>
      <c r="AP14" s="42" t="s">
        <v>54</v>
      </c>
      <c r="AQ14" s="51" t="str">
        <f t="shared" si="22"/>
        <v>2</v>
      </c>
      <c r="AR14" s="197" t="str">
        <f t="shared" si="23"/>
        <v>2124212</v>
      </c>
      <c r="AS14" s="198">
        <f t="shared" si="24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386</v>
      </c>
      <c r="E15" s="36" t="s">
        <v>382</v>
      </c>
      <c r="F15" s="36" t="s">
        <v>897</v>
      </c>
      <c r="G15" s="36">
        <v>15105</v>
      </c>
      <c r="H15" s="36" t="s">
        <v>888</v>
      </c>
      <c r="I15" s="202" t="s">
        <v>405</v>
      </c>
      <c r="J15" s="36" t="s">
        <v>988</v>
      </c>
      <c r="K15" s="36" t="s">
        <v>1016</v>
      </c>
      <c r="L15" s="36" t="s">
        <v>324</v>
      </c>
      <c r="M15" s="36" t="s">
        <v>1017</v>
      </c>
      <c r="N15" s="36" t="s">
        <v>432</v>
      </c>
      <c r="O15" s="36" t="s">
        <v>147</v>
      </c>
      <c r="P15" s="36" t="s">
        <v>1</v>
      </c>
      <c r="Q15" s="36" t="s">
        <v>448</v>
      </c>
      <c r="R15" s="36" t="s">
        <v>140</v>
      </c>
      <c r="S15" s="36" t="s">
        <v>1009</v>
      </c>
      <c r="T15" s="209">
        <v>8.3333333333333329E-2</v>
      </c>
      <c r="U15" s="209">
        <v>3</v>
      </c>
      <c r="V15" s="54">
        <v>89839</v>
      </c>
      <c r="W15" s="44">
        <f t="shared" si="11"/>
        <v>2994.6333333333332</v>
      </c>
      <c r="X15" s="39">
        <v>542</v>
      </c>
      <c r="Y15" s="45">
        <f t="shared" si="12"/>
        <v>8.3333333333333329E-2</v>
      </c>
      <c r="Z15" s="217">
        <v>1</v>
      </c>
      <c r="AA15" s="205">
        <f t="shared" si="13"/>
        <v>249.55277777777775</v>
      </c>
      <c r="AB15" s="47">
        <f t="shared" si="14"/>
        <v>135257.60555555555</v>
      </c>
      <c r="AC15" s="41">
        <v>200405322.02091306</v>
      </c>
      <c r="AD15" s="48">
        <f t="shared" si="15"/>
        <v>200540579.62646863</v>
      </c>
      <c r="AE15" s="49">
        <f t="shared" si="16"/>
        <v>2</v>
      </c>
      <c r="AF15" s="11" t="s">
        <v>241</v>
      </c>
      <c r="AG15" s="50" t="str">
        <f t="shared" si="17"/>
        <v>3</v>
      </c>
      <c r="AH15" s="11" t="s">
        <v>245</v>
      </c>
      <c r="AI15" s="51" t="str">
        <f t="shared" si="18"/>
        <v>2</v>
      </c>
      <c r="AJ15" s="11" t="s">
        <v>263</v>
      </c>
      <c r="AK15" s="52" t="str">
        <f t="shared" si="19"/>
        <v>4</v>
      </c>
      <c r="AL15" s="11" t="s">
        <v>242</v>
      </c>
      <c r="AM15" s="51" t="str">
        <f t="shared" si="20"/>
        <v>2</v>
      </c>
      <c r="AN15" s="11" t="s">
        <v>247</v>
      </c>
      <c r="AO15" s="52" t="str">
        <f t="shared" si="21"/>
        <v>1</v>
      </c>
      <c r="AP15" s="42" t="s">
        <v>54</v>
      </c>
      <c r="AQ15" s="51" t="str">
        <f t="shared" si="22"/>
        <v>2</v>
      </c>
      <c r="AR15" s="197" t="str">
        <f t="shared" si="23"/>
        <v>2324212</v>
      </c>
      <c r="AS15" s="198">
        <f t="shared" si="24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386</v>
      </c>
      <c r="E16" s="36" t="s">
        <v>382</v>
      </c>
      <c r="F16" s="36" t="s">
        <v>899</v>
      </c>
      <c r="G16" s="36">
        <v>15105</v>
      </c>
      <c r="H16" s="36" t="s">
        <v>880</v>
      </c>
      <c r="I16" s="202" t="s">
        <v>874</v>
      </c>
      <c r="J16" s="36" t="s">
        <v>989</v>
      </c>
      <c r="K16" s="36" t="s">
        <v>1016</v>
      </c>
      <c r="L16" s="36" t="s">
        <v>324</v>
      </c>
      <c r="M16" s="36" t="s">
        <v>1122</v>
      </c>
      <c r="N16" s="36" t="s">
        <v>432</v>
      </c>
      <c r="O16" s="36" t="s">
        <v>151</v>
      </c>
      <c r="P16" s="36" t="s">
        <v>6</v>
      </c>
      <c r="Q16" s="36" t="s">
        <v>448</v>
      </c>
      <c r="R16" s="36" t="s">
        <v>140</v>
      </c>
      <c r="S16" s="36" t="s">
        <v>1009</v>
      </c>
      <c r="T16" s="209">
        <v>1.0416666666666666E-2</v>
      </c>
      <c r="U16" s="209">
        <v>3</v>
      </c>
      <c r="V16" s="54">
        <v>143413</v>
      </c>
      <c r="W16" s="44">
        <f t="shared" si="11"/>
        <v>4780.4333333333334</v>
      </c>
      <c r="X16" s="39">
        <v>542</v>
      </c>
      <c r="Y16" s="45">
        <f t="shared" si="12"/>
        <v>1.0416666666666666E-2</v>
      </c>
      <c r="Z16" s="217">
        <v>1</v>
      </c>
      <c r="AA16" s="205">
        <f t="shared" si="13"/>
        <v>49.796180555555551</v>
      </c>
      <c r="AB16" s="47">
        <f t="shared" si="14"/>
        <v>26989.52986111111</v>
      </c>
      <c r="AC16" s="41">
        <v>183157285.22590774</v>
      </c>
      <c r="AD16" s="48">
        <f t="shared" si="15"/>
        <v>183184274.75576887</v>
      </c>
      <c r="AE16" s="49">
        <f t="shared" si="16"/>
        <v>2</v>
      </c>
      <c r="AF16" s="11" t="s">
        <v>241</v>
      </c>
      <c r="AG16" s="50" t="str">
        <f t="shared" si="17"/>
        <v>3</v>
      </c>
      <c r="AH16" s="11" t="s">
        <v>245</v>
      </c>
      <c r="AI16" s="51" t="str">
        <f t="shared" si="18"/>
        <v>2</v>
      </c>
      <c r="AJ16" s="11" t="s">
        <v>263</v>
      </c>
      <c r="AK16" s="52" t="str">
        <f t="shared" si="19"/>
        <v>4</v>
      </c>
      <c r="AL16" s="11" t="s">
        <v>242</v>
      </c>
      <c r="AM16" s="51" t="str">
        <f t="shared" si="20"/>
        <v>2</v>
      </c>
      <c r="AN16" s="11" t="s">
        <v>247</v>
      </c>
      <c r="AO16" s="52" t="str">
        <f t="shared" si="21"/>
        <v>1</v>
      </c>
      <c r="AP16" s="42" t="s">
        <v>62</v>
      </c>
      <c r="AQ16" s="51" t="str">
        <f t="shared" si="22"/>
        <v>1</v>
      </c>
      <c r="AR16" s="197" t="str">
        <f t="shared" si="23"/>
        <v>2324211</v>
      </c>
      <c r="AS16" s="198">
        <f t="shared" si="24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386</v>
      </c>
      <c r="E17" s="36" t="s">
        <v>382</v>
      </c>
      <c r="F17" s="36" t="s">
        <v>899</v>
      </c>
      <c r="G17" s="36">
        <v>15105</v>
      </c>
      <c r="H17" s="36" t="s">
        <v>881</v>
      </c>
      <c r="I17" s="202" t="s">
        <v>875</v>
      </c>
      <c r="J17" s="36" t="s">
        <v>1212</v>
      </c>
      <c r="K17" s="36" t="s">
        <v>1016</v>
      </c>
      <c r="L17" s="36" t="s">
        <v>324</v>
      </c>
      <c r="M17" s="36" t="s">
        <v>1122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1.0416666666666666E-2</v>
      </c>
      <c r="U17" s="209">
        <v>3</v>
      </c>
      <c r="V17" s="54">
        <v>23646</v>
      </c>
      <c r="W17" s="44">
        <f t="shared" si="11"/>
        <v>788.2</v>
      </c>
      <c r="X17" s="39">
        <v>542</v>
      </c>
      <c r="Y17" s="45">
        <f t="shared" si="12"/>
        <v>1.0416666666666666E-2</v>
      </c>
      <c r="Z17" s="217">
        <v>1</v>
      </c>
      <c r="AA17" s="205">
        <f t="shared" si="13"/>
        <v>8.2104166666666671</v>
      </c>
      <c r="AB17" s="47">
        <f t="shared" si="14"/>
        <v>4450.0458333333336</v>
      </c>
      <c r="AC17" s="41">
        <v>183157285.22590774</v>
      </c>
      <c r="AD17" s="48">
        <f t="shared" si="15"/>
        <v>183161735.27174106</v>
      </c>
      <c r="AE17" s="49">
        <f t="shared" si="16"/>
        <v>2</v>
      </c>
      <c r="AF17" s="11" t="s">
        <v>241</v>
      </c>
      <c r="AG17" s="50" t="str">
        <f t="shared" si="17"/>
        <v>3</v>
      </c>
      <c r="AH17" s="11" t="s">
        <v>245</v>
      </c>
      <c r="AI17" s="51" t="str">
        <f t="shared" si="18"/>
        <v>2</v>
      </c>
      <c r="AJ17" s="11" t="s">
        <v>263</v>
      </c>
      <c r="AK17" s="52" t="str">
        <f t="shared" si="19"/>
        <v>4</v>
      </c>
      <c r="AL17" s="11" t="s">
        <v>242</v>
      </c>
      <c r="AM17" s="51" t="str">
        <f t="shared" si="20"/>
        <v>2</v>
      </c>
      <c r="AN17" s="11" t="s">
        <v>247</v>
      </c>
      <c r="AO17" s="52" t="str">
        <f t="shared" si="21"/>
        <v>1</v>
      </c>
      <c r="AP17" s="42" t="s">
        <v>62</v>
      </c>
      <c r="AQ17" s="51" t="str">
        <f t="shared" si="22"/>
        <v>1</v>
      </c>
      <c r="AR17" s="197" t="str">
        <f t="shared" si="23"/>
        <v>2324211</v>
      </c>
      <c r="AS17" s="198">
        <f t="shared" si="24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386</v>
      </c>
      <c r="E18" s="36" t="s">
        <v>382</v>
      </c>
      <c r="F18" s="36" t="s">
        <v>899</v>
      </c>
      <c r="G18" s="36">
        <v>15105</v>
      </c>
      <c r="H18" s="36" t="s">
        <v>882</v>
      </c>
      <c r="I18" s="202" t="s">
        <v>876</v>
      </c>
      <c r="J18" s="36" t="s">
        <v>1213</v>
      </c>
      <c r="K18" s="36" t="s">
        <v>1016</v>
      </c>
      <c r="L18" s="36" t="s">
        <v>324</v>
      </c>
      <c r="M18" s="36" t="s">
        <v>1122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1.0416666666666666E-2</v>
      </c>
      <c r="U18" s="209">
        <v>3</v>
      </c>
      <c r="V18" s="54">
        <v>232367</v>
      </c>
      <c r="W18" s="44">
        <f t="shared" si="11"/>
        <v>7745.5666666666666</v>
      </c>
      <c r="X18" s="39">
        <v>542</v>
      </c>
      <c r="Y18" s="45">
        <f t="shared" si="12"/>
        <v>1.0416666666666666E-2</v>
      </c>
      <c r="Z18" s="217">
        <v>1</v>
      </c>
      <c r="AA18" s="205">
        <f t="shared" si="13"/>
        <v>80.682986111111106</v>
      </c>
      <c r="AB18" s="47">
        <f t="shared" si="14"/>
        <v>43730.178472222222</v>
      </c>
      <c r="AC18" s="41">
        <v>183157285.22590774</v>
      </c>
      <c r="AD18" s="48">
        <f t="shared" si="15"/>
        <v>183201015.40437996</v>
      </c>
      <c r="AE18" s="49">
        <f t="shared" si="16"/>
        <v>2</v>
      </c>
      <c r="AF18" s="11" t="s">
        <v>241</v>
      </c>
      <c r="AG18" s="50" t="str">
        <f t="shared" si="17"/>
        <v>3</v>
      </c>
      <c r="AH18" s="11" t="s">
        <v>245</v>
      </c>
      <c r="AI18" s="51" t="str">
        <f t="shared" si="18"/>
        <v>2</v>
      </c>
      <c r="AJ18" s="11" t="s">
        <v>263</v>
      </c>
      <c r="AK18" s="52" t="str">
        <f t="shared" si="19"/>
        <v>4</v>
      </c>
      <c r="AL18" s="11" t="s">
        <v>242</v>
      </c>
      <c r="AM18" s="51" t="str">
        <f t="shared" si="20"/>
        <v>2</v>
      </c>
      <c r="AN18" s="11" t="s">
        <v>247</v>
      </c>
      <c r="AO18" s="52" t="str">
        <f t="shared" si="21"/>
        <v>1</v>
      </c>
      <c r="AP18" s="42" t="s">
        <v>62</v>
      </c>
      <c r="AQ18" s="51" t="str">
        <f t="shared" si="22"/>
        <v>1</v>
      </c>
      <c r="AR18" s="197" t="str">
        <f t="shared" si="23"/>
        <v>2324211</v>
      </c>
      <c r="AS18" s="198">
        <f t="shared" si="24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386</v>
      </c>
      <c r="E19" s="36" t="s">
        <v>382</v>
      </c>
      <c r="F19" s="36" t="s">
        <v>899</v>
      </c>
      <c r="G19" s="36">
        <v>15105</v>
      </c>
      <c r="H19" s="36" t="s">
        <v>883</v>
      </c>
      <c r="I19" s="202" t="s">
        <v>877</v>
      </c>
      <c r="J19" s="36" t="s">
        <v>1214</v>
      </c>
      <c r="K19" s="36" t="s">
        <v>1016</v>
      </c>
      <c r="L19" s="36" t="s">
        <v>324</v>
      </c>
      <c r="M19" s="36" t="s">
        <v>1122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1.0416666666666666E-2</v>
      </c>
      <c r="U19" s="209">
        <v>3</v>
      </c>
      <c r="V19" s="54">
        <v>178530</v>
      </c>
      <c r="W19" s="44">
        <f t="shared" si="11"/>
        <v>5951</v>
      </c>
      <c r="X19" s="39">
        <v>542</v>
      </c>
      <c r="Y19" s="45">
        <f t="shared" si="12"/>
        <v>1.0416666666666666E-2</v>
      </c>
      <c r="Z19" s="217">
        <v>1</v>
      </c>
      <c r="AA19" s="205">
        <f t="shared" si="13"/>
        <v>61.989583333333329</v>
      </c>
      <c r="AB19" s="47">
        <f t="shared" si="14"/>
        <v>33598.354166666664</v>
      </c>
      <c r="AC19" s="41">
        <v>183157285.22590774</v>
      </c>
      <c r="AD19" s="48">
        <f t="shared" si="15"/>
        <v>183190883.5800744</v>
      </c>
      <c r="AE19" s="49">
        <f t="shared" si="16"/>
        <v>2</v>
      </c>
      <c r="AF19" s="11" t="s">
        <v>241</v>
      </c>
      <c r="AG19" s="50" t="str">
        <f t="shared" si="17"/>
        <v>3</v>
      </c>
      <c r="AH19" s="11" t="s">
        <v>245</v>
      </c>
      <c r="AI19" s="51" t="str">
        <f t="shared" si="18"/>
        <v>2</v>
      </c>
      <c r="AJ19" s="11" t="s">
        <v>263</v>
      </c>
      <c r="AK19" s="52" t="str">
        <f t="shared" si="19"/>
        <v>4</v>
      </c>
      <c r="AL19" s="11" t="s">
        <v>242</v>
      </c>
      <c r="AM19" s="51" t="str">
        <f t="shared" si="20"/>
        <v>2</v>
      </c>
      <c r="AN19" s="11" t="s">
        <v>247</v>
      </c>
      <c r="AO19" s="52" t="str">
        <f t="shared" si="21"/>
        <v>1</v>
      </c>
      <c r="AP19" s="42" t="s">
        <v>62</v>
      </c>
      <c r="AQ19" s="51" t="str">
        <f t="shared" si="22"/>
        <v>1</v>
      </c>
      <c r="AR19" s="197" t="str">
        <f t="shared" si="23"/>
        <v>2324211</v>
      </c>
      <c r="AS19" s="198">
        <f t="shared" si="24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s="185" customFormat="1" ht="49.5" customHeight="1" thickBot="1">
      <c r="B20" s="35"/>
      <c r="C20" s="36" t="s">
        <v>380</v>
      </c>
      <c r="D20" s="36" t="s">
        <v>386</v>
      </c>
      <c r="E20" s="36" t="s">
        <v>382</v>
      </c>
      <c r="F20" s="36" t="s">
        <v>899</v>
      </c>
      <c r="G20" s="36">
        <v>15105</v>
      </c>
      <c r="H20" s="36" t="s">
        <v>884</v>
      </c>
      <c r="I20" s="202" t="s">
        <v>878</v>
      </c>
      <c r="J20" s="36" t="s">
        <v>990</v>
      </c>
      <c r="K20" s="36" t="s">
        <v>1016</v>
      </c>
      <c r="L20" s="36" t="s">
        <v>324</v>
      </c>
      <c r="M20" s="36" t="s">
        <v>1122</v>
      </c>
      <c r="N20" s="36" t="s">
        <v>432</v>
      </c>
      <c r="O20" s="36" t="s">
        <v>151</v>
      </c>
      <c r="P20" s="36" t="s">
        <v>6</v>
      </c>
      <c r="Q20" s="36" t="s">
        <v>448</v>
      </c>
      <c r="R20" s="36" t="s">
        <v>140</v>
      </c>
      <c r="S20" s="36" t="s">
        <v>1009</v>
      </c>
      <c r="T20" s="209">
        <v>1.0416666666666666E-2</v>
      </c>
      <c r="U20" s="209">
        <v>3</v>
      </c>
      <c r="V20" s="54">
        <v>246147</v>
      </c>
      <c r="W20" s="44">
        <f t="shared" si="11"/>
        <v>8204.9</v>
      </c>
      <c r="X20" s="39">
        <v>542</v>
      </c>
      <c r="Y20" s="45">
        <f t="shared" si="12"/>
        <v>1.0416666666666666E-2</v>
      </c>
      <c r="Z20" s="217">
        <v>1</v>
      </c>
      <c r="AA20" s="205">
        <f t="shared" si="13"/>
        <v>85.46770833333332</v>
      </c>
      <c r="AB20" s="47">
        <f t="shared" si="14"/>
        <v>46323.49791666666</v>
      </c>
      <c r="AC20" s="41">
        <v>183157285.22590774</v>
      </c>
      <c r="AD20" s="48">
        <f t="shared" si="15"/>
        <v>183203608.72382441</v>
      </c>
      <c r="AE20" s="49">
        <f t="shared" si="16"/>
        <v>2</v>
      </c>
      <c r="AF20" s="11" t="s">
        <v>241</v>
      </c>
      <c r="AG20" s="50" t="str">
        <f t="shared" si="17"/>
        <v>3</v>
      </c>
      <c r="AH20" s="11" t="s">
        <v>245</v>
      </c>
      <c r="AI20" s="51" t="str">
        <f t="shared" si="18"/>
        <v>2</v>
      </c>
      <c r="AJ20" s="11" t="s">
        <v>263</v>
      </c>
      <c r="AK20" s="52" t="str">
        <f t="shared" si="19"/>
        <v>4</v>
      </c>
      <c r="AL20" s="11" t="s">
        <v>242</v>
      </c>
      <c r="AM20" s="51" t="str">
        <f t="shared" si="20"/>
        <v>2</v>
      </c>
      <c r="AN20" s="11" t="s">
        <v>247</v>
      </c>
      <c r="AO20" s="52" t="str">
        <f t="shared" si="21"/>
        <v>1</v>
      </c>
      <c r="AP20" s="42" t="s">
        <v>62</v>
      </c>
      <c r="AQ20" s="51" t="str">
        <f t="shared" si="22"/>
        <v>1</v>
      </c>
      <c r="AR20" s="197" t="str">
        <f t="shared" si="23"/>
        <v>2324211</v>
      </c>
      <c r="AS20" s="198">
        <f t="shared" si="24"/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  <c r="AV20" s="43"/>
    </row>
    <row r="21" spans="2:48" s="185" customFormat="1" ht="49.5" customHeight="1" thickBot="1">
      <c r="B21" s="35"/>
      <c r="C21" s="36" t="s">
        <v>380</v>
      </c>
      <c r="D21" s="36" t="s">
        <v>386</v>
      </c>
      <c r="E21" s="36" t="s">
        <v>382</v>
      </c>
      <c r="F21" s="36" t="s">
        <v>899</v>
      </c>
      <c r="G21" s="36">
        <v>15105</v>
      </c>
      <c r="H21" s="36" t="s">
        <v>898</v>
      </c>
      <c r="I21" s="202" t="s">
        <v>698</v>
      </c>
      <c r="J21" s="36" t="s">
        <v>1215</v>
      </c>
      <c r="K21" s="36" t="s">
        <v>1016</v>
      </c>
      <c r="L21" s="36" t="s">
        <v>324</v>
      </c>
      <c r="M21" s="36" t="s">
        <v>1122</v>
      </c>
      <c r="N21" s="36" t="s">
        <v>432</v>
      </c>
      <c r="O21" s="36" t="s">
        <v>147</v>
      </c>
      <c r="P21" s="36" t="s">
        <v>1</v>
      </c>
      <c r="Q21" s="36" t="s">
        <v>448</v>
      </c>
      <c r="R21" s="36" t="s">
        <v>140</v>
      </c>
      <c r="S21" s="36" t="s">
        <v>1009</v>
      </c>
      <c r="T21" s="209">
        <v>4.1666666666666664E-2</v>
      </c>
      <c r="U21" s="209">
        <v>3</v>
      </c>
      <c r="V21" s="54">
        <v>1038103</v>
      </c>
      <c r="W21" s="44">
        <f t="shared" si="11"/>
        <v>34603.433333333334</v>
      </c>
      <c r="X21" s="39">
        <v>542</v>
      </c>
      <c r="Y21" s="45">
        <f t="shared" si="12"/>
        <v>4.1666666666666664E-2</v>
      </c>
      <c r="Z21" s="217">
        <v>1</v>
      </c>
      <c r="AA21" s="205">
        <f t="shared" si="13"/>
        <v>1441.8097222222223</v>
      </c>
      <c r="AB21" s="47">
        <f t="shared" si="14"/>
        <v>781460.86944444443</v>
      </c>
      <c r="AC21" s="41">
        <v>183157285.22590774</v>
      </c>
      <c r="AD21" s="48">
        <f t="shared" si="15"/>
        <v>183938746.09535217</v>
      </c>
      <c r="AE21" s="49">
        <f t="shared" si="16"/>
        <v>2</v>
      </c>
      <c r="AF21" s="11" t="s">
        <v>256</v>
      </c>
      <c r="AG21" s="50" t="str">
        <f t="shared" si="17"/>
        <v>4</v>
      </c>
      <c r="AH21" s="11" t="s">
        <v>245</v>
      </c>
      <c r="AI21" s="51" t="str">
        <f t="shared" si="18"/>
        <v>2</v>
      </c>
      <c r="AJ21" s="11" t="s">
        <v>263</v>
      </c>
      <c r="AK21" s="52" t="str">
        <f t="shared" si="19"/>
        <v>4</v>
      </c>
      <c r="AL21" s="11" t="s">
        <v>242</v>
      </c>
      <c r="AM21" s="51" t="str">
        <f t="shared" si="20"/>
        <v>2</v>
      </c>
      <c r="AN21" s="11" t="s">
        <v>247</v>
      </c>
      <c r="AO21" s="52" t="str">
        <f t="shared" si="21"/>
        <v>1</v>
      </c>
      <c r="AP21" s="42" t="s">
        <v>54</v>
      </c>
      <c r="AQ21" s="51" t="str">
        <f t="shared" si="22"/>
        <v>2</v>
      </c>
      <c r="AR21" s="197" t="str">
        <f t="shared" si="23"/>
        <v>2424212</v>
      </c>
      <c r="AS21" s="198">
        <f t="shared" si="24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  <c r="AV21" s="43"/>
    </row>
    <row r="22" spans="2:48" s="185" customFormat="1" ht="49.5" customHeight="1" thickBot="1">
      <c r="B22" s="35"/>
      <c r="C22" s="36" t="s">
        <v>380</v>
      </c>
      <c r="D22" s="36" t="s">
        <v>386</v>
      </c>
      <c r="E22" s="36" t="s">
        <v>382</v>
      </c>
      <c r="F22" s="36" t="s">
        <v>868</v>
      </c>
      <c r="G22" s="36">
        <v>15105</v>
      </c>
      <c r="H22" s="36" t="s">
        <v>894</v>
      </c>
      <c r="I22" s="202" t="s">
        <v>879</v>
      </c>
      <c r="J22" s="36" t="s">
        <v>834</v>
      </c>
      <c r="K22" s="36" t="s">
        <v>833</v>
      </c>
      <c r="L22" s="36" t="s">
        <v>136</v>
      </c>
      <c r="M22" s="36" t="s">
        <v>1137</v>
      </c>
      <c r="N22" s="36" t="s">
        <v>432</v>
      </c>
      <c r="O22" s="36" t="s">
        <v>147</v>
      </c>
      <c r="P22" s="36" t="s">
        <v>1</v>
      </c>
      <c r="Q22" s="36" t="s">
        <v>476</v>
      </c>
      <c r="R22" s="36" t="s">
        <v>140</v>
      </c>
      <c r="S22" s="36" t="s">
        <v>1138</v>
      </c>
      <c r="T22" s="209">
        <v>8.3333333333333329E-2</v>
      </c>
      <c r="U22" s="209">
        <v>90</v>
      </c>
      <c r="V22" s="54">
        <v>1127942</v>
      </c>
      <c r="W22" s="44">
        <f t="shared" si="11"/>
        <v>37598.066666666666</v>
      </c>
      <c r="X22" s="39">
        <v>542</v>
      </c>
      <c r="Y22" s="45">
        <f t="shared" si="12"/>
        <v>8.3333333333333329E-2</v>
      </c>
      <c r="Z22" s="217">
        <v>1</v>
      </c>
      <c r="AA22" s="205">
        <f t="shared" si="13"/>
        <v>3133.172222222222</v>
      </c>
      <c r="AB22" s="47">
        <f t="shared" si="14"/>
        <v>1698179.3444444444</v>
      </c>
      <c r="AC22" s="41">
        <v>460360825.71819097</v>
      </c>
      <c r="AD22" s="48">
        <f t="shared" si="15"/>
        <v>462059005.06263542</v>
      </c>
      <c r="AE22" s="49">
        <f t="shared" si="16"/>
        <v>3</v>
      </c>
      <c r="AF22" s="11" t="s">
        <v>241</v>
      </c>
      <c r="AG22" s="50" t="str">
        <f t="shared" si="17"/>
        <v>3</v>
      </c>
      <c r="AH22" s="11" t="s">
        <v>63</v>
      </c>
      <c r="AI22" s="51" t="str">
        <f t="shared" si="18"/>
        <v>1</v>
      </c>
      <c r="AJ22" s="11" t="s">
        <v>143</v>
      </c>
      <c r="AK22" s="52" t="str">
        <f t="shared" si="19"/>
        <v>1</v>
      </c>
      <c r="AL22" s="11" t="s">
        <v>242</v>
      </c>
      <c r="AM22" s="51" t="str">
        <f t="shared" si="20"/>
        <v>2</v>
      </c>
      <c r="AN22" s="11" t="s">
        <v>247</v>
      </c>
      <c r="AO22" s="52" t="str">
        <f t="shared" si="21"/>
        <v>1</v>
      </c>
      <c r="AP22" s="42" t="s">
        <v>54</v>
      </c>
      <c r="AQ22" s="51" t="str">
        <f t="shared" si="22"/>
        <v>2</v>
      </c>
      <c r="AR22" s="197" t="str">
        <f t="shared" si="23"/>
        <v>3311212</v>
      </c>
      <c r="AS22" s="198">
        <f t="shared" si="24"/>
        <v>3</v>
      </c>
      <c r="AT22" s="198" t="str">
        <f>VLOOKUP(AS22,'Listas '!$B$151:$C$156,2,FALSE)</f>
        <v>Media</v>
      </c>
      <c r="AU22" s="189" t="str">
        <f>VLOOKUP(AT22,'Listas '!$C$151:$D$156,2,FALSE)</f>
        <v>Esencial</v>
      </c>
      <c r="AV22" s="43"/>
    </row>
    <row r="23" spans="2:48" s="185" customFormat="1" ht="49.5" customHeight="1" thickBot="1">
      <c r="B23" s="35"/>
      <c r="C23" s="36" t="s">
        <v>380</v>
      </c>
      <c r="D23" s="36" t="s">
        <v>386</v>
      </c>
      <c r="E23" s="36" t="s">
        <v>382</v>
      </c>
      <c r="F23" s="36" t="s">
        <v>899</v>
      </c>
      <c r="G23" s="36">
        <v>15105</v>
      </c>
      <c r="H23" s="36" t="s">
        <v>893</v>
      </c>
      <c r="I23" s="202" t="s">
        <v>735</v>
      </c>
      <c r="J23" s="36" t="s">
        <v>835</v>
      </c>
      <c r="K23" s="36" t="s">
        <v>477</v>
      </c>
      <c r="L23" s="36" t="s">
        <v>136</v>
      </c>
      <c r="M23" s="36" t="s">
        <v>1034</v>
      </c>
      <c r="N23" s="36" t="s">
        <v>432</v>
      </c>
      <c r="O23" s="36" t="s">
        <v>147</v>
      </c>
      <c r="P23" s="36" t="s">
        <v>1</v>
      </c>
      <c r="Q23" s="36" t="s">
        <v>476</v>
      </c>
      <c r="R23" s="36" t="s">
        <v>140</v>
      </c>
      <c r="S23" s="36" t="s">
        <v>1051</v>
      </c>
      <c r="T23" s="209">
        <v>0</v>
      </c>
      <c r="U23" s="209">
        <v>90</v>
      </c>
      <c r="V23" s="54">
        <v>0</v>
      </c>
      <c r="W23" s="44">
        <f t="shared" si="11"/>
        <v>0</v>
      </c>
      <c r="X23" s="39">
        <v>542</v>
      </c>
      <c r="Y23" s="45">
        <f t="shared" si="12"/>
        <v>0</v>
      </c>
      <c r="Z23" s="217">
        <v>0</v>
      </c>
      <c r="AA23" s="205">
        <f t="shared" si="13"/>
        <v>0</v>
      </c>
      <c r="AB23" s="47">
        <f t="shared" si="14"/>
        <v>0</v>
      </c>
      <c r="AC23" s="41">
        <v>31654288.783376887</v>
      </c>
      <c r="AD23" s="48">
        <f t="shared" si="15"/>
        <v>31654288.783376887</v>
      </c>
      <c r="AE23" s="49">
        <f t="shared" si="16"/>
        <v>1</v>
      </c>
      <c r="AF23" s="11" t="s">
        <v>64</v>
      </c>
      <c r="AG23" s="50" t="str">
        <f t="shared" si="17"/>
        <v>1</v>
      </c>
      <c r="AH23" s="11" t="s">
        <v>63</v>
      </c>
      <c r="AI23" s="51" t="str">
        <f t="shared" si="18"/>
        <v>1</v>
      </c>
      <c r="AJ23" s="11" t="s">
        <v>143</v>
      </c>
      <c r="AK23" s="52" t="str">
        <f t="shared" si="19"/>
        <v>1</v>
      </c>
      <c r="AL23" s="11" t="s">
        <v>43</v>
      </c>
      <c r="AM23" s="51" t="str">
        <f t="shared" si="20"/>
        <v>3</v>
      </c>
      <c r="AN23" s="11" t="s">
        <v>247</v>
      </c>
      <c r="AO23" s="52" t="str">
        <f t="shared" si="21"/>
        <v>1</v>
      </c>
      <c r="AP23" s="42" t="s">
        <v>62</v>
      </c>
      <c r="AQ23" s="51" t="str">
        <f t="shared" si="22"/>
        <v>1</v>
      </c>
      <c r="AR23" s="197" t="str">
        <f t="shared" si="23"/>
        <v>1111311</v>
      </c>
      <c r="AS23" s="198">
        <f t="shared" si="24"/>
        <v>3</v>
      </c>
      <c r="AT23" s="198" t="str">
        <f>VLOOKUP(AS23,'Listas '!$B$151:$C$156,2,FALSE)</f>
        <v>Media</v>
      </c>
      <c r="AU23" s="189" t="str">
        <f>VLOOKUP(AT23,'Listas '!$C$151:$D$156,2,FALSE)</f>
        <v>Esencial</v>
      </c>
      <c r="AV23" s="43"/>
    </row>
    <row r="24" spans="2:48" s="185" customFormat="1" ht="49.5" customHeight="1" thickBot="1">
      <c r="B24" s="35"/>
      <c r="C24" s="36" t="s">
        <v>380</v>
      </c>
      <c r="D24" s="36" t="s">
        <v>386</v>
      </c>
      <c r="E24" s="36" t="s">
        <v>382</v>
      </c>
      <c r="F24" s="36" t="s">
        <v>868</v>
      </c>
      <c r="G24" s="36">
        <v>15105</v>
      </c>
      <c r="H24" s="36" t="s">
        <v>891</v>
      </c>
      <c r="I24" s="202" t="s">
        <v>1139</v>
      </c>
      <c r="J24" s="36" t="s">
        <v>449</v>
      </c>
      <c r="K24" s="36" t="s">
        <v>346</v>
      </c>
      <c r="L24" s="37" t="s">
        <v>136</v>
      </c>
      <c r="M24" s="36" t="s">
        <v>1018</v>
      </c>
      <c r="N24" s="36" t="s">
        <v>432</v>
      </c>
      <c r="O24" s="36" t="s">
        <v>147</v>
      </c>
      <c r="P24" s="37" t="s">
        <v>1</v>
      </c>
      <c r="Q24" s="36" t="s">
        <v>450</v>
      </c>
      <c r="R24" s="36" t="s">
        <v>140</v>
      </c>
      <c r="S24" s="36" t="s">
        <v>451</v>
      </c>
      <c r="T24" s="38">
        <v>2.0833333333333332E-2</v>
      </c>
      <c r="U24" s="209">
        <v>0.33333333333333331</v>
      </c>
      <c r="V24" s="54">
        <v>0</v>
      </c>
      <c r="W24" s="44">
        <f t="shared" si="11"/>
        <v>0</v>
      </c>
      <c r="X24" s="39">
        <v>542</v>
      </c>
      <c r="Y24" s="45">
        <f t="shared" si="12"/>
        <v>2.0833333333333332E-2</v>
      </c>
      <c r="Z24" s="217">
        <v>0</v>
      </c>
      <c r="AA24" s="205">
        <f t="shared" si="13"/>
        <v>0</v>
      </c>
      <c r="AB24" s="47">
        <f t="shared" si="14"/>
        <v>0</v>
      </c>
      <c r="AC24" s="204">
        <f>140528000*0.7</f>
        <v>98369600</v>
      </c>
      <c r="AD24" s="48">
        <f t="shared" si="15"/>
        <v>98369600</v>
      </c>
      <c r="AE24" s="49">
        <f t="shared" si="16"/>
        <v>1</v>
      </c>
      <c r="AF24" s="11" t="s">
        <v>64</v>
      </c>
      <c r="AG24" s="50" t="str">
        <f t="shared" si="17"/>
        <v>1</v>
      </c>
      <c r="AH24" s="11" t="s">
        <v>63</v>
      </c>
      <c r="AI24" s="51" t="str">
        <f t="shared" si="18"/>
        <v>1</v>
      </c>
      <c r="AJ24" s="11" t="s">
        <v>143</v>
      </c>
      <c r="AK24" s="52" t="str">
        <f t="shared" si="19"/>
        <v>1</v>
      </c>
      <c r="AL24" s="11" t="s">
        <v>43</v>
      </c>
      <c r="AM24" s="51" t="str">
        <f t="shared" si="20"/>
        <v>3</v>
      </c>
      <c r="AN24" s="11" t="s">
        <v>247</v>
      </c>
      <c r="AO24" s="52" t="str">
        <f t="shared" si="21"/>
        <v>1</v>
      </c>
      <c r="AP24" s="42" t="s">
        <v>58</v>
      </c>
      <c r="AQ24" s="51" t="str">
        <f t="shared" si="22"/>
        <v>1</v>
      </c>
      <c r="AR24" s="197" t="str">
        <f t="shared" si="23"/>
        <v>1111311</v>
      </c>
      <c r="AS24" s="198">
        <f t="shared" si="24"/>
        <v>3</v>
      </c>
      <c r="AT24" s="198" t="str">
        <f>VLOOKUP(AS24,'Listas '!$B$151:$C$156,2,FALSE)</f>
        <v>Media</v>
      </c>
      <c r="AU24" s="189" t="str">
        <f>VLOOKUP(AT24,'Listas '!$C$151:$D$156,2,FALSE)</f>
        <v>Esencial</v>
      </c>
      <c r="AV24" s="43"/>
    </row>
    <row r="25" spans="2:48" s="185" customFormat="1" ht="49.5" customHeight="1" thickBot="1">
      <c r="B25" s="35"/>
      <c r="C25" s="36" t="s">
        <v>380</v>
      </c>
      <c r="D25" s="36" t="s">
        <v>386</v>
      </c>
      <c r="E25" s="36" t="s">
        <v>382</v>
      </c>
      <c r="F25" s="36" t="s">
        <v>868</v>
      </c>
      <c r="G25" s="36">
        <v>15105</v>
      </c>
      <c r="H25" s="36" t="s">
        <v>892</v>
      </c>
      <c r="I25" s="202" t="s">
        <v>406</v>
      </c>
      <c r="J25" s="36" t="s">
        <v>991</v>
      </c>
      <c r="K25" s="36" t="s">
        <v>348</v>
      </c>
      <c r="L25" s="37" t="s">
        <v>136</v>
      </c>
      <c r="M25" s="36" t="s">
        <v>1021</v>
      </c>
      <c r="N25" s="36" t="s">
        <v>432</v>
      </c>
      <c r="O25" s="36" t="s">
        <v>151</v>
      </c>
      <c r="P25" s="37" t="s">
        <v>6</v>
      </c>
      <c r="Q25" s="36" t="s">
        <v>1022</v>
      </c>
      <c r="R25" s="36" t="s">
        <v>140</v>
      </c>
      <c r="S25" s="36" t="s">
        <v>1023</v>
      </c>
      <c r="T25" s="38">
        <v>0</v>
      </c>
      <c r="U25" s="209">
        <v>2</v>
      </c>
      <c r="V25" s="54">
        <v>0</v>
      </c>
      <c r="W25" s="44">
        <f t="shared" si="11"/>
        <v>0</v>
      </c>
      <c r="X25" s="39">
        <v>542</v>
      </c>
      <c r="Y25" s="45">
        <f t="shared" si="12"/>
        <v>0</v>
      </c>
      <c r="Z25" s="217">
        <v>0</v>
      </c>
      <c r="AA25" s="205">
        <f t="shared" si="13"/>
        <v>0</v>
      </c>
      <c r="AB25" s="47">
        <f t="shared" si="14"/>
        <v>0</v>
      </c>
      <c r="AC25" s="204">
        <v>30000000</v>
      </c>
      <c r="AD25" s="48">
        <f>+AB25+AC25</f>
        <v>30000000</v>
      </c>
      <c r="AE25" s="49">
        <f t="shared" si="16"/>
        <v>1</v>
      </c>
      <c r="AF25" s="11" t="s">
        <v>64</v>
      </c>
      <c r="AG25" s="50" t="str">
        <f t="shared" ref="AG25" si="25">IF(MID(AF25,1,1)="0",MID(AF25,2,1),MID(AF25,1,2))</f>
        <v>1</v>
      </c>
      <c r="AH25" s="11" t="s">
        <v>63</v>
      </c>
      <c r="AI25" s="51" t="str">
        <f t="shared" ref="AI25" si="26">IF(MID(AH25,1,1)="0",MID(AH25,2,1),MID(AH25,1,2))</f>
        <v>1</v>
      </c>
      <c r="AJ25" s="11" t="s">
        <v>143</v>
      </c>
      <c r="AK25" s="52" t="str">
        <f t="shared" ref="AK25" si="27">IF(MID(AJ25,1,1)="0",MID(AJ25,2,1),MID(AJ25,1,2))</f>
        <v>1</v>
      </c>
      <c r="AL25" s="11" t="s">
        <v>242</v>
      </c>
      <c r="AM25" s="51" t="str">
        <f t="shared" ref="AM25" si="28">IF(MID(AL25,1,1)="0",MID(AL25,2,1),MID(AL25,1,2))</f>
        <v>2</v>
      </c>
      <c r="AN25" s="11" t="s">
        <v>247</v>
      </c>
      <c r="AO25" s="52" t="str">
        <f t="shared" ref="AO25" si="29">IF(MID(AN25,1,1)="0",MID(AN25,2,1),MID(AN25,1,2))</f>
        <v>1</v>
      </c>
      <c r="AP25" s="42" t="s">
        <v>58</v>
      </c>
      <c r="AQ25" s="51" t="str">
        <f t="shared" ref="AQ25" si="30">IF(MID(AP25,1,1)="0",MID(AP25,2,1),MID(AP25,1,2))</f>
        <v>1</v>
      </c>
      <c r="AR25" s="197" t="str">
        <f>CONCATENATE(AE25,AG25,AI25,AK25,AM25,AO25,AQ25)</f>
        <v>1111211</v>
      </c>
      <c r="AS25" s="198">
        <f>IFERROR(MAX(_xlfn.NUMBERVALUE(AI25),_xlfn.NUMBERVALUE(AK25),_xlfn.NUMBERVALUE(AM25),_xlfn.NUMBERVALUE(AE25),_xlfn.NUMBERVALUE(AO25),_xlfn.NUMBERVALUE(AQ25),_xlfn.NUMBERVALUE(AG25)),"")</f>
        <v>2</v>
      </c>
      <c r="AT25" s="198" t="str">
        <f>VLOOKUP(AS25,'Listas '!$B$151:$C$156,2,FALSE)</f>
        <v>Baja</v>
      </c>
      <c r="AU25" s="189" t="str">
        <f>VLOOKUP(AT25,'Listas '!$C$151:$D$156,2,FALSE)</f>
        <v>No crítico</v>
      </c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202"/>
      <c r="I26" s="202"/>
      <c r="J26" s="36"/>
      <c r="K26" s="36"/>
      <c r="L26" s="37"/>
      <c r="M26" s="36"/>
      <c r="N26" s="36"/>
      <c r="O26" s="36"/>
      <c r="P26" s="37"/>
      <c r="Q26" s="36"/>
      <c r="R26" s="36"/>
      <c r="S26" s="36"/>
      <c r="T26" s="38"/>
      <c r="U26" s="38"/>
      <c r="V26" s="39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202"/>
      <c r="I27" s="202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202"/>
      <c r="I28" s="202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202"/>
      <c r="I29" s="202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202"/>
      <c r="I30" s="202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202"/>
      <c r="I31" s="202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202"/>
      <c r="I32" s="202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202"/>
      <c r="I33" s="202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202"/>
      <c r="I34" s="202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202"/>
      <c r="I35" s="202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202"/>
      <c r="I36" s="202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202"/>
      <c r="I37" s="202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5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202"/>
      <c r="I38" s="202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202"/>
      <c r="I39" s="202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202"/>
      <c r="I40" s="202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202"/>
      <c r="I41" s="202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202"/>
      <c r="I42" s="202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12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24" customHeight="1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7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5"/>
    </row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2:X64 AG65 AD38:AG39 AD40:AM41 AO38:AQ41 Z42:AQ64 AA26:AB41 V26:V32 AL26:AL36 AG26:AG37 W26:W41 AD26:AE37 AI26:AI39 AK26:AK39 AM26:AM39 AO26:AO37 AQ26:AQ37 Z26:Z32 AF26:AF32 AH26:AH32 AN26:AN32 AP26:AP32 AC26:AC32 AJ26:AJ32 X26:X32 AR26:AR64">
    <cfRule type="containsText" dxfId="1370" priority="263" operator="containsText" text="Muy Crítico">
      <formula>NOT(ISERROR(SEARCH("Muy Crítico",V26)))</formula>
    </cfRule>
    <cfRule type="containsText" dxfId="1369" priority="264" operator="containsText" text="Crítico">
      <formula>NOT(ISERROR(SEARCH("Crítico",V26)))</formula>
    </cfRule>
    <cfRule type="containsText" dxfId="1368" priority="265" operator="containsText" text="Poco Crítico">
      <formula>NOT(ISERROR(SEARCH("Poco Crítico",V26)))</formula>
    </cfRule>
    <cfRule type="containsText" dxfId="1367" priority="266" operator="containsText" text="No Crítico">
      <formula>NOT(ISERROR(SEARCH("No Crítico",V26)))</formula>
    </cfRule>
  </conditionalFormatting>
  <conditionalFormatting sqref="W65 AA65:AB65 AO65 AQ65:AR65 AD65:AE65">
    <cfRule type="containsText" dxfId="1366" priority="255" operator="containsText" text="Muy Crítico">
      <formula>NOT(ISERROR(SEARCH("Muy Crítico",W65)))</formula>
    </cfRule>
    <cfRule type="containsText" dxfId="1365" priority="256" operator="containsText" text="Crítico">
      <formula>NOT(ISERROR(SEARCH("Crítico",W65)))</formula>
    </cfRule>
    <cfRule type="containsText" dxfId="1364" priority="257" operator="containsText" text="Poco Crítico">
      <formula>NOT(ISERROR(SEARCH("Poco Crítico",W65)))</formula>
    </cfRule>
    <cfRule type="containsText" dxfId="1363" priority="258" operator="containsText" text="No Crítico">
      <formula>NOT(ISERROR(SEARCH("No Crítico",W65)))</formula>
    </cfRule>
  </conditionalFormatting>
  <conditionalFormatting sqref="AF36 AF34">
    <cfRule type="containsText" dxfId="1362" priority="163" operator="containsText" text="Muy Crítico">
      <formula>NOT(ISERROR(SEARCH("Muy Crítico",AF34)))</formula>
    </cfRule>
    <cfRule type="containsText" dxfId="1361" priority="164" operator="containsText" text="Crítico">
      <formula>NOT(ISERROR(SEARCH("Crítico",AF34)))</formula>
    </cfRule>
    <cfRule type="containsText" dxfId="1360" priority="165" operator="containsText" text="Poco Crítico">
      <formula>NOT(ISERROR(SEARCH("Poco Crítico",AF34)))</formula>
    </cfRule>
    <cfRule type="containsText" dxfId="1359" priority="166" operator="containsText" text="No Crítico">
      <formula>NOT(ISERROR(SEARCH("No Crítico",AF34)))</formula>
    </cfRule>
  </conditionalFormatting>
  <conditionalFormatting sqref="AM65">
    <cfRule type="containsText" dxfId="1358" priority="243" operator="containsText" text="Muy Crítico">
      <formula>NOT(ISERROR(SEARCH("Muy Crítico",AM65)))</formula>
    </cfRule>
    <cfRule type="containsText" dxfId="1357" priority="244" operator="containsText" text="Crítico">
      <formula>NOT(ISERROR(SEARCH("Crítico",AM65)))</formula>
    </cfRule>
    <cfRule type="containsText" dxfId="1356" priority="245" operator="containsText" text="Poco Crítico">
      <formula>NOT(ISERROR(SEARCH("Poco Crítico",AM65)))</formula>
    </cfRule>
    <cfRule type="containsText" dxfId="1355" priority="246" operator="containsText" text="No Crítico">
      <formula>NOT(ISERROR(SEARCH("No Crítico",AM65)))</formula>
    </cfRule>
  </conditionalFormatting>
  <conditionalFormatting sqref="AK65">
    <cfRule type="containsText" dxfId="1354" priority="247" operator="containsText" text="Muy Crítico">
      <formula>NOT(ISERROR(SEARCH("Muy Crítico",AK65)))</formula>
    </cfRule>
    <cfRule type="containsText" dxfId="1353" priority="248" operator="containsText" text="Crítico">
      <formula>NOT(ISERROR(SEARCH("Crítico",AK65)))</formula>
    </cfRule>
    <cfRule type="containsText" dxfId="1352" priority="249" operator="containsText" text="Poco Crítico">
      <formula>NOT(ISERROR(SEARCH("Poco Crítico",AK65)))</formula>
    </cfRule>
    <cfRule type="containsText" dxfId="1351" priority="250" operator="containsText" text="No Crítico">
      <formula>NOT(ISERROR(SEARCH("No Crítico",AK65)))</formula>
    </cfRule>
  </conditionalFormatting>
  <conditionalFormatting sqref="AI65">
    <cfRule type="containsText" dxfId="1350" priority="251" operator="containsText" text="Muy Crítico">
      <formula>NOT(ISERROR(SEARCH("Muy Crítico",AI65)))</formula>
    </cfRule>
    <cfRule type="containsText" dxfId="1349" priority="252" operator="containsText" text="Crítico">
      <formula>NOT(ISERROR(SEARCH("Crítico",AI65)))</formula>
    </cfRule>
    <cfRule type="containsText" dxfId="1348" priority="253" operator="containsText" text="Poco Crítico">
      <formula>NOT(ISERROR(SEARCH("Poco Crítico",AI65)))</formula>
    </cfRule>
    <cfRule type="containsText" dxfId="1347" priority="254" operator="containsText" text="No Crítico">
      <formula>NOT(ISERROR(SEARCH("No Crítico",AI65)))</formula>
    </cfRule>
  </conditionalFormatting>
  <conditionalFormatting sqref="V65 X65:Z65 AF65 AP65 AN65 AL65 AJ65 AH65 AC65">
    <cfRule type="containsText" dxfId="1346" priority="239" operator="containsText" text="Muy Crítico">
      <formula>NOT(ISERROR(SEARCH("Muy Crítico",V65)))</formula>
    </cfRule>
    <cfRule type="containsText" dxfId="1345" priority="240" operator="containsText" text="Crítico">
      <formula>NOT(ISERROR(SEARCH("Crítico",V65)))</formula>
    </cfRule>
    <cfRule type="containsText" dxfId="1344" priority="241" operator="containsText" text="Poco Crítico">
      <formula>NOT(ISERROR(SEARCH("Poco Crítico",V65)))</formula>
    </cfRule>
    <cfRule type="containsText" dxfId="1343" priority="242" operator="containsText" text="No Crítico">
      <formula>NOT(ISERROR(SEARCH("No Crítico",V65)))</formula>
    </cfRule>
  </conditionalFormatting>
  <conditionalFormatting sqref="AP34">
    <cfRule type="containsText" dxfId="1342" priority="59" operator="containsText" text="Muy Crítico">
      <formula>NOT(ISERROR(SEARCH("Muy Crítico",AP34)))</formula>
    </cfRule>
    <cfRule type="containsText" dxfId="1341" priority="60" operator="containsText" text="Crítico">
      <formula>NOT(ISERROR(SEARCH("Crítico",AP34)))</formula>
    </cfRule>
    <cfRule type="containsText" dxfId="1340" priority="61" operator="containsText" text="Poco Crítico">
      <formula>NOT(ISERROR(SEARCH("Poco Crítico",AP34)))</formula>
    </cfRule>
    <cfRule type="containsText" dxfId="1339" priority="62" operator="containsText" text="No Crítico">
      <formula>NOT(ISERROR(SEARCH("No Crítico",AP34)))</formula>
    </cfRule>
  </conditionalFormatting>
  <conditionalFormatting sqref="V36 V38 V40:V41 V34">
    <cfRule type="containsText" dxfId="1338" priority="235" operator="containsText" text="Muy Crítico">
      <formula>NOT(ISERROR(SEARCH("Muy Crítico",V34)))</formula>
    </cfRule>
    <cfRule type="containsText" dxfId="1337" priority="236" operator="containsText" text="Crítico">
      <formula>NOT(ISERROR(SEARCH("Crítico",V34)))</formula>
    </cfRule>
    <cfRule type="containsText" dxfId="1336" priority="237" operator="containsText" text="Poco Crítico">
      <formula>NOT(ISERROR(SEARCH("Poco Crítico",V34)))</formula>
    </cfRule>
    <cfRule type="containsText" dxfId="1335" priority="238" operator="containsText" text="No Crítico">
      <formula>NOT(ISERROR(SEARCH("No Crítico",V34)))</formula>
    </cfRule>
  </conditionalFormatting>
  <conditionalFormatting sqref="V39">
    <cfRule type="containsText" dxfId="1334" priority="231" operator="containsText" text="Muy Crítico">
      <formula>NOT(ISERROR(SEARCH("Muy Crítico",V39)))</formula>
    </cfRule>
    <cfRule type="containsText" dxfId="1333" priority="232" operator="containsText" text="Crítico">
      <formula>NOT(ISERROR(SEARCH("Crítico",V39)))</formula>
    </cfRule>
    <cfRule type="containsText" dxfId="1332" priority="233" operator="containsText" text="Poco Crítico">
      <formula>NOT(ISERROR(SEARCH("Poco Crítico",V39)))</formula>
    </cfRule>
    <cfRule type="containsText" dxfId="1331" priority="234" operator="containsText" text="No Crítico">
      <formula>NOT(ISERROR(SEARCH("No Crítico",V39)))</formula>
    </cfRule>
  </conditionalFormatting>
  <conditionalFormatting sqref="V35">
    <cfRule type="containsText" dxfId="1330" priority="219" operator="containsText" text="Muy Crítico">
      <formula>NOT(ISERROR(SEARCH("Muy Crítico",V35)))</formula>
    </cfRule>
    <cfRule type="containsText" dxfId="1329" priority="220" operator="containsText" text="Crítico">
      <formula>NOT(ISERROR(SEARCH("Crítico",V35)))</formula>
    </cfRule>
    <cfRule type="containsText" dxfId="1328" priority="221" operator="containsText" text="Poco Crítico">
      <formula>NOT(ISERROR(SEARCH("Poco Crítico",V35)))</formula>
    </cfRule>
    <cfRule type="containsText" dxfId="1327" priority="222" operator="containsText" text="No Crítico">
      <formula>NOT(ISERROR(SEARCH("No Crítico",V35)))</formula>
    </cfRule>
  </conditionalFormatting>
  <conditionalFormatting sqref="V37">
    <cfRule type="containsText" dxfId="1326" priority="215" operator="containsText" text="Muy Crítico">
      <formula>NOT(ISERROR(SEARCH("Muy Crítico",V37)))</formula>
    </cfRule>
    <cfRule type="containsText" dxfId="1325" priority="216" operator="containsText" text="Crítico">
      <formula>NOT(ISERROR(SEARCH("Crítico",V37)))</formula>
    </cfRule>
    <cfRule type="containsText" dxfId="1324" priority="217" operator="containsText" text="Poco Crítico">
      <formula>NOT(ISERROR(SEARCH("Poco Crítico",V37)))</formula>
    </cfRule>
    <cfRule type="containsText" dxfId="1323" priority="218" operator="containsText" text="No Crítico">
      <formula>NOT(ISERROR(SEARCH("No Crítico",V37)))</formula>
    </cfRule>
  </conditionalFormatting>
  <conditionalFormatting sqref="V33">
    <cfRule type="containsText" dxfId="1322" priority="211" operator="containsText" text="Muy Crítico">
      <formula>NOT(ISERROR(SEARCH("Muy Crítico",V33)))</formula>
    </cfRule>
    <cfRule type="containsText" dxfId="1321" priority="212" operator="containsText" text="Crítico">
      <formula>NOT(ISERROR(SEARCH("Crítico",V33)))</formula>
    </cfRule>
    <cfRule type="containsText" dxfId="1320" priority="213" operator="containsText" text="Poco Crítico">
      <formula>NOT(ISERROR(SEARCH("Poco Crítico",V33)))</formula>
    </cfRule>
    <cfRule type="containsText" dxfId="1319" priority="214" operator="containsText" text="No Crítico">
      <formula>NOT(ISERROR(SEARCH("No Crítico",V33)))</formula>
    </cfRule>
  </conditionalFormatting>
  <conditionalFormatting sqref="X38 X36 X40:X41 X34 Z34 Z40:Z41 Z36 Z38">
    <cfRule type="containsText" dxfId="1318" priority="207" operator="containsText" text="Muy Crítico">
      <formula>NOT(ISERROR(SEARCH("Muy Crítico",X34)))</formula>
    </cfRule>
    <cfRule type="containsText" dxfId="1317" priority="208" operator="containsText" text="Crítico">
      <formula>NOT(ISERROR(SEARCH("Crítico",X34)))</formula>
    </cfRule>
    <cfRule type="containsText" dxfId="1316" priority="209" operator="containsText" text="Poco Crítico">
      <formula>NOT(ISERROR(SEARCH("Poco Crítico",X34)))</formula>
    </cfRule>
    <cfRule type="containsText" dxfId="1315" priority="210" operator="containsText" text="No Crítico">
      <formula>NOT(ISERROR(SEARCH("No Crítico",X34)))</formula>
    </cfRule>
  </conditionalFormatting>
  <conditionalFormatting sqref="X39 Z39">
    <cfRule type="containsText" dxfId="1314" priority="203" operator="containsText" text="Muy Crítico">
      <formula>NOT(ISERROR(SEARCH("Muy Crítico",X39)))</formula>
    </cfRule>
    <cfRule type="containsText" dxfId="1313" priority="204" operator="containsText" text="Crítico">
      <formula>NOT(ISERROR(SEARCH("Crítico",X39)))</formula>
    </cfRule>
    <cfRule type="containsText" dxfId="1312" priority="205" operator="containsText" text="Poco Crítico">
      <formula>NOT(ISERROR(SEARCH("Poco Crítico",X39)))</formula>
    </cfRule>
    <cfRule type="containsText" dxfId="1311" priority="206" operator="containsText" text="No Crítico">
      <formula>NOT(ISERROR(SEARCH("No Crítico",X39)))</formula>
    </cfRule>
  </conditionalFormatting>
  <conditionalFormatting sqref="X33 Z33">
    <cfRule type="containsText" dxfId="1310" priority="195" operator="containsText" text="Muy Crítico">
      <formula>NOT(ISERROR(SEARCH("Muy Crítico",X33)))</formula>
    </cfRule>
    <cfRule type="containsText" dxfId="1309" priority="196" operator="containsText" text="Crítico">
      <formula>NOT(ISERROR(SEARCH("Crítico",X33)))</formula>
    </cfRule>
    <cfRule type="containsText" dxfId="1308" priority="197" operator="containsText" text="Poco Crítico">
      <formula>NOT(ISERROR(SEARCH("Poco Crítico",X33)))</formula>
    </cfRule>
    <cfRule type="containsText" dxfId="1307" priority="198" operator="containsText" text="No Crítico">
      <formula>NOT(ISERROR(SEARCH("No Crítico",X33)))</formula>
    </cfRule>
  </conditionalFormatting>
  <conditionalFormatting sqref="X35 Z35">
    <cfRule type="containsText" dxfId="1306" priority="199" operator="containsText" text="Muy Crítico">
      <formula>NOT(ISERROR(SEARCH("Muy Crítico",X35)))</formula>
    </cfRule>
    <cfRule type="containsText" dxfId="1305" priority="200" operator="containsText" text="Crítico">
      <formula>NOT(ISERROR(SEARCH("Crítico",X35)))</formula>
    </cfRule>
    <cfRule type="containsText" dxfId="1304" priority="201" operator="containsText" text="Poco Crítico">
      <formula>NOT(ISERROR(SEARCH("Poco Crítico",X35)))</formula>
    </cfRule>
    <cfRule type="containsText" dxfId="1303" priority="202" operator="containsText" text="No Crítico">
      <formula>NOT(ISERROR(SEARCH("No Crítico",X35)))</formula>
    </cfRule>
  </conditionalFormatting>
  <conditionalFormatting sqref="X37 Z37">
    <cfRule type="containsText" dxfId="1302" priority="191" operator="containsText" text="Muy Crítico">
      <formula>NOT(ISERROR(SEARCH("Muy Crítico",X37)))</formula>
    </cfRule>
    <cfRule type="containsText" dxfId="1301" priority="192" operator="containsText" text="Crítico">
      <formula>NOT(ISERROR(SEARCH("Crítico",X37)))</formula>
    </cfRule>
    <cfRule type="containsText" dxfId="1300" priority="193" operator="containsText" text="Poco Crítico">
      <formula>NOT(ISERROR(SEARCH("Poco Crítico",X37)))</formula>
    </cfRule>
    <cfRule type="containsText" dxfId="1299" priority="194" operator="containsText" text="No Crítico">
      <formula>NOT(ISERROR(SEARCH("No Crítico",X37)))</formula>
    </cfRule>
  </conditionalFormatting>
  <conditionalFormatting sqref="AC38 AC40:AC41 AC34">
    <cfRule type="containsText" dxfId="1298" priority="187" operator="containsText" text="Muy Crítico">
      <formula>NOT(ISERROR(SEARCH("Muy Crítico",AC34)))</formula>
    </cfRule>
    <cfRule type="containsText" dxfId="1297" priority="188" operator="containsText" text="Crítico">
      <formula>NOT(ISERROR(SEARCH("Crítico",AC34)))</formula>
    </cfRule>
    <cfRule type="containsText" dxfId="1296" priority="189" operator="containsText" text="Poco Crítico">
      <formula>NOT(ISERROR(SEARCH("Poco Crítico",AC34)))</formula>
    </cfRule>
    <cfRule type="containsText" dxfId="1295" priority="190" operator="containsText" text="No Crítico">
      <formula>NOT(ISERROR(SEARCH("No Crítico",AC34)))</formula>
    </cfRule>
  </conditionalFormatting>
  <conditionalFormatting sqref="AC39">
    <cfRule type="containsText" dxfId="1294" priority="179" operator="containsText" text="Muy Crítico">
      <formula>NOT(ISERROR(SEARCH("Muy Crítico",AC39)))</formula>
    </cfRule>
    <cfRule type="containsText" dxfId="1293" priority="180" operator="containsText" text="Crítico">
      <formula>NOT(ISERROR(SEARCH("Crítico",AC39)))</formula>
    </cfRule>
    <cfRule type="containsText" dxfId="1292" priority="181" operator="containsText" text="Poco Crítico">
      <formula>NOT(ISERROR(SEARCH("Poco Crítico",AC39)))</formula>
    </cfRule>
    <cfRule type="containsText" dxfId="1291" priority="182" operator="containsText" text="No Crítico">
      <formula>NOT(ISERROR(SEARCH("No Crítico",AC39)))</formula>
    </cfRule>
  </conditionalFormatting>
  <conditionalFormatting sqref="AC33">
    <cfRule type="containsText" dxfId="1290" priority="171" operator="containsText" text="Muy Crítico">
      <formula>NOT(ISERROR(SEARCH("Muy Crítico",AC33)))</formula>
    </cfRule>
    <cfRule type="containsText" dxfId="1289" priority="172" operator="containsText" text="Crítico">
      <formula>NOT(ISERROR(SEARCH("Crítico",AC33)))</formula>
    </cfRule>
    <cfRule type="containsText" dxfId="1288" priority="173" operator="containsText" text="Poco Crítico">
      <formula>NOT(ISERROR(SEARCH("Poco Crítico",AC33)))</formula>
    </cfRule>
    <cfRule type="containsText" dxfId="1287" priority="174" operator="containsText" text="No Crítico">
      <formula>NOT(ISERROR(SEARCH("No Crítico",AC33)))</formula>
    </cfRule>
  </conditionalFormatting>
  <conditionalFormatting sqref="AC35:AC36">
    <cfRule type="containsText" dxfId="1286" priority="175" operator="containsText" text="Muy Crítico">
      <formula>NOT(ISERROR(SEARCH("Muy Crítico",AC35)))</formula>
    </cfRule>
    <cfRule type="containsText" dxfId="1285" priority="176" operator="containsText" text="Crítico">
      <formula>NOT(ISERROR(SEARCH("Crítico",AC35)))</formula>
    </cfRule>
    <cfRule type="containsText" dxfId="1284" priority="177" operator="containsText" text="Poco Crítico">
      <formula>NOT(ISERROR(SEARCH("Poco Crítico",AC35)))</formula>
    </cfRule>
    <cfRule type="containsText" dxfId="1283" priority="178" operator="containsText" text="No Crítico">
      <formula>NOT(ISERROR(SEARCH("No Crítico",AC35)))</formula>
    </cfRule>
  </conditionalFormatting>
  <conditionalFormatting sqref="AC37">
    <cfRule type="containsText" dxfId="1282" priority="167" operator="containsText" text="Muy Crítico">
      <formula>NOT(ISERROR(SEARCH("Muy Crítico",AC37)))</formula>
    </cfRule>
    <cfRule type="containsText" dxfId="1281" priority="168" operator="containsText" text="Crítico">
      <formula>NOT(ISERROR(SEARCH("Crítico",AC37)))</formula>
    </cfRule>
    <cfRule type="containsText" dxfId="1280" priority="169" operator="containsText" text="Poco Crítico">
      <formula>NOT(ISERROR(SEARCH("Poco Crítico",AC37)))</formula>
    </cfRule>
    <cfRule type="containsText" dxfId="1279" priority="170" operator="containsText" text="No Crítico">
      <formula>NOT(ISERROR(SEARCH("No Crítico",AC37)))</formula>
    </cfRule>
  </conditionalFormatting>
  <conditionalFormatting sqref="AF33">
    <cfRule type="containsText" dxfId="1278" priority="155" operator="containsText" text="Muy Crítico">
      <formula>NOT(ISERROR(SEARCH("Muy Crítico",AF33)))</formula>
    </cfRule>
    <cfRule type="containsText" dxfId="1277" priority="156" operator="containsText" text="Crítico">
      <formula>NOT(ISERROR(SEARCH("Crítico",AF33)))</formula>
    </cfRule>
    <cfRule type="containsText" dxfId="1276" priority="157" operator="containsText" text="Poco Crítico">
      <formula>NOT(ISERROR(SEARCH("Poco Crítico",AF33)))</formula>
    </cfRule>
    <cfRule type="containsText" dxfId="1275" priority="158" operator="containsText" text="No Crítico">
      <formula>NOT(ISERROR(SEARCH("No Crítico",AF33)))</formula>
    </cfRule>
  </conditionalFormatting>
  <conditionalFormatting sqref="AF35">
    <cfRule type="containsText" dxfId="1274" priority="159" operator="containsText" text="Muy Crítico">
      <formula>NOT(ISERROR(SEARCH("Muy Crítico",AF35)))</formula>
    </cfRule>
    <cfRule type="containsText" dxfId="1273" priority="160" operator="containsText" text="Crítico">
      <formula>NOT(ISERROR(SEARCH("Crítico",AF35)))</formula>
    </cfRule>
    <cfRule type="containsText" dxfId="1272" priority="161" operator="containsText" text="Poco Crítico">
      <formula>NOT(ISERROR(SEARCH("Poco Crítico",AF35)))</formula>
    </cfRule>
    <cfRule type="containsText" dxfId="1271" priority="162" operator="containsText" text="No Crítico">
      <formula>NOT(ISERROR(SEARCH("No Crítico",AF35)))</formula>
    </cfRule>
  </conditionalFormatting>
  <conditionalFormatting sqref="AF37">
    <cfRule type="containsText" dxfId="1270" priority="151" operator="containsText" text="Muy Crítico">
      <formula>NOT(ISERROR(SEARCH("Muy Crítico",AF37)))</formula>
    </cfRule>
    <cfRule type="containsText" dxfId="1269" priority="152" operator="containsText" text="Crítico">
      <formula>NOT(ISERROR(SEARCH("Crítico",AF37)))</formula>
    </cfRule>
    <cfRule type="containsText" dxfId="1268" priority="153" operator="containsText" text="Poco Crítico">
      <formula>NOT(ISERROR(SEARCH("Poco Crítico",AF37)))</formula>
    </cfRule>
    <cfRule type="containsText" dxfId="1267" priority="154" operator="containsText" text="No Crítico">
      <formula>NOT(ISERROR(SEARCH("No Crítico",AF37)))</formula>
    </cfRule>
  </conditionalFormatting>
  <conditionalFormatting sqref="AH38">
    <cfRule type="containsText" dxfId="1266" priority="147" operator="containsText" text="Muy Crítico">
      <formula>NOT(ISERROR(SEARCH("Muy Crítico",AH38)))</formula>
    </cfRule>
    <cfRule type="containsText" dxfId="1265" priority="148" operator="containsText" text="Crítico">
      <formula>NOT(ISERROR(SEARCH("Crítico",AH38)))</formula>
    </cfRule>
    <cfRule type="containsText" dxfId="1264" priority="149" operator="containsText" text="Poco Crítico">
      <formula>NOT(ISERROR(SEARCH("Poco Crítico",AH38)))</formula>
    </cfRule>
    <cfRule type="containsText" dxfId="1263" priority="150" operator="containsText" text="No Crítico">
      <formula>NOT(ISERROR(SEARCH("No Crítico",AH38)))</formula>
    </cfRule>
  </conditionalFormatting>
  <conditionalFormatting sqref="AH39">
    <cfRule type="containsText" dxfId="1262" priority="143" operator="containsText" text="Muy Crítico">
      <formula>NOT(ISERROR(SEARCH("Muy Crítico",AH39)))</formula>
    </cfRule>
    <cfRule type="containsText" dxfId="1261" priority="144" operator="containsText" text="Crítico">
      <formula>NOT(ISERROR(SEARCH("Crítico",AH39)))</formula>
    </cfRule>
    <cfRule type="containsText" dxfId="1260" priority="145" operator="containsText" text="Poco Crítico">
      <formula>NOT(ISERROR(SEARCH("Poco Crítico",AH39)))</formula>
    </cfRule>
    <cfRule type="containsText" dxfId="1259" priority="146" operator="containsText" text="No Crítico">
      <formula>NOT(ISERROR(SEARCH("No Crítico",AH39)))</formula>
    </cfRule>
  </conditionalFormatting>
  <conditionalFormatting sqref="AH33">
    <cfRule type="containsText" dxfId="1258" priority="139" operator="containsText" text="Muy Crítico">
      <formula>NOT(ISERROR(SEARCH("Muy Crítico",AH33)))</formula>
    </cfRule>
    <cfRule type="containsText" dxfId="1257" priority="140" operator="containsText" text="Crítico">
      <formula>NOT(ISERROR(SEARCH("Crítico",AH33)))</formula>
    </cfRule>
    <cfRule type="containsText" dxfId="1256" priority="141" operator="containsText" text="Poco Crítico">
      <formula>NOT(ISERROR(SEARCH("Poco Crítico",AH33)))</formula>
    </cfRule>
    <cfRule type="containsText" dxfId="1255" priority="142" operator="containsText" text="No Crítico">
      <formula>NOT(ISERROR(SEARCH("No Crítico",AH33)))</formula>
    </cfRule>
  </conditionalFormatting>
  <conditionalFormatting sqref="AH37">
    <cfRule type="containsText" dxfId="1254" priority="135" operator="containsText" text="Muy Crítico">
      <formula>NOT(ISERROR(SEARCH("Muy Crítico",AH37)))</formula>
    </cfRule>
    <cfRule type="containsText" dxfId="1253" priority="136" operator="containsText" text="Crítico">
      <formula>NOT(ISERROR(SEARCH("Crítico",AH37)))</formula>
    </cfRule>
    <cfRule type="containsText" dxfId="1252" priority="137" operator="containsText" text="Poco Crítico">
      <formula>NOT(ISERROR(SEARCH("Poco Crítico",AH37)))</formula>
    </cfRule>
    <cfRule type="containsText" dxfId="1251" priority="138" operator="containsText" text="No Crítico">
      <formula>NOT(ISERROR(SEARCH("No Crítico",AH37)))</formula>
    </cfRule>
  </conditionalFormatting>
  <conditionalFormatting sqref="AH34">
    <cfRule type="containsText" dxfId="1250" priority="131" operator="containsText" text="Muy Crítico">
      <formula>NOT(ISERROR(SEARCH("Muy Crítico",AH34)))</formula>
    </cfRule>
    <cfRule type="containsText" dxfId="1249" priority="132" operator="containsText" text="Crítico">
      <formula>NOT(ISERROR(SEARCH("Crítico",AH34)))</formula>
    </cfRule>
    <cfRule type="containsText" dxfId="1248" priority="133" operator="containsText" text="Poco Crítico">
      <formula>NOT(ISERROR(SEARCH("Poco Crítico",AH34)))</formula>
    </cfRule>
    <cfRule type="containsText" dxfId="1247" priority="134" operator="containsText" text="No Crítico">
      <formula>NOT(ISERROR(SEARCH("No Crítico",AH34)))</formula>
    </cfRule>
  </conditionalFormatting>
  <conditionalFormatting sqref="AH35">
    <cfRule type="containsText" dxfId="1246" priority="127" operator="containsText" text="Muy Crítico">
      <formula>NOT(ISERROR(SEARCH("Muy Crítico",AH35)))</formula>
    </cfRule>
    <cfRule type="containsText" dxfId="1245" priority="128" operator="containsText" text="Crítico">
      <formula>NOT(ISERROR(SEARCH("Crítico",AH35)))</formula>
    </cfRule>
    <cfRule type="containsText" dxfId="1244" priority="129" operator="containsText" text="Poco Crítico">
      <formula>NOT(ISERROR(SEARCH("Poco Crítico",AH35)))</formula>
    </cfRule>
    <cfRule type="containsText" dxfId="1243" priority="130" operator="containsText" text="No Crítico">
      <formula>NOT(ISERROR(SEARCH("No Crítico",AH35)))</formula>
    </cfRule>
  </conditionalFormatting>
  <conditionalFormatting sqref="AH36">
    <cfRule type="containsText" dxfId="1242" priority="123" operator="containsText" text="Muy Crítico">
      <formula>NOT(ISERROR(SEARCH("Muy Crítico",AH36)))</formula>
    </cfRule>
    <cfRule type="containsText" dxfId="1241" priority="124" operator="containsText" text="Crítico">
      <formula>NOT(ISERROR(SEARCH("Crítico",AH36)))</formula>
    </cfRule>
    <cfRule type="containsText" dxfId="1240" priority="125" operator="containsText" text="Poco Crítico">
      <formula>NOT(ISERROR(SEARCH("Poco Crítico",AH36)))</formula>
    </cfRule>
    <cfRule type="containsText" dxfId="1239" priority="126" operator="containsText" text="No Crítico">
      <formula>NOT(ISERROR(SEARCH("No Crítico",AH36)))</formula>
    </cfRule>
  </conditionalFormatting>
  <conditionalFormatting sqref="AJ38 AJ36 AJ34">
    <cfRule type="containsText" dxfId="1238" priority="119" operator="containsText" text="Muy Crítico">
      <formula>NOT(ISERROR(SEARCH("Muy Crítico",AJ34)))</formula>
    </cfRule>
    <cfRule type="containsText" dxfId="1237" priority="120" operator="containsText" text="Crítico">
      <formula>NOT(ISERROR(SEARCH("Crítico",AJ34)))</formula>
    </cfRule>
    <cfRule type="containsText" dxfId="1236" priority="121" operator="containsText" text="Poco Crítico">
      <formula>NOT(ISERROR(SEARCH("Poco Crítico",AJ34)))</formula>
    </cfRule>
    <cfRule type="containsText" dxfId="1235" priority="122" operator="containsText" text="No Crítico">
      <formula>NOT(ISERROR(SEARCH("No Crítico",AJ34)))</formula>
    </cfRule>
  </conditionalFormatting>
  <conditionalFormatting sqref="AJ39">
    <cfRule type="containsText" dxfId="1234" priority="115" operator="containsText" text="Muy Crítico">
      <formula>NOT(ISERROR(SEARCH("Muy Crítico",AJ39)))</formula>
    </cfRule>
    <cfRule type="containsText" dxfId="1233" priority="116" operator="containsText" text="Crítico">
      <formula>NOT(ISERROR(SEARCH("Crítico",AJ39)))</formula>
    </cfRule>
    <cfRule type="containsText" dxfId="1232" priority="117" operator="containsText" text="Poco Crítico">
      <formula>NOT(ISERROR(SEARCH("Poco Crítico",AJ39)))</formula>
    </cfRule>
    <cfRule type="containsText" dxfId="1231" priority="118" operator="containsText" text="No Crítico">
      <formula>NOT(ISERROR(SEARCH("No Crítico",AJ39)))</formula>
    </cfRule>
  </conditionalFormatting>
  <conditionalFormatting sqref="AJ33">
    <cfRule type="containsText" dxfId="1230" priority="107" operator="containsText" text="Muy Crítico">
      <formula>NOT(ISERROR(SEARCH("Muy Crítico",AJ33)))</formula>
    </cfRule>
    <cfRule type="containsText" dxfId="1229" priority="108" operator="containsText" text="Crítico">
      <formula>NOT(ISERROR(SEARCH("Crítico",AJ33)))</formula>
    </cfRule>
    <cfRule type="containsText" dxfId="1228" priority="109" operator="containsText" text="Poco Crítico">
      <formula>NOT(ISERROR(SEARCH("Poco Crítico",AJ33)))</formula>
    </cfRule>
    <cfRule type="containsText" dxfId="1227" priority="110" operator="containsText" text="No Crítico">
      <formula>NOT(ISERROR(SEARCH("No Crítico",AJ33)))</formula>
    </cfRule>
  </conditionalFormatting>
  <conditionalFormatting sqref="AJ35">
    <cfRule type="containsText" dxfId="1226" priority="111" operator="containsText" text="Muy Crítico">
      <formula>NOT(ISERROR(SEARCH("Muy Crítico",AJ35)))</formula>
    </cfRule>
    <cfRule type="containsText" dxfId="1225" priority="112" operator="containsText" text="Crítico">
      <formula>NOT(ISERROR(SEARCH("Crítico",AJ35)))</formula>
    </cfRule>
    <cfRule type="containsText" dxfId="1224" priority="113" operator="containsText" text="Poco Crítico">
      <formula>NOT(ISERROR(SEARCH("Poco Crítico",AJ35)))</formula>
    </cfRule>
    <cfRule type="containsText" dxfId="1223" priority="114" operator="containsText" text="No Crítico">
      <formula>NOT(ISERROR(SEARCH("No Crítico",AJ35)))</formula>
    </cfRule>
  </conditionalFormatting>
  <conditionalFormatting sqref="AJ37">
    <cfRule type="containsText" dxfId="1222" priority="103" operator="containsText" text="Muy Crítico">
      <formula>NOT(ISERROR(SEARCH("Muy Crítico",AJ37)))</formula>
    </cfRule>
    <cfRule type="containsText" dxfId="1221" priority="104" operator="containsText" text="Crítico">
      <formula>NOT(ISERROR(SEARCH("Crítico",AJ37)))</formula>
    </cfRule>
    <cfRule type="containsText" dxfId="1220" priority="105" operator="containsText" text="Poco Crítico">
      <formula>NOT(ISERROR(SEARCH("Poco Crítico",AJ37)))</formula>
    </cfRule>
    <cfRule type="containsText" dxfId="1219" priority="106" operator="containsText" text="No Crítico">
      <formula>NOT(ISERROR(SEARCH("No Crítico",AJ37)))</formula>
    </cfRule>
  </conditionalFormatting>
  <conditionalFormatting sqref="AL38:AL39">
    <cfRule type="containsText" dxfId="1218" priority="99" operator="containsText" text="Muy Crítico">
      <formula>NOT(ISERROR(SEARCH("Muy Crítico",AL38)))</formula>
    </cfRule>
    <cfRule type="containsText" dxfId="1217" priority="100" operator="containsText" text="Crítico">
      <formula>NOT(ISERROR(SEARCH("Crítico",AL38)))</formula>
    </cfRule>
    <cfRule type="containsText" dxfId="1216" priority="101" operator="containsText" text="Poco Crítico">
      <formula>NOT(ISERROR(SEARCH("Poco Crítico",AL38)))</formula>
    </cfRule>
    <cfRule type="containsText" dxfId="1215" priority="102" operator="containsText" text="No Crítico">
      <formula>NOT(ISERROR(SEARCH("No Crítico",AL38)))</formula>
    </cfRule>
  </conditionalFormatting>
  <conditionalFormatting sqref="AL37">
    <cfRule type="containsText" dxfId="1214" priority="95" operator="containsText" text="Muy Crítico">
      <formula>NOT(ISERROR(SEARCH("Muy Crítico",AL37)))</formula>
    </cfRule>
    <cfRule type="containsText" dxfId="1213" priority="96" operator="containsText" text="Crítico">
      <formula>NOT(ISERROR(SEARCH("Crítico",AL37)))</formula>
    </cfRule>
    <cfRule type="containsText" dxfId="1212" priority="97" operator="containsText" text="Poco Crítico">
      <formula>NOT(ISERROR(SEARCH("Poco Crítico",AL37)))</formula>
    </cfRule>
    <cfRule type="containsText" dxfId="1211" priority="98" operator="containsText" text="No Crítico">
      <formula>NOT(ISERROR(SEARCH("No Crítico",AL37)))</formula>
    </cfRule>
  </conditionalFormatting>
  <conditionalFormatting sqref="AN34 AN36 AN38:AN41">
    <cfRule type="containsText" dxfId="1210" priority="91" operator="containsText" text="Muy Crítico">
      <formula>NOT(ISERROR(SEARCH("Muy Crítico",AN34)))</formula>
    </cfRule>
    <cfRule type="containsText" dxfId="1209" priority="92" operator="containsText" text="Crítico">
      <formula>NOT(ISERROR(SEARCH("Crítico",AN34)))</formula>
    </cfRule>
    <cfRule type="containsText" dxfId="1208" priority="93" operator="containsText" text="Poco Crítico">
      <formula>NOT(ISERROR(SEARCH("Poco Crítico",AN34)))</formula>
    </cfRule>
    <cfRule type="containsText" dxfId="1207" priority="94" operator="containsText" text="No Crítico">
      <formula>NOT(ISERROR(SEARCH("No Crítico",AN34)))</formula>
    </cfRule>
  </conditionalFormatting>
  <conditionalFormatting sqref="AN33">
    <cfRule type="containsText" dxfId="1206" priority="83" operator="containsText" text="Muy Crítico">
      <formula>NOT(ISERROR(SEARCH("Muy Crítico",AN33)))</formula>
    </cfRule>
    <cfRule type="containsText" dxfId="1205" priority="84" operator="containsText" text="Crítico">
      <formula>NOT(ISERROR(SEARCH("Crítico",AN33)))</formula>
    </cfRule>
    <cfRule type="containsText" dxfId="1204" priority="85" operator="containsText" text="Poco Crítico">
      <formula>NOT(ISERROR(SEARCH("Poco Crítico",AN33)))</formula>
    </cfRule>
    <cfRule type="containsText" dxfId="1203" priority="86" operator="containsText" text="No Crítico">
      <formula>NOT(ISERROR(SEARCH("No Crítico",AN33)))</formula>
    </cfRule>
  </conditionalFormatting>
  <conditionalFormatting sqref="AN35">
    <cfRule type="containsText" dxfId="1202" priority="87" operator="containsText" text="Muy Crítico">
      <formula>NOT(ISERROR(SEARCH("Muy Crítico",AN35)))</formula>
    </cfRule>
    <cfRule type="containsText" dxfId="1201" priority="88" operator="containsText" text="Crítico">
      <formula>NOT(ISERROR(SEARCH("Crítico",AN35)))</formula>
    </cfRule>
    <cfRule type="containsText" dxfId="1200" priority="89" operator="containsText" text="Poco Crítico">
      <formula>NOT(ISERROR(SEARCH("Poco Crítico",AN35)))</formula>
    </cfRule>
    <cfRule type="containsText" dxfId="1199" priority="90" operator="containsText" text="No Crítico">
      <formula>NOT(ISERROR(SEARCH("No Crítico",AN35)))</formula>
    </cfRule>
  </conditionalFormatting>
  <conditionalFormatting sqref="AN37">
    <cfRule type="containsText" dxfId="1198" priority="79" operator="containsText" text="Muy Crítico">
      <formula>NOT(ISERROR(SEARCH("Muy Crítico",AN37)))</formula>
    </cfRule>
    <cfRule type="containsText" dxfId="1197" priority="80" operator="containsText" text="Crítico">
      <formula>NOT(ISERROR(SEARCH("Crítico",AN37)))</formula>
    </cfRule>
    <cfRule type="containsText" dxfId="1196" priority="81" operator="containsText" text="Poco Crítico">
      <formula>NOT(ISERROR(SEARCH("Poco Crítico",AN37)))</formula>
    </cfRule>
    <cfRule type="containsText" dxfId="1195" priority="82" operator="containsText" text="No Crítico">
      <formula>NOT(ISERROR(SEARCH("No Crítico",AN37)))</formula>
    </cfRule>
  </conditionalFormatting>
  <conditionalFormatting sqref="AP36">
    <cfRule type="containsText" dxfId="1194" priority="75" operator="containsText" text="Muy Crítico">
      <formula>NOT(ISERROR(SEARCH("Muy Crítico",AP36)))</formula>
    </cfRule>
    <cfRule type="containsText" dxfId="1193" priority="76" operator="containsText" text="Crítico">
      <formula>NOT(ISERROR(SEARCH("Crítico",AP36)))</formula>
    </cfRule>
    <cfRule type="containsText" dxfId="1192" priority="77" operator="containsText" text="Poco Crítico">
      <formula>NOT(ISERROR(SEARCH("Poco Crítico",AP36)))</formula>
    </cfRule>
    <cfRule type="containsText" dxfId="1191" priority="78" operator="containsText" text="No Crítico">
      <formula>NOT(ISERROR(SEARCH("No Crítico",AP36)))</formula>
    </cfRule>
  </conditionalFormatting>
  <conditionalFormatting sqref="AP33">
    <cfRule type="containsText" dxfId="1190" priority="67" operator="containsText" text="Muy Crítico">
      <formula>NOT(ISERROR(SEARCH("Muy Crítico",AP33)))</formula>
    </cfRule>
    <cfRule type="containsText" dxfId="1189" priority="68" operator="containsText" text="Crítico">
      <formula>NOT(ISERROR(SEARCH("Crítico",AP33)))</formula>
    </cfRule>
    <cfRule type="containsText" dxfId="1188" priority="69" operator="containsText" text="Poco Crítico">
      <formula>NOT(ISERROR(SEARCH("Poco Crítico",AP33)))</formula>
    </cfRule>
    <cfRule type="containsText" dxfId="1187" priority="70" operator="containsText" text="No Crítico">
      <formula>NOT(ISERROR(SEARCH("No Crítico",AP33)))</formula>
    </cfRule>
  </conditionalFormatting>
  <conditionalFormatting sqref="AP35">
    <cfRule type="containsText" dxfId="1186" priority="71" operator="containsText" text="Muy Crítico">
      <formula>NOT(ISERROR(SEARCH("Muy Crítico",AP35)))</formula>
    </cfRule>
    <cfRule type="containsText" dxfId="1185" priority="72" operator="containsText" text="Crítico">
      <formula>NOT(ISERROR(SEARCH("Crítico",AP35)))</formula>
    </cfRule>
    <cfRule type="containsText" dxfId="1184" priority="73" operator="containsText" text="Poco Crítico">
      <formula>NOT(ISERROR(SEARCH("Poco Crítico",AP35)))</formula>
    </cfRule>
    <cfRule type="containsText" dxfId="1183" priority="74" operator="containsText" text="No Crítico">
      <formula>NOT(ISERROR(SEARCH("No Crítico",AP35)))</formula>
    </cfRule>
  </conditionalFormatting>
  <conditionalFormatting sqref="AP37">
    <cfRule type="containsText" dxfId="1182" priority="63" operator="containsText" text="Muy Crítico">
      <formula>NOT(ISERROR(SEARCH("Muy Crítico",AP37)))</formula>
    </cfRule>
    <cfRule type="containsText" dxfId="1181" priority="64" operator="containsText" text="Crítico">
      <formula>NOT(ISERROR(SEARCH("Crítico",AP37)))</formula>
    </cfRule>
    <cfRule type="containsText" dxfId="1180" priority="65" operator="containsText" text="Poco Crítico">
      <formula>NOT(ISERROR(SEARCH("Poco Crítico",AP37)))</formula>
    </cfRule>
    <cfRule type="containsText" dxfId="1179" priority="66" operator="containsText" text="No Crítico">
      <formula>NOT(ISERROR(SEARCH("No Crítico",AP37)))</formula>
    </cfRule>
  </conditionalFormatting>
  <conditionalFormatting sqref="AU26:AU41">
    <cfRule type="expression" dxfId="1178" priority="51">
      <formula>IF(AU26="No crítico",1,0)</formula>
    </cfRule>
    <cfRule type="expression" dxfId="1177" priority="52">
      <formula>IF(AU26="Esencial",1,0)</formula>
    </cfRule>
    <cfRule type="expression" dxfId="1176" priority="53">
      <formula>IF(AU26="Crítico",1,0)</formula>
    </cfRule>
    <cfRule type="expression" dxfId="1175" priority="54">
      <formula>IF(AU26="Muy crítico",1,0)</formula>
    </cfRule>
  </conditionalFormatting>
  <conditionalFormatting sqref="AA8:AA25 X8:X25">
    <cfRule type="containsText" dxfId="1174" priority="25" operator="containsText" text="Muy Crítico">
      <formula>NOT(ISERROR(SEARCH("Muy Crítico",X8)))</formula>
    </cfRule>
    <cfRule type="containsText" dxfId="1173" priority="26" operator="containsText" text="Crítico">
      <formula>NOT(ISERROR(SEARCH("Crítico",X8)))</formula>
    </cfRule>
    <cfRule type="containsText" dxfId="1172" priority="27" operator="containsText" text="Poco Crítico">
      <formula>NOT(ISERROR(SEARCH("Poco Crítico",X8)))</formula>
    </cfRule>
    <cfRule type="containsText" dxfId="1171" priority="28" operator="containsText" text="No Crítico">
      <formula>NOT(ISERROR(SEARCH("No Crítico",X8)))</formula>
    </cfRule>
  </conditionalFormatting>
  <conditionalFormatting sqref="W8:W25 AB8:AB25">
    <cfRule type="containsText" dxfId="1170" priority="21" operator="containsText" text="Muy Crítico">
      <formula>NOT(ISERROR(SEARCH("Muy Crítico",W8)))</formula>
    </cfRule>
    <cfRule type="containsText" dxfId="1169" priority="22" operator="containsText" text="Crítico">
      <formula>NOT(ISERROR(SEARCH("Crítico",W8)))</formula>
    </cfRule>
    <cfRule type="containsText" dxfId="1168" priority="23" operator="containsText" text="Poco Crítico">
      <formula>NOT(ISERROR(SEARCH("Poco Crítico",W8)))</formula>
    </cfRule>
    <cfRule type="containsText" dxfId="1167" priority="24" operator="containsText" text="No Crítico">
      <formula>NOT(ISERROR(SEARCH("No Crítico",W8)))</formula>
    </cfRule>
  </conditionalFormatting>
  <conditionalFormatting sqref="AD8:AK25 AM8:AR25">
    <cfRule type="containsText" dxfId="1166" priority="17" operator="containsText" text="Muy Crítico">
      <formula>NOT(ISERROR(SEARCH("Muy Crítico",AD8)))</formula>
    </cfRule>
    <cfRule type="containsText" dxfId="1165" priority="18" operator="containsText" text="Crítico">
      <formula>NOT(ISERROR(SEARCH("Crítico",AD8)))</formula>
    </cfRule>
    <cfRule type="containsText" dxfId="1164" priority="19" operator="containsText" text="Poco Crítico">
      <formula>NOT(ISERROR(SEARCH("Poco Crítico",AD8)))</formula>
    </cfRule>
    <cfRule type="containsText" dxfId="1163" priority="20" operator="containsText" text="No Crítico">
      <formula>NOT(ISERROR(SEARCH("No Crítico",AD8)))</formula>
    </cfRule>
  </conditionalFormatting>
  <conditionalFormatting sqref="AC8:AC23">
    <cfRule type="containsText" dxfId="1162" priority="13" operator="containsText" text="Muy Crítico">
      <formula>NOT(ISERROR(SEARCH("Muy Crítico",AC8)))</formula>
    </cfRule>
    <cfRule type="containsText" dxfId="1161" priority="14" operator="containsText" text="Crítico">
      <formula>NOT(ISERROR(SEARCH("Crítico",AC8)))</formula>
    </cfRule>
    <cfRule type="containsText" dxfId="1160" priority="15" operator="containsText" text="Poco Crítico">
      <formula>NOT(ISERROR(SEARCH("Poco Crítico",AC8)))</formula>
    </cfRule>
    <cfRule type="containsText" dxfId="1159" priority="16" operator="containsText" text="No Crítico">
      <formula>NOT(ISERROR(SEARCH("No Crítico",AC8)))</formula>
    </cfRule>
  </conditionalFormatting>
  <conditionalFormatting sqref="AL8:AL25">
    <cfRule type="containsText" dxfId="1158" priority="9" operator="containsText" text="Muy Crítico">
      <formula>NOT(ISERROR(SEARCH("Muy Crítico",AL8)))</formula>
    </cfRule>
    <cfRule type="containsText" dxfId="1157" priority="10" operator="containsText" text="Crítico">
      <formula>NOT(ISERROR(SEARCH("Crítico",AL8)))</formula>
    </cfRule>
    <cfRule type="containsText" dxfId="1156" priority="11" operator="containsText" text="Poco Crítico">
      <formula>NOT(ISERROR(SEARCH("Poco Crítico",AL8)))</formula>
    </cfRule>
    <cfRule type="containsText" dxfId="1155" priority="12" operator="containsText" text="No Crítico">
      <formula>NOT(ISERROR(SEARCH("No Crítico",AL8)))</formula>
    </cfRule>
  </conditionalFormatting>
  <conditionalFormatting sqref="AU8:AU25">
    <cfRule type="expression" dxfId="1154" priority="5">
      <formula>IF(AU8="No crítico",1,0)</formula>
    </cfRule>
    <cfRule type="expression" dxfId="1153" priority="6">
      <formula>IF(AU8="Esencial",1,0)</formula>
    </cfRule>
    <cfRule type="expression" dxfId="1152" priority="7">
      <formula>IF(AU8="Crítico",1,0)</formula>
    </cfRule>
    <cfRule type="expression" dxfId="1151" priority="8">
      <formula>IF(AU8="Muy crítico",1,0)</formula>
    </cfRule>
  </conditionalFormatting>
  <conditionalFormatting sqref="AC24:AC25">
    <cfRule type="containsText" dxfId="1150" priority="1" operator="containsText" text="Muy Crítico">
      <formula>NOT(ISERROR(SEARCH("Muy Crítico",AC24)))</formula>
    </cfRule>
    <cfRule type="containsText" dxfId="1149" priority="2" operator="containsText" text="Crítico">
      <formula>NOT(ISERROR(SEARCH("Crítico",AC24)))</formula>
    </cfRule>
    <cfRule type="containsText" dxfId="1148" priority="3" operator="containsText" text="Poco Crítico">
      <formula>NOT(ISERROR(SEARCH("Poco Crítico",AC24)))</formula>
    </cfRule>
    <cfRule type="containsText" dxfId="1147" priority="4" operator="containsText" text="No Crítico">
      <formula>NOT(ISERROR(SEARCH("No Crítico",AC24)))</formula>
    </cfRule>
  </conditionalFormatting>
  <dataValidations count="9">
    <dataValidation type="list" allowBlank="1" showInputMessage="1" showErrorMessage="1" sqref="P24:P64" xr:uid="{E009240C-F9EB-41A5-A78D-A488159FAE58}">
      <formula1>L_15</formula1>
    </dataValidation>
    <dataValidation type="list" showInputMessage="1" sqref="L24:L64" xr:uid="{AE059F9F-8AC3-4AEE-A08A-9DB22756E4BC}">
      <formula1>L_19</formula1>
    </dataValidation>
    <dataValidation type="list" allowBlank="1" showInputMessage="1" showErrorMessage="1" sqref="R26:R64" xr:uid="{440A7228-3022-4769-BA17-01C5D418C223}">
      <formula1>L_16</formula1>
    </dataValidation>
    <dataValidation type="list" showInputMessage="1" showErrorMessage="1" sqref="AH8:AH64" xr:uid="{602FEF2A-8801-48F0-B35A-393220376B09}">
      <formula1>L_01</formula1>
    </dataValidation>
    <dataValidation type="list" showInputMessage="1" showErrorMessage="1" sqref="AJ8:AJ64" xr:uid="{467566FA-39DB-42F8-9A4F-5DCCEA4BD81F}">
      <formula1>L_02</formula1>
    </dataValidation>
    <dataValidation type="list" showInputMessage="1" showErrorMessage="1" sqref="AL8:AL64" xr:uid="{0651FA00-A72B-4F7E-B015-D5F384B09D3F}">
      <formula1>L_03</formula1>
    </dataValidation>
    <dataValidation type="list" allowBlank="1" showInputMessage="1" showErrorMessage="1" sqref="AP8:AP64" xr:uid="{0E44C6BB-83DB-4C52-B129-835693CDF500}">
      <formula1>L_04</formula1>
    </dataValidation>
    <dataValidation type="list" allowBlank="1" showInputMessage="1" showErrorMessage="1" sqref="AN8:AN64" xr:uid="{F1FB78BF-4070-4F11-8378-666365CF2DF5}">
      <formula1>L_05</formula1>
    </dataValidation>
    <dataValidation type="list" allowBlank="1" showInputMessage="1" showErrorMessage="1" sqref="AF8:AF64" xr:uid="{093B0A3B-557B-4A1A-9549-5DFE3FA3EE71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227E-FAEE-42E1-AD8A-081105D6F6CE}">
  <sheetPr codeName="Hoja18"/>
  <dimension ref="A1:AW119"/>
  <sheetViews>
    <sheetView showGridLines="0" topLeftCell="AG8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4" width="3.44140625" style="181" bestFit="1" customWidth="1"/>
    <col min="5" max="5" width="4.5546875" style="181" bestFit="1" customWidth="1"/>
    <col min="6" max="6" width="7" style="181" bestFit="1" customWidth="1"/>
    <col min="7" max="7" width="5.33203125" style="181" bestFit="1" customWidth="1"/>
    <col min="8" max="8" width="12.44140625" style="181" customWidth="1"/>
    <col min="9" max="9" width="30.33203125" style="181" bestFit="1" customWidth="1"/>
    <col min="10" max="10" width="29.88671875" style="181" customWidth="1"/>
    <col min="11" max="11" width="25.109375" style="181" customWidth="1"/>
    <col min="12" max="12" width="20.44140625" style="181" customWidth="1"/>
    <col min="13" max="13" width="27.6640625" style="181" customWidth="1"/>
    <col min="14" max="14" width="3.6640625" style="181" bestFit="1" customWidth="1"/>
    <col min="15" max="15" width="8" style="181" bestFit="1" customWidth="1"/>
    <col min="16" max="16" width="3.44140625" style="181" bestFit="1" customWidth="1"/>
    <col min="17" max="17" width="28" style="181" customWidth="1"/>
    <col min="18" max="18" width="7.6640625" style="181" bestFit="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55.109375" style="181" bestFit="1" customWidth="1"/>
    <col min="33" max="33" width="3.44140625" style="181" bestFit="1" customWidth="1"/>
    <col min="34" max="34" width="45.10937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40.88671875" style="181" customWidth="1"/>
    <col min="39" max="39" width="3.44140625" style="181" bestFit="1" customWidth="1"/>
    <col min="40" max="40" width="49" style="181" customWidth="1"/>
    <col min="41" max="41" width="3.44140625" style="181" bestFit="1" customWidth="1"/>
    <col min="42" max="42" width="44.554687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7.109375" style="181" bestFit="1" customWidth="1"/>
    <col min="47" max="47" width="10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76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57.75" customHeight="1" thickBot="1">
      <c r="B8" s="35"/>
      <c r="C8" s="36" t="s">
        <v>380</v>
      </c>
      <c r="D8" s="36" t="s">
        <v>384</v>
      </c>
      <c r="E8" s="36" t="s">
        <v>382</v>
      </c>
      <c r="F8" s="36" t="s">
        <v>965</v>
      </c>
      <c r="G8" s="36">
        <v>14210</v>
      </c>
      <c r="H8" s="36" t="s">
        <v>864</v>
      </c>
      <c r="I8" s="202" t="s">
        <v>971</v>
      </c>
      <c r="J8" s="36" t="s">
        <v>1220</v>
      </c>
      <c r="K8" s="36" t="s">
        <v>1025</v>
      </c>
      <c r="L8" s="203" t="s">
        <v>324</v>
      </c>
      <c r="M8" s="36" t="s">
        <v>1041</v>
      </c>
      <c r="N8" s="36" t="s">
        <v>432</v>
      </c>
      <c r="O8" s="36" t="s">
        <v>447</v>
      </c>
      <c r="P8" s="36" t="s">
        <v>1</v>
      </c>
      <c r="Q8" s="36" t="s">
        <v>1050</v>
      </c>
      <c r="R8" s="37" t="s">
        <v>140</v>
      </c>
      <c r="S8" s="36" t="s">
        <v>830</v>
      </c>
      <c r="T8" s="38">
        <v>4.1666666666666664E-2</v>
      </c>
      <c r="U8" s="38">
        <v>5</v>
      </c>
      <c r="V8" s="54">
        <v>734689</v>
      </c>
      <c r="W8" s="44">
        <f>V8/30</f>
        <v>24489.633333333335</v>
      </c>
      <c r="X8" s="39">
        <v>542</v>
      </c>
      <c r="Y8" s="45">
        <f>T8</f>
        <v>4.1666666666666664E-2</v>
      </c>
      <c r="Z8" s="40">
        <v>1</v>
      </c>
      <c r="AA8" s="205">
        <f>W8*Z8*Y8</f>
        <v>1020.401388888889</v>
      </c>
      <c r="AB8" s="47">
        <f>+AA8*X8</f>
        <v>553057.55277777778</v>
      </c>
      <c r="AC8" s="41">
        <v>161870988.06522933</v>
      </c>
      <c r="AD8" s="48">
        <f>+AB8+AC8</f>
        <v>162424045.61800709</v>
      </c>
      <c r="AE8" s="49">
        <f>IF(AD8&lt;=130000000,1,IF(AND(AD8&gt;130000000,AD8&lt;=390000000),2,IF(AND(AD8&gt;390000000,AD8&lt;=650000000),3,IF(AND(AD8&gt;650000000,AD8&lt;=1300000000),4,5))))</f>
        <v>2</v>
      </c>
      <c r="AF8" s="11" t="s">
        <v>241</v>
      </c>
      <c r="AG8" s="50" t="str">
        <f>IF(MID(AF8,1,1)="0",MID(AF8,2,1),MID(AF8,1,2))</f>
        <v>3</v>
      </c>
      <c r="AH8" s="11" t="s">
        <v>254</v>
      </c>
      <c r="AI8" s="51" t="str">
        <f>IF(MID(AH8,1,1)="0",MID(AH8,2,1),MID(AH8,1,2))</f>
        <v>4</v>
      </c>
      <c r="AJ8" s="11" t="s">
        <v>263</v>
      </c>
      <c r="AK8" s="52" t="str">
        <f>IF(MID(AJ8,1,1)="0",MID(AJ8,2,1),MID(AJ8,1,2))</f>
        <v>4</v>
      </c>
      <c r="AL8" s="11" t="s">
        <v>34</v>
      </c>
      <c r="AM8" s="51" t="str">
        <f>IF(MID(AL8,1,1)="0",MID(AL8,2,1),MID(AL8,1,2))</f>
        <v>4</v>
      </c>
      <c r="AN8" s="11" t="s">
        <v>243</v>
      </c>
      <c r="AO8" s="52" t="str">
        <f>IF(MID(AN8,1,1)="0",MID(AN8,2,1),MID(AN8,1,2))</f>
        <v>2</v>
      </c>
      <c r="AP8" s="42" t="s">
        <v>50</v>
      </c>
      <c r="AQ8" s="51" t="str">
        <f>IF(MID(AP8,1,1)="0",MID(AP8,2,1),MID(AP8,1,2))</f>
        <v>2</v>
      </c>
      <c r="AR8" s="197" t="str">
        <f>CONCATENATE(AE8,AG8,AI8,AK8,AM8,AO8,AQ8)</f>
        <v>2344422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57.75" customHeight="1" thickBot="1">
      <c r="B9" s="35"/>
      <c r="C9" s="36" t="s">
        <v>380</v>
      </c>
      <c r="D9" s="36" t="s">
        <v>384</v>
      </c>
      <c r="E9" s="36" t="s">
        <v>382</v>
      </c>
      <c r="F9" s="36" t="s">
        <v>965</v>
      </c>
      <c r="G9" s="36">
        <v>14210</v>
      </c>
      <c r="H9" s="36" t="s">
        <v>857</v>
      </c>
      <c r="I9" s="202" t="s">
        <v>966</v>
      </c>
      <c r="J9" s="36" t="s">
        <v>1006</v>
      </c>
      <c r="K9" s="36" t="s">
        <v>1025</v>
      </c>
      <c r="L9" s="36" t="s">
        <v>324</v>
      </c>
      <c r="M9" s="36" t="s">
        <v>1041</v>
      </c>
      <c r="N9" s="36" t="s">
        <v>137</v>
      </c>
      <c r="O9" s="36" t="s">
        <v>147</v>
      </c>
      <c r="P9" s="36" t="s">
        <v>1</v>
      </c>
      <c r="Q9" s="36" t="s">
        <v>1221</v>
      </c>
      <c r="R9" s="37" t="s">
        <v>140</v>
      </c>
      <c r="S9" s="36" t="s">
        <v>830</v>
      </c>
      <c r="T9" s="38">
        <v>4.1666666666666664E-2</v>
      </c>
      <c r="U9" s="38">
        <v>5</v>
      </c>
      <c r="V9" s="54">
        <v>734689</v>
      </c>
      <c r="W9" s="44">
        <f t="shared" ref="W9:W10" si="0">V9/30</f>
        <v>24489.633333333335</v>
      </c>
      <c r="X9" s="39">
        <v>542</v>
      </c>
      <c r="Y9" s="45">
        <f>T9</f>
        <v>4.1666666666666664E-2</v>
      </c>
      <c r="Z9" s="40">
        <v>1</v>
      </c>
      <c r="AA9" s="205">
        <f>W9*Z9*Y9</f>
        <v>1020.401388888889</v>
      </c>
      <c r="AB9" s="47">
        <f>+AA9*X9</f>
        <v>553057.55277777778</v>
      </c>
      <c r="AC9" s="41">
        <v>161870988.06522933</v>
      </c>
      <c r="AD9" s="48">
        <f>+AB9+AC9</f>
        <v>162424045.61800709</v>
      </c>
      <c r="AE9" s="49">
        <f t="shared" ref="AE9:AE17" si="1">IF(AD9&lt;=130000000,1,IF(AND(AD9&gt;130000000,AD9&lt;=390000000),2,IF(AND(AD9&gt;390000000,AD9&lt;=650000000),3,IF(AND(AD9&gt;650000000,AD9&lt;=1300000000),4,5))))</f>
        <v>2</v>
      </c>
      <c r="AF9" s="11" t="s">
        <v>241</v>
      </c>
      <c r="AG9" s="50" t="str">
        <f t="shared" ref="AG9:AG14" si="2">IF(MID(AF9,1,1)="0",MID(AF9,2,1),MID(AF9,1,2))</f>
        <v>3</v>
      </c>
      <c r="AH9" s="11" t="s">
        <v>254</v>
      </c>
      <c r="AI9" s="51" t="str">
        <f t="shared" ref="AI9:AI14" si="3">IF(MID(AH9,1,1)="0",MID(AH9,2,1),MID(AH9,1,2))</f>
        <v>4</v>
      </c>
      <c r="AJ9" s="11" t="s">
        <v>263</v>
      </c>
      <c r="AK9" s="52" t="str">
        <f t="shared" ref="AK9:AK14" si="4">IF(MID(AJ9,1,1)="0",MID(AJ9,2,1),MID(AJ9,1,2))</f>
        <v>4</v>
      </c>
      <c r="AL9" s="11" t="s">
        <v>34</v>
      </c>
      <c r="AM9" s="51" t="str">
        <f t="shared" ref="AM9:AM14" si="5">IF(MID(AL9,1,1)="0",MID(AL9,2,1),MID(AL9,1,2))</f>
        <v>4</v>
      </c>
      <c r="AN9" s="11" t="s">
        <v>243</v>
      </c>
      <c r="AO9" s="52" t="str">
        <f t="shared" ref="AO9:AO14" si="6">IF(MID(AN9,1,1)="0",MID(AN9,2,1),MID(AN9,1,2))</f>
        <v>2</v>
      </c>
      <c r="AP9" s="42" t="s">
        <v>50</v>
      </c>
      <c r="AQ9" s="51" t="str">
        <f t="shared" ref="AQ9:AQ14" si="7">IF(MID(AP9,1,1)="0",MID(AP9,2,1),MID(AP9,1,2))</f>
        <v>2</v>
      </c>
      <c r="AR9" s="197" t="str">
        <f>CONCATENATE(AE9,AG9,AI9,AK9,AM9,AO9,AQ9)</f>
        <v>2344422</v>
      </c>
      <c r="AS9" s="198">
        <f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57.75" customHeight="1" thickBot="1">
      <c r="B10" s="35"/>
      <c r="C10" s="36" t="s">
        <v>380</v>
      </c>
      <c r="D10" s="36" t="s">
        <v>384</v>
      </c>
      <c r="E10" s="36" t="s">
        <v>382</v>
      </c>
      <c r="F10" s="36" t="s">
        <v>965</v>
      </c>
      <c r="G10" s="36">
        <v>14210</v>
      </c>
      <c r="H10" s="36" t="s">
        <v>858</v>
      </c>
      <c r="I10" s="202" t="s">
        <v>967</v>
      </c>
      <c r="J10" s="36" t="s">
        <v>1007</v>
      </c>
      <c r="K10" s="36" t="s">
        <v>1025</v>
      </c>
      <c r="L10" s="36" t="s">
        <v>324</v>
      </c>
      <c r="M10" s="36" t="s">
        <v>1041</v>
      </c>
      <c r="N10" s="36" t="s">
        <v>137</v>
      </c>
      <c r="O10" s="36" t="s">
        <v>147</v>
      </c>
      <c r="P10" s="36" t="s">
        <v>1</v>
      </c>
      <c r="Q10" s="36" t="s">
        <v>1222</v>
      </c>
      <c r="R10" s="37" t="s">
        <v>140</v>
      </c>
      <c r="S10" s="36" t="s">
        <v>830</v>
      </c>
      <c r="T10" s="38">
        <v>0</v>
      </c>
      <c r="U10" s="38">
        <v>5</v>
      </c>
      <c r="V10" s="54">
        <v>0</v>
      </c>
      <c r="W10" s="44">
        <f t="shared" si="0"/>
        <v>0</v>
      </c>
      <c r="X10" s="39">
        <v>542</v>
      </c>
      <c r="Y10" s="45">
        <f t="shared" ref="Y10:Y17" si="8">T10</f>
        <v>0</v>
      </c>
      <c r="Z10" s="40">
        <v>0</v>
      </c>
      <c r="AA10" s="205">
        <f t="shared" ref="AA10:AA17" si="9">W10*Z10*Y10</f>
        <v>0</v>
      </c>
      <c r="AB10" s="47">
        <f>+AA10*X10</f>
        <v>0</v>
      </c>
      <c r="AC10" s="41">
        <v>161870988.06522933</v>
      </c>
      <c r="AD10" s="48">
        <f>+AB10+AC10</f>
        <v>161870988.06522933</v>
      </c>
      <c r="AE10" s="49">
        <f t="shared" si="1"/>
        <v>2</v>
      </c>
      <c r="AF10" s="11" t="s">
        <v>64</v>
      </c>
      <c r="AG10" s="50"/>
      <c r="AH10" s="11" t="s">
        <v>254</v>
      </c>
      <c r="AI10" s="51" t="str">
        <f t="shared" si="3"/>
        <v>4</v>
      </c>
      <c r="AJ10" s="11" t="s">
        <v>263</v>
      </c>
      <c r="AK10" s="52" t="str">
        <f t="shared" si="4"/>
        <v>4</v>
      </c>
      <c r="AL10" s="11" t="s">
        <v>34</v>
      </c>
      <c r="AM10" s="51" t="str">
        <f t="shared" si="5"/>
        <v>4</v>
      </c>
      <c r="AN10" s="11" t="s">
        <v>243</v>
      </c>
      <c r="AO10" s="52" t="str">
        <f t="shared" si="6"/>
        <v>2</v>
      </c>
      <c r="AP10" s="42" t="s">
        <v>50</v>
      </c>
      <c r="AQ10" s="51" t="str">
        <f t="shared" si="7"/>
        <v>2</v>
      </c>
      <c r="AR10" s="197" t="str">
        <f>CONCATENATE(AE10,AG10,AI10,AK10,AM10,AO10,AQ10)</f>
        <v>244422</v>
      </c>
      <c r="AS10" s="198">
        <f>IFERROR(MAX(_xlfn.NUMBERVALUE(AI10),_xlfn.NUMBERVALUE(AK10),_xlfn.NUMBERVALUE(AM10),_xlfn.NUMBERVALUE(AE10),_xlfn.NUMBERVALUE(AO10),_xlfn.NUMBERVALUE(AQ10),_xlfn.NUMBERVALUE(AG10)),"")</f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57.75" customHeight="1" thickBot="1">
      <c r="B11" s="35"/>
      <c r="C11" s="36" t="s">
        <v>380</v>
      </c>
      <c r="D11" s="36" t="s">
        <v>384</v>
      </c>
      <c r="E11" s="36" t="s">
        <v>382</v>
      </c>
      <c r="F11" s="36" t="s">
        <v>973</v>
      </c>
      <c r="G11" s="36">
        <v>14210</v>
      </c>
      <c r="H11" s="36" t="s">
        <v>866</v>
      </c>
      <c r="I11" s="202" t="s">
        <v>405</v>
      </c>
      <c r="J11" s="36" t="s">
        <v>1003</v>
      </c>
      <c r="K11" s="36" t="s">
        <v>433</v>
      </c>
      <c r="L11" s="36" t="s">
        <v>155</v>
      </c>
      <c r="M11" s="36" t="s">
        <v>1223</v>
      </c>
      <c r="N11" s="36" t="s">
        <v>137</v>
      </c>
      <c r="O11" s="36" t="s">
        <v>147</v>
      </c>
      <c r="P11" s="36" t="s">
        <v>1</v>
      </c>
      <c r="Q11" s="36" t="s">
        <v>156</v>
      </c>
      <c r="R11" s="37" t="s">
        <v>157</v>
      </c>
      <c r="S11" s="202" t="s">
        <v>1005</v>
      </c>
      <c r="T11" s="38">
        <v>0</v>
      </c>
      <c r="U11" s="38">
        <v>3</v>
      </c>
      <c r="V11" s="54">
        <v>0</v>
      </c>
      <c r="W11" s="44">
        <f>V11/30</f>
        <v>0</v>
      </c>
      <c r="X11" s="39">
        <v>542</v>
      </c>
      <c r="Y11" s="45">
        <f>T11</f>
        <v>0</v>
      </c>
      <c r="Z11" s="40">
        <v>0</v>
      </c>
      <c r="AA11" s="205">
        <f>W11*Z11*Y11</f>
        <v>0</v>
      </c>
      <c r="AB11" s="47">
        <f>+AA11*X11</f>
        <v>0</v>
      </c>
      <c r="AC11" s="204">
        <v>200405322.02091306</v>
      </c>
      <c r="AD11" s="48">
        <f>+AB11+AC11</f>
        <v>200405322.02091306</v>
      </c>
      <c r="AE11" s="49">
        <f>IF(AD11&lt;=130000000,1,IF(AND(AD11&gt;130000000,AD11&lt;=390000000),2,IF(AND(AD11&gt;390000000,AD11&lt;=650000000),3,IF(AND(AD11&gt;650000000,AD11&lt;=1300000000),4,5))))</f>
        <v>2</v>
      </c>
      <c r="AF11" s="11" t="s">
        <v>64</v>
      </c>
      <c r="AG11" s="50" t="str">
        <f>IF(MID(AF11,1,1)="0",MID(AF11,2,1),MID(AF11,1,2))</f>
        <v>1</v>
      </c>
      <c r="AH11" s="11" t="s">
        <v>245</v>
      </c>
      <c r="AI11" s="51" t="str">
        <f>IF(MID(AH11,1,1)="0",MID(AH11,2,1),MID(AH11,1,2))</f>
        <v>2</v>
      </c>
      <c r="AJ11" s="11" t="s">
        <v>263</v>
      </c>
      <c r="AK11" s="52" t="str">
        <f>IF(MID(AJ11,1,1)="0",MID(AJ11,2,1),MID(AJ11,1,2))</f>
        <v>4</v>
      </c>
      <c r="AL11" s="11" t="s">
        <v>242</v>
      </c>
      <c r="AM11" s="51" t="str">
        <f>IF(MID(AL11,1,1)="0",MID(AL11,2,1),MID(AL11,1,2))</f>
        <v>2</v>
      </c>
      <c r="AN11" s="11" t="s">
        <v>247</v>
      </c>
      <c r="AO11" s="52" t="str">
        <f>IF(MID(AN11,1,1)="0",MID(AN11,2,1),MID(AN11,1,2))</f>
        <v>1</v>
      </c>
      <c r="AP11" s="42" t="s">
        <v>54</v>
      </c>
      <c r="AQ11" s="51" t="str">
        <f>IF(MID(AP11,1,1)="0",MID(AP11,2,1),MID(AP11,1,2))</f>
        <v>2</v>
      </c>
      <c r="AR11" s="197" t="str">
        <f>CONCATENATE(AE11,AG11,AI11,AK11,AM11,AO11,AQ11)</f>
        <v>2124212</v>
      </c>
      <c r="AS11" s="198">
        <f>IFERROR(MAX(_xlfn.NUMBERVALUE(AI11),_xlfn.NUMBERVALUE(AK11),_xlfn.NUMBERVALUE(AM11),_xlfn.NUMBERVALUE(AE11),_xlfn.NUMBERVALUE(AO11),_xlfn.NUMBERVALUE(AQ11),_xlfn.NUMBERVALUE(AG11)),"")</f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57.75" customHeight="1" thickBot="1">
      <c r="B12" s="35"/>
      <c r="C12" s="36" t="s">
        <v>380</v>
      </c>
      <c r="D12" s="36" t="s">
        <v>384</v>
      </c>
      <c r="E12" s="36" t="s">
        <v>382</v>
      </c>
      <c r="F12" s="36" t="s">
        <v>974</v>
      </c>
      <c r="G12" s="36">
        <v>14210</v>
      </c>
      <c r="H12" s="36" t="s">
        <v>859</v>
      </c>
      <c r="I12" s="202" t="s">
        <v>968</v>
      </c>
      <c r="J12" s="36" t="s">
        <v>998</v>
      </c>
      <c r="K12" s="36" t="s">
        <v>1016</v>
      </c>
      <c r="L12" s="36" t="s">
        <v>324</v>
      </c>
      <c r="M12" s="36" t="s">
        <v>1223</v>
      </c>
      <c r="N12" s="36" t="s">
        <v>137</v>
      </c>
      <c r="O12" s="36" t="s">
        <v>1002</v>
      </c>
      <c r="P12" s="36" t="s">
        <v>6</v>
      </c>
      <c r="Q12" s="36" t="s">
        <v>448</v>
      </c>
      <c r="R12" s="37" t="s">
        <v>140</v>
      </c>
      <c r="S12" s="36" t="s">
        <v>1009</v>
      </c>
      <c r="T12" s="38">
        <v>1.0416666666666666E-2</v>
      </c>
      <c r="U12" s="38">
        <v>3</v>
      </c>
      <c r="V12" s="54">
        <v>205203</v>
      </c>
      <c r="W12" s="44">
        <f t="shared" ref="W12:W17" si="10">V12/30</f>
        <v>6840.1</v>
      </c>
      <c r="X12" s="39">
        <v>542</v>
      </c>
      <c r="Y12" s="45">
        <f t="shared" si="8"/>
        <v>1.0416666666666666E-2</v>
      </c>
      <c r="Z12" s="40">
        <v>1</v>
      </c>
      <c r="AA12" s="205">
        <f t="shared" si="9"/>
        <v>71.251041666666666</v>
      </c>
      <c r="AB12" s="47">
        <f t="shared" ref="AB12:AB17" si="11">+AA12*X12</f>
        <v>38618.064583333333</v>
      </c>
      <c r="AC12" s="204">
        <v>183157285.22590774</v>
      </c>
      <c r="AD12" s="48">
        <f t="shared" ref="AD12:AD17" si="12">+AB12+AC12</f>
        <v>183195903.29049107</v>
      </c>
      <c r="AE12" s="49">
        <f t="shared" si="1"/>
        <v>2</v>
      </c>
      <c r="AF12" s="11" t="s">
        <v>241</v>
      </c>
      <c r="AG12" s="50" t="str">
        <f t="shared" si="2"/>
        <v>3</v>
      </c>
      <c r="AH12" s="11" t="s">
        <v>245</v>
      </c>
      <c r="AI12" s="51" t="str">
        <f t="shared" si="3"/>
        <v>2</v>
      </c>
      <c r="AJ12" s="11" t="s">
        <v>263</v>
      </c>
      <c r="AK12" s="52" t="str">
        <f t="shared" si="4"/>
        <v>4</v>
      </c>
      <c r="AL12" s="11" t="s">
        <v>242</v>
      </c>
      <c r="AM12" s="51" t="str">
        <f t="shared" si="5"/>
        <v>2</v>
      </c>
      <c r="AN12" s="11" t="s">
        <v>247</v>
      </c>
      <c r="AO12" s="52" t="str">
        <f t="shared" si="6"/>
        <v>1</v>
      </c>
      <c r="AP12" s="42" t="s">
        <v>62</v>
      </c>
      <c r="AQ12" s="51" t="str">
        <f t="shared" si="7"/>
        <v>1</v>
      </c>
      <c r="AR12" s="197" t="str">
        <f t="shared" ref="AR12:AR14" si="13">CONCATENATE(AE12,AG12,AI12,AK12,AM12,AO12,AQ12)</f>
        <v>2324211</v>
      </c>
      <c r="AS12" s="198">
        <f t="shared" ref="AS12:AS14" si="14">IFERROR(MAX(_xlfn.NUMBERVALUE(AI12),_xlfn.NUMBERVALUE(AK12),_xlfn.NUMBERVALUE(AM12),_xlfn.NUMBERVALUE(AE12),_xlfn.NUMBERVALUE(AO12),_xlfn.NUMBERVALUE(AQ12),_xlfn.NUMBERVALUE(AG12)),"")</f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57.75" customHeight="1" thickBot="1">
      <c r="B13" s="35"/>
      <c r="C13" s="36" t="s">
        <v>380</v>
      </c>
      <c r="D13" s="36" t="s">
        <v>384</v>
      </c>
      <c r="E13" s="36" t="s">
        <v>382</v>
      </c>
      <c r="F13" s="36" t="s">
        <v>974</v>
      </c>
      <c r="G13" s="36">
        <v>14210</v>
      </c>
      <c r="H13" s="36" t="s">
        <v>860</v>
      </c>
      <c r="I13" s="202" t="s">
        <v>969</v>
      </c>
      <c r="J13" s="36" t="s">
        <v>999</v>
      </c>
      <c r="K13" s="36" t="s">
        <v>1016</v>
      </c>
      <c r="L13" s="36" t="s">
        <v>324</v>
      </c>
      <c r="M13" s="36" t="s">
        <v>1223</v>
      </c>
      <c r="N13" s="36" t="s">
        <v>137</v>
      </c>
      <c r="O13" s="36" t="s">
        <v>1002</v>
      </c>
      <c r="P13" s="36" t="s">
        <v>6</v>
      </c>
      <c r="Q13" s="36" t="s">
        <v>448</v>
      </c>
      <c r="R13" s="37" t="s">
        <v>140</v>
      </c>
      <c r="S13" s="36" t="s">
        <v>1009</v>
      </c>
      <c r="T13" s="38">
        <v>1.0416666666666666E-2</v>
      </c>
      <c r="U13" s="38">
        <v>3</v>
      </c>
      <c r="V13" s="54">
        <v>173934</v>
      </c>
      <c r="W13" s="44">
        <f t="shared" si="10"/>
        <v>5797.8</v>
      </c>
      <c r="X13" s="39">
        <v>542</v>
      </c>
      <c r="Y13" s="45">
        <f t="shared" si="8"/>
        <v>1.0416666666666666E-2</v>
      </c>
      <c r="Z13" s="40">
        <v>1</v>
      </c>
      <c r="AA13" s="205">
        <f t="shared" si="9"/>
        <v>60.393749999999997</v>
      </c>
      <c r="AB13" s="47">
        <f t="shared" si="11"/>
        <v>32733.412499999999</v>
      </c>
      <c r="AC13" s="204">
        <v>183157285.22590774</v>
      </c>
      <c r="AD13" s="48">
        <f t="shared" si="12"/>
        <v>183190018.63840774</v>
      </c>
      <c r="AE13" s="49">
        <f t="shared" si="1"/>
        <v>2</v>
      </c>
      <c r="AF13" s="11" t="s">
        <v>241</v>
      </c>
      <c r="AG13" s="50" t="str">
        <f t="shared" si="2"/>
        <v>3</v>
      </c>
      <c r="AH13" s="11" t="s">
        <v>245</v>
      </c>
      <c r="AI13" s="51" t="str">
        <f t="shared" si="3"/>
        <v>2</v>
      </c>
      <c r="AJ13" s="11" t="s">
        <v>263</v>
      </c>
      <c r="AK13" s="52" t="str">
        <f t="shared" si="4"/>
        <v>4</v>
      </c>
      <c r="AL13" s="11" t="s">
        <v>242</v>
      </c>
      <c r="AM13" s="51" t="str">
        <f t="shared" si="5"/>
        <v>2</v>
      </c>
      <c r="AN13" s="11" t="s">
        <v>247</v>
      </c>
      <c r="AO13" s="52" t="str">
        <f t="shared" si="6"/>
        <v>1</v>
      </c>
      <c r="AP13" s="42" t="s">
        <v>62</v>
      </c>
      <c r="AQ13" s="51" t="str">
        <f t="shared" si="7"/>
        <v>1</v>
      </c>
      <c r="AR13" s="197" t="str">
        <f t="shared" si="13"/>
        <v>2324211</v>
      </c>
      <c r="AS13" s="198">
        <f t="shared" si="14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57.75" customHeight="1" thickBot="1">
      <c r="B14" s="35"/>
      <c r="C14" s="36" t="s">
        <v>380</v>
      </c>
      <c r="D14" s="36" t="s">
        <v>384</v>
      </c>
      <c r="E14" s="36" t="s">
        <v>382</v>
      </c>
      <c r="F14" s="36" t="s">
        <v>974</v>
      </c>
      <c r="G14" s="36">
        <v>14210</v>
      </c>
      <c r="H14" s="36" t="s">
        <v>861</v>
      </c>
      <c r="I14" s="202" t="s">
        <v>970</v>
      </c>
      <c r="J14" s="36" t="s">
        <v>1000</v>
      </c>
      <c r="K14" s="36" t="s">
        <v>1016</v>
      </c>
      <c r="L14" s="36" t="s">
        <v>324</v>
      </c>
      <c r="M14" s="36" t="s">
        <v>1223</v>
      </c>
      <c r="N14" s="36" t="s">
        <v>137</v>
      </c>
      <c r="O14" s="36" t="s">
        <v>1002</v>
      </c>
      <c r="P14" s="36" t="s">
        <v>6</v>
      </c>
      <c r="Q14" s="36" t="s">
        <v>448</v>
      </c>
      <c r="R14" s="37" t="s">
        <v>140</v>
      </c>
      <c r="S14" s="36" t="s">
        <v>1009</v>
      </c>
      <c r="T14" s="38">
        <v>1.0416666666666666E-2</v>
      </c>
      <c r="U14" s="38">
        <v>3</v>
      </c>
      <c r="V14" s="54">
        <v>355552</v>
      </c>
      <c r="W14" s="44">
        <f t="shared" si="10"/>
        <v>11851.733333333334</v>
      </c>
      <c r="X14" s="39">
        <v>542</v>
      </c>
      <c r="Y14" s="45">
        <f t="shared" si="8"/>
        <v>1.0416666666666666E-2</v>
      </c>
      <c r="Z14" s="40">
        <v>1</v>
      </c>
      <c r="AA14" s="205">
        <f t="shared" si="9"/>
        <v>123.45555555555555</v>
      </c>
      <c r="AB14" s="47">
        <f t="shared" si="11"/>
        <v>66912.911111111112</v>
      </c>
      <c r="AC14" s="204">
        <v>183157285.22590774</v>
      </c>
      <c r="AD14" s="48">
        <f t="shared" si="12"/>
        <v>183224198.13701886</v>
      </c>
      <c r="AE14" s="49">
        <f t="shared" si="1"/>
        <v>2</v>
      </c>
      <c r="AF14" s="11" t="s">
        <v>241</v>
      </c>
      <c r="AG14" s="50" t="str">
        <f t="shared" si="2"/>
        <v>3</v>
      </c>
      <c r="AH14" s="11" t="s">
        <v>245</v>
      </c>
      <c r="AI14" s="51" t="str">
        <f t="shared" si="3"/>
        <v>2</v>
      </c>
      <c r="AJ14" s="11" t="s">
        <v>263</v>
      </c>
      <c r="AK14" s="52" t="str">
        <f t="shared" si="4"/>
        <v>4</v>
      </c>
      <c r="AL14" s="11" t="s">
        <v>242</v>
      </c>
      <c r="AM14" s="51" t="str">
        <f t="shared" si="5"/>
        <v>2</v>
      </c>
      <c r="AN14" s="11" t="s">
        <v>247</v>
      </c>
      <c r="AO14" s="52" t="str">
        <f t="shared" si="6"/>
        <v>1</v>
      </c>
      <c r="AP14" s="42" t="s">
        <v>62</v>
      </c>
      <c r="AQ14" s="51" t="str">
        <f t="shared" si="7"/>
        <v>1</v>
      </c>
      <c r="AR14" s="197" t="str">
        <f t="shared" si="13"/>
        <v>2324211</v>
      </c>
      <c r="AS14" s="198">
        <f t="shared" si="14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57.75" customHeight="1" thickBot="1">
      <c r="B15" s="35"/>
      <c r="C15" s="36" t="s">
        <v>380</v>
      </c>
      <c r="D15" s="36" t="s">
        <v>384</v>
      </c>
      <c r="E15" s="36" t="s">
        <v>382</v>
      </c>
      <c r="F15" s="36" t="s">
        <v>974</v>
      </c>
      <c r="G15" s="36">
        <v>14210</v>
      </c>
      <c r="H15" s="36" t="s">
        <v>863</v>
      </c>
      <c r="I15" s="202" t="s">
        <v>975</v>
      </c>
      <c r="J15" s="36" t="s">
        <v>1224</v>
      </c>
      <c r="K15" s="36" t="s">
        <v>1016</v>
      </c>
      <c r="L15" s="36" t="s">
        <v>324</v>
      </c>
      <c r="M15" s="36" t="s">
        <v>1223</v>
      </c>
      <c r="N15" s="36" t="s">
        <v>137</v>
      </c>
      <c r="O15" s="36" t="s">
        <v>1002</v>
      </c>
      <c r="P15" s="36" t="s">
        <v>6</v>
      </c>
      <c r="Q15" s="36" t="s">
        <v>448</v>
      </c>
      <c r="R15" s="37" t="s">
        <v>140</v>
      </c>
      <c r="S15" s="36" t="s">
        <v>1009</v>
      </c>
      <c r="T15" s="38">
        <v>4.1666666666666664E-2</v>
      </c>
      <c r="U15" s="38">
        <v>3</v>
      </c>
      <c r="V15" s="54">
        <v>734689</v>
      </c>
      <c r="W15" s="44">
        <f t="shared" ref="W15" si="15">V15/30</f>
        <v>24489.633333333335</v>
      </c>
      <c r="X15" s="39">
        <v>542</v>
      </c>
      <c r="Y15" s="45">
        <f t="shared" ref="Y15" si="16">T15</f>
        <v>4.1666666666666664E-2</v>
      </c>
      <c r="Z15" s="40">
        <v>1</v>
      </c>
      <c r="AA15" s="205">
        <f t="shared" ref="AA15" si="17">W15*Z15*Y15</f>
        <v>1020.401388888889</v>
      </c>
      <c r="AB15" s="47">
        <f t="shared" ref="AB15" si="18">+AA15*X15</f>
        <v>553057.55277777778</v>
      </c>
      <c r="AC15" s="204">
        <v>183157285.22590774</v>
      </c>
      <c r="AD15" s="48">
        <f t="shared" ref="AD15" si="19">+AB15+AC15</f>
        <v>183710342.77868551</v>
      </c>
      <c r="AE15" s="49">
        <f t="shared" ref="AE15" si="20">IF(AD15&lt;=130000000,1,IF(AND(AD15&gt;130000000,AD15&lt;=390000000),2,IF(AND(AD15&gt;390000000,AD15&lt;=650000000),3,IF(AND(AD15&gt;650000000,AD15&lt;=1300000000),4,5))))</f>
        <v>2</v>
      </c>
      <c r="AF15" s="11" t="s">
        <v>241</v>
      </c>
      <c r="AG15" s="50" t="str">
        <f>IF(MID(AF15,1,1)="0",MID(AF15,2,1),MID(AF15,1,2))</f>
        <v>3</v>
      </c>
      <c r="AH15" s="11" t="s">
        <v>245</v>
      </c>
      <c r="AI15" s="51" t="str">
        <f>IF(MID(AH15,1,1)="0",MID(AH15,2,1),MID(AH15,1,2))</f>
        <v>2</v>
      </c>
      <c r="AJ15" s="11" t="s">
        <v>263</v>
      </c>
      <c r="AK15" s="52" t="str">
        <f>IF(MID(AJ15,1,1)="0",MID(AJ15,2,1),MID(AJ15,1,2))</f>
        <v>4</v>
      </c>
      <c r="AL15" s="11" t="s">
        <v>242</v>
      </c>
      <c r="AM15" s="51" t="str">
        <f>IF(MID(AL15,1,1)="0",MID(AL15,2,1),MID(AL15,1,2))</f>
        <v>2</v>
      </c>
      <c r="AN15" s="11" t="s">
        <v>247</v>
      </c>
      <c r="AO15" s="52" t="str">
        <f>IF(MID(AN15,1,1)="0",MID(AN15,2,1),MID(AN15,1,2))</f>
        <v>1</v>
      </c>
      <c r="AP15" s="42" t="s">
        <v>54</v>
      </c>
      <c r="AQ15" s="51" t="str">
        <f>IF(MID(AP15,1,1)="0",MID(AP15,2,1),MID(AP15,1,2))</f>
        <v>2</v>
      </c>
      <c r="AR15" s="197" t="str">
        <f>CONCATENATE(AE15,AG15,AI15,AK15,AM15,AO15,AQ15)</f>
        <v>2324212</v>
      </c>
      <c r="AS15" s="198">
        <f>IFERROR(MAX(_xlfn.NUMBERVALUE(AI15),_xlfn.NUMBERVALUE(AK15),_xlfn.NUMBERVALUE(AM15),_xlfn.NUMBERVALUE(AE15),_xlfn.NUMBERVALUE(AO15),_xlfn.NUMBERVALUE(AQ15),_xlfn.NUMBERVALUE(AG15)),"")</f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57.75" customHeight="1" thickBot="1">
      <c r="B16" s="35"/>
      <c r="C16" s="36" t="s">
        <v>380</v>
      </c>
      <c r="D16" s="36" t="s">
        <v>384</v>
      </c>
      <c r="E16" s="36" t="s">
        <v>382</v>
      </c>
      <c r="F16" s="36" t="s">
        <v>965</v>
      </c>
      <c r="G16" s="36">
        <v>14210</v>
      </c>
      <c r="H16" s="36" t="s">
        <v>862</v>
      </c>
      <c r="I16" s="202" t="s">
        <v>406</v>
      </c>
      <c r="J16" s="36" t="s">
        <v>1001</v>
      </c>
      <c r="K16" s="36" t="s">
        <v>348</v>
      </c>
      <c r="L16" s="37" t="s">
        <v>136</v>
      </c>
      <c r="M16" s="36" t="s">
        <v>1021</v>
      </c>
      <c r="N16" s="36" t="s">
        <v>137</v>
      </c>
      <c r="O16" s="36" t="s">
        <v>151</v>
      </c>
      <c r="P16" s="37" t="s">
        <v>6</v>
      </c>
      <c r="Q16" s="36" t="s">
        <v>1022</v>
      </c>
      <c r="R16" s="36" t="s">
        <v>140</v>
      </c>
      <c r="S16" s="36" t="s">
        <v>1023</v>
      </c>
      <c r="T16" s="38">
        <v>0</v>
      </c>
      <c r="U16" s="209">
        <v>2</v>
      </c>
      <c r="V16" s="54">
        <v>0</v>
      </c>
      <c r="W16" s="44">
        <f>V16/30</f>
        <v>0</v>
      </c>
      <c r="X16" s="39">
        <v>542</v>
      </c>
      <c r="Y16" s="45">
        <f t="shared" si="8"/>
        <v>0</v>
      </c>
      <c r="Z16" s="40">
        <v>0</v>
      </c>
      <c r="AA16" s="205">
        <f t="shared" si="9"/>
        <v>0</v>
      </c>
      <c r="AB16" s="47">
        <f>+AA16*X16</f>
        <v>0</v>
      </c>
      <c r="AC16" s="204">
        <v>30000000</v>
      </c>
      <c r="AD16" s="48">
        <f>+AB16+AC16</f>
        <v>30000000</v>
      </c>
      <c r="AE16" s="49">
        <f>IF(AD16&lt;=130000000,1,IF(AND(AD16&gt;130000000,AD16&lt;=390000000),2,IF(AND(AD16&gt;390000000,AD16&lt;=650000000),3,IF(AND(AD16&gt;650000000,AD16&lt;=1300000000),4,5))))</f>
        <v>1</v>
      </c>
      <c r="AF16" s="11" t="s">
        <v>64</v>
      </c>
      <c r="AG16" s="50" t="str">
        <f>IF(MID(AF16,1,1)="0",MID(AF16,2,1),MID(AF16,1,2))</f>
        <v>1</v>
      </c>
      <c r="AH16" s="11" t="s">
        <v>63</v>
      </c>
      <c r="AI16" s="51" t="str">
        <f>IF(MID(AH16,1,1)="0",MID(AH16,2,1),MID(AH16,1,2))</f>
        <v>1</v>
      </c>
      <c r="AJ16" s="11" t="s">
        <v>143</v>
      </c>
      <c r="AK16" s="52" t="str">
        <f>IF(MID(AJ16,1,1)="0",MID(AJ16,2,1),MID(AJ16,1,2))</f>
        <v>1</v>
      </c>
      <c r="AL16" s="11" t="s">
        <v>242</v>
      </c>
      <c r="AM16" s="51" t="str">
        <f>IF(MID(AL16,1,1)="0",MID(AL16,2,1),MID(AL16,1,2))</f>
        <v>2</v>
      </c>
      <c r="AN16" s="11" t="s">
        <v>247</v>
      </c>
      <c r="AO16" s="52" t="str">
        <f>IF(MID(AN16,1,1)="0",MID(AN16,2,1),MID(AN16,1,2))</f>
        <v>1</v>
      </c>
      <c r="AP16" s="42" t="s">
        <v>58</v>
      </c>
      <c r="AQ16" s="51" t="str">
        <f>IF(MID(AP16,1,1)="0",MID(AP16,2,1),MID(AP16,1,2))</f>
        <v>1</v>
      </c>
      <c r="AR16" s="197" t="str">
        <f>CONCATENATE(AE16,AG16,AI16,AK16,AM16,AO16,AQ16)</f>
        <v>1111211</v>
      </c>
      <c r="AS16" s="198">
        <f>IFERROR(MAX(_xlfn.NUMBERVALUE(AI16),_xlfn.NUMBERVALUE(AK16),_xlfn.NUMBERVALUE(AM16),_xlfn.NUMBERVALUE(AE16),_xlfn.NUMBERVALUE(AO16),_xlfn.NUMBERVALUE(AQ16),_xlfn.NUMBERVALUE(AG16)),"")</f>
        <v>2</v>
      </c>
      <c r="AT16" s="198" t="str">
        <f>VLOOKUP(AS16,'Listas '!$B$151:$C$156,2,FALSE)</f>
        <v>Baja</v>
      </c>
      <c r="AU16" s="189" t="str">
        <f>VLOOKUP(AT16,'Listas '!$C$151:$D$156,2,FALSE)</f>
        <v>No 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384</v>
      </c>
      <c r="E17" s="36" t="s">
        <v>382</v>
      </c>
      <c r="F17" s="36" t="s">
        <v>965</v>
      </c>
      <c r="G17" s="36">
        <v>14210</v>
      </c>
      <c r="H17" s="36" t="s">
        <v>867</v>
      </c>
      <c r="I17" s="202" t="s">
        <v>972</v>
      </c>
      <c r="J17" s="36" t="s">
        <v>854</v>
      </c>
      <c r="K17" s="36" t="s">
        <v>833</v>
      </c>
      <c r="L17" s="36" t="s">
        <v>136</v>
      </c>
      <c r="M17" s="36" t="s">
        <v>1137</v>
      </c>
      <c r="N17" s="36" t="s">
        <v>137</v>
      </c>
      <c r="O17" s="36" t="s">
        <v>447</v>
      </c>
      <c r="P17" s="36" t="s">
        <v>1</v>
      </c>
      <c r="Q17" s="36" t="s">
        <v>476</v>
      </c>
      <c r="R17" s="37" t="s">
        <v>140</v>
      </c>
      <c r="S17" s="36" t="s">
        <v>1138</v>
      </c>
      <c r="T17" s="38">
        <v>4.1666666666666664E-2</v>
      </c>
      <c r="U17" s="38">
        <v>90</v>
      </c>
      <c r="V17" s="54">
        <v>734689</v>
      </c>
      <c r="W17" s="44">
        <f t="shared" si="10"/>
        <v>24489.633333333335</v>
      </c>
      <c r="X17" s="39">
        <v>542</v>
      </c>
      <c r="Y17" s="45">
        <f t="shared" si="8"/>
        <v>4.1666666666666664E-2</v>
      </c>
      <c r="Z17" s="40">
        <v>1</v>
      </c>
      <c r="AA17" s="205">
        <f t="shared" si="9"/>
        <v>1020.401388888889</v>
      </c>
      <c r="AB17" s="47">
        <f t="shared" si="11"/>
        <v>553057.55277777778</v>
      </c>
      <c r="AC17" s="41">
        <v>336001855.9137007</v>
      </c>
      <c r="AD17" s="48">
        <f t="shared" si="12"/>
        <v>336554913.46647847</v>
      </c>
      <c r="AE17" s="49">
        <f t="shared" si="1"/>
        <v>2</v>
      </c>
      <c r="AF17" s="11" t="s">
        <v>241</v>
      </c>
      <c r="AG17" s="50" t="str">
        <f>IF(MID(AF17,1,1)="0",MID(AF17,2,1),MID(AF17,1,2))</f>
        <v>3</v>
      </c>
      <c r="AH17" s="11" t="s">
        <v>63</v>
      </c>
      <c r="AI17" s="51" t="str">
        <f>IF(MID(AH17,1,1)="0",MID(AH17,2,1),MID(AH17,1,2))</f>
        <v>1</v>
      </c>
      <c r="AJ17" s="11" t="s">
        <v>143</v>
      </c>
      <c r="AK17" s="52" t="str">
        <f>IF(MID(AJ17,1,1)="0",MID(AJ17,2,1),MID(AJ17,1,2))</f>
        <v>1</v>
      </c>
      <c r="AL17" s="11" t="s">
        <v>242</v>
      </c>
      <c r="AM17" s="51" t="str">
        <f>IF(MID(AL17,1,1)="0",MID(AL17,2,1),MID(AL17,1,2))</f>
        <v>2</v>
      </c>
      <c r="AN17" s="11" t="s">
        <v>247</v>
      </c>
      <c r="AO17" s="52" t="str">
        <f>IF(MID(AN17,1,1)="0",MID(AN17,2,1),MID(AN17,1,2))</f>
        <v>1</v>
      </c>
      <c r="AP17" s="42" t="s">
        <v>54</v>
      </c>
      <c r="AQ17" s="51" t="str">
        <f>IF(MID(AP17,1,1)="0",MID(AP17,2,1),MID(AP17,1,2))</f>
        <v>2</v>
      </c>
      <c r="AR17" s="197" t="str">
        <f>CONCATENATE(AE17,AG17,AI17,AK17,AM17,AO17,AQ17)</f>
        <v>2311212</v>
      </c>
      <c r="AS17" s="198">
        <f>IFERROR(MAX(_xlfn.NUMBERVALUE(AI17),_xlfn.NUMBERVALUE(AK17),_xlfn.NUMBERVALUE(AM17),_xlfn.NUMBERVALUE(AE17),_xlfn.NUMBERVALUE(AO17),_xlfn.NUMBERVALUE(AQ17),_xlfn.NUMBERVALUE(AG17)),"")</f>
        <v>3</v>
      </c>
      <c r="AT17" s="198" t="str">
        <f>VLOOKUP(AS17,'Listas '!$B$151:$C$156,2,FALSE)</f>
        <v>Media</v>
      </c>
      <c r="AU17" s="189" t="str">
        <f>VLOOKUP(AT17,'Listas '!$C$151:$D$156,2,FALSE)</f>
        <v>Esencial</v>
      </c>
      <c r="AV17" s="43"/>
    </row>
    <row r="18" spans="2:48" s="185" customFormat="1" ht="64.5" customHeight="1" thickBot="1">
      <c r="B18" s="35"/>
      <c r="C18" s="36" t="s">
        <v>380</v>
      </c>
      <c r="D18" s="36" t="s">
        <v>384</v>
      </c>
      <c r="E18" s="36" t="s">
        <v>382</v>
      </c>
      <c r="F18" s="36" t="s">
        <v>965</v>
      </c>
      <c r="G18" s="36">
        <v>14210</v>
      </c>
      <c r="H18" s="36" t="s">
        <v>865</v>
      </c>
      <c r="I18" s="202" t="s">
        <v>1139</v>
      </c>
      <c r="J18" s="36" t="s">
        <v>449</v>
      </c>
      <c r="K18" s="36" t="s">
        <v>346</v>
      </c>
      <c r="L18" s="37" t="s">
        <v>136</v>
      </c>
      <c r="M18" s="36" t="s">
        <v>1018</v>
      </c>
      <c r="N18" s="36" t="s">
        <v>137</v>
      </c>
      <c r="O18" s="36" t="s">
        <v>147</v>
      </c>
      <c r="P18" s="37" t="s">
        <v>1</v>
      </c>
      <c r="Q18" s="36" t="s">
        <v>450</v>
      </c>
      <c r="R18" s="36" t="s">
        <v>140</v>
      </c>
      <c r="S18" s="36" t="s">
        <v>451</v>
      </c>
      <c r="T18" s="38">
        <v>2.0833333333333332E-2</v>
      </c>
      <c r="U18" s="209">
        <v>0.33333333333333331</v>
      </c>
      <c r="V18" s="54">
        <v>0</v>
      </c>
      <c r="W18" s="44">
        <f>V18/30</f>
        <v>0</v>
      </c>
      <c r="X18" s="39">
        <v>542</v>
      </c>
      <c r="Y18" s="45">
        <f>T18</f>
        <v>2.0833333333333332E-2</v>
      </c>
      <c r="Z18" s="40">
        <v>0</v>
      </c>
      <c r="AA18" s="205">
        <f>W18*Z18*Y18</f>
        <v>0</v>
      </c>
      <c r="AB18" s="47">
        <f>+AA18*X18</f>
        <v>0</v>
      </c>
      <c r="AC18" s="204">
        <f>140528000*0.7</f>
        <v>98369600</v>
      </c>
      <c r="AD18" s="48">
        <f>+AB18+AC18</f>
        <v>98369600</v>
      </c>
      <c r="AE18" s="49">
        <f>IF(AD18&lt;=130000000,1,IF(AND(AD18&gt;130000000,AD18&lt;=390000000),2,IF(AND(AD18&gt;390000000,AD18&lt;=650000000),3,IF(AND(AD18&gt;650000000,AD18&lt;=1300000000),4,5))))</f>
        <v>1</v>
      </c>
      <c r="AF18" s="11" t="s">
        <v>64</v>
      </c>
      <c r="AG18" s="50" t="str">
        <f>IF(MID(AF18,1,1)="0",MID(AF18,2,1),MID(AF18,1,2))</f>
        <v>1</v>
      </c>
      <c r="AH18" s="11" t="s">
        <v>63</v>
      </c>
      <c r="AI18" s="51" t="str">
        <f>IF(MID(AH18,1,1)="0",MID(AH18,2,1),MID(AH18,1,2))</f>
        <v>1</v>
      </c>
      <c r="AJ18" s="11" t="s">
        <v>143</v>
      </c>
      <c r="AK18" s="52" t="str">
        <f>IF(MID(AJ18,1,1)="0",MID(AJ18,2,1),MID(AJ18,1,2))</f>
        <v>1</v>
      </c>
      <c r="AL18" s="11" t="s">
        <v>43</v>
      </c>
      <c r="AM18" s="51" t="str">
        <f>IF(MID(AL18,1,1)="0",MID(AL18,2,1),MID(AL18,1,2))</f>
        <v>3</v>
      </c>
      <c r="AN18" s="11" t="s">
        <v>247</v>
      </c>
      <c r="AO18" s="52" t="str">
        <f>IF(MID(AN18,1,1)="0",MID(AN18,2,1),MID(AN18,1,2))</f>
        <v>1</v>
      </c>
      <c r="AP18" s="42" t="s">
        <v>58</v>
      </c>
      <c r="AQ18" s="51" t="str">
        <f>IF(MID(AP18,1,1)="0",MID(AP18,2,1),MID(AP18,1,2))</f>
        <v>1</v>
      </c>
      <c r="AR18" s="197" t="str">
        <f>CONCATENATE(AE18,AG18,AI18,AK18,AM18,AO18,AQ18)</f>
        <v>1111311</v>
      </c>
      <c r="AS18" s="198">
        <f>IFERROR(MAX(_xlfn.NUMBERVALUE(AI18),_xlfn.NUMBERVALUE(AK18),_xlfn.NUMBERVALUE(AM18),_xlfn.NUMBERVALUE(AE18),_xlfn.NUMBERVALUE(AO18),_xlfn.NUMBERVALUE(AQ18),_xlfn.NUMBERVALUE(AG18)),"")</f>
        <v>3</v>
      </c>
      <c r="AT18" s="198" t="str">
        <f>VLOOKUP(AS18,'Listas '!$B$151:$C$156,2,FALSE)</f>
        <v>Media</v>
      </c>
      <c r="AU18" s="189" t="str">
        <f>VLOOKUP(AT18,'Listas '!$C$151:$D$156,2,FALSE)</f>
        <v>Esencial</v>
      </c>
      <c r="AV18" s="43"/>
    </row>
    <row r="19" spans="2:48" s="185" customFormat="1" ht="49.5" customHeight="1" thickBo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6"/>
      <c r="N19" s="36"/>
      <c r="O19" s="36"/>
      <c r="P19" s="37"/>
      <c r="Q19" s="36"/>
      <c r="R19" s="37"/>
      <c r="S19" s="36"/>
      <c r="T19" s="38"/>
      <c r="U19" s="38"/>
      <c r="V19" s="54"/>
      <c r="W19" s="44"/>
      <c r="X19" s="75"/>
      <c r="Y19" s="45"/>
      <c r="Z19" s="40"/>
      <c r="AA19" s="46"/>
      <c r="AB19" s="47"/>
      <c r="AC19" s="41"/>
      <c r="AD19" s="48"/>
      <c r="AE19" s="49"/>
      <c r="AF19" s="11"/>
      <c r="AG19" s="50"/>
      <c r="AH19" s="11"/>
      <c r="AI19" s="51"/>
      <c r="AJ19" s="11"/>
      <c r="AK19" s="52"/>
      <c r="AL19" s="11"/>
      <c r="AM19" s="51"/>
      <c r="AN19" s="11"/>
      <c r="AO19" s="52"/>
      <c r="AP19" s="42"/>
      <c r="AQ19" s="51"/>
      <c r="AR19" s="197"/>
      <c r="AS19" s="198"/>
      <c r="AT19" s="198"/>
      <c r="AU19" s="189"/>
      <c r="AV19" s="43"/>
    </row>
    <row r="20" spans="2:48" s="185" customFormat="1" ht="49.5" customHeight="1" thickBo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7"/>
      <c r="M20" s="36"/>
      <c r="N20" s="36"/>
      <c r="O20" s="36"/>
      <c r="P20" s="37"/>
      <c r="Q20" s="36"/>
      <c r="R20" s="37"/>
      <c r="S20" s="36"/>
      <c r="T20" s="38"/>
      <c r="U20" s="38"/>
      <c r="V20" s="39"/>
      <c r="W20" s="44"/>
      <c r="X20" s="75"/>
      <c r="Y20" s="45"/>
      <c r="Z20" s="40"/>
      <c r="AA20" s="46"/>
      <c r="AB20" s="47"/>
      <c r="AC20" s="41"/>
      <c r="AD20" s="48"/>
      <c r="AE20" s="49"/>
      <c r="AF20" s="11"/>
      <c r="AG20" s="50"/>
      <c r="AH20" s="11"/>
      <c r="AI20" s="51"/>
      <c r="AJ20" s="11"/>
      <c r="AK20" s="52"/>
      <c r="AL20" s="11"/>
      <c r="AM20" s="51"/>
      <c r="AN20" s="11"/>
      <c r="AO20" s="52"/>
      <c r="AP20" s="42"/>
      <c r="AQ20" s="51"/>
      <c r="AR20" s="197"/>
      <c r="AS20" s="198"/>
      <c r="AT20" s="198"/>
      <c r="AU20" s="189"/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7"/>
      <c r="M21" s="36"/>
      <c r="N21" s="36"/>
      <c r="O21" s="36"/>
      <c r="P21" s="37"/>
      <c r="Q21" s="36"/>
      <c r="R21" s="36"/>
      <c r="S21" s="36"/>
      <c r="T21" s="38"/>
      <c r="U21" s="38"/>
      <c r="V21" s="39"/>
      <c r="W21" s="44"/>
      <c r="X21" s="75"/>
      <c r="Y21" s="45"/>
      <c r="Z21" s="40"/>
      <c r="AA21" s="46"/>
      <c r="AB21" s="47"/>
      <c r="AC21" s="41"/>
      <c r="AD21" s="48"/>
      <c r="AE21" s="49"/>
      <c r="AF21" s="11"/>
      <c r="AG21" s="50"/>
      <c r="AH21" s="11"/>
      <c r="AI21" s="51"/>
      <c r="AJ21" s="11"/>
      <c r="AK21" s="52"/>
      <c r="AL21" s="11"/>
      <c r="AM21" s="51"/>
      <c r="AN21" s="11"/>
      <c r="AO21" s="52"/>
      <c r="AP21" s="42"/>
      <c r="AQ21" s="51"/>
      <c r="AR21" s="197"/>
      <c r="AS21" s="198"/>
      <c r="AT21" s="198"/>
      <c r="AU21" s="189"/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36"/>
      <c r="N22" s="36"/>
      <c r="O22" s="36"/>
      <c r="P22" s="37"/>
      <c r="Q22" s="36"/>
      <c r="R22" s="37"/>
      <c r="S22" s="36"/>
      <c r="T22" s="38"/>
      <c r="U22" s="38"/>
      <c r="V22" s="39"/>
      <c r="W22" s="44"/>
      <c r="X22" s="39"/>
      <c r="Y22" s="45"/>
      <c r="Z22" s="40"/>
      <c r="AA22" s="46"/>
      <c r="AB22" s="47"/>
      <c r="AC22" s="41"/>
      <c r="AD22" s="48"/>
      <c r="AE22" s="49"/>
      <c r="AF22" s="11"/>
      <c r="AG22" s="50"/>
      <c r="AH22" s="11"/>
      <c r="AI22" s="51"/>
      <c r="AJ22" s="11"/>
      <c r="AK22" s="52"/>
      <c r="AL22" s="11"/>
      <c r="AM22" s="51"/>
      <c r="AN22" s="11"/>
      <c r="AO22" s="52"/>
      <c r="AP22" s="42"/>
      <c r="AQ22" s="51"/>
      <c r="AR22" s="197"/>
      <c r="AS22" s="198"/>
      <c r="AT22" s="198"/>
      <c r="AU22" s="189"/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36"/>
      <c r="N23" s="36"/>
      <c r="O23" s="36"/>
      <c r="P23" s="37"/>
      <c r="Q23" s="36"/>
      <c r="R23" s="36"/>
      <c r="S23" s="36"/>
      <c r="T23" s="38"/>
      <c r="U23" s="38"/>
      <c r="V23" s="39"/>
      <c r="W23" s="44"/>
      <c r="X23" s="39"/>
      <c r="Y23" s="45"/>
      <c r="Z23" s="40"/>
      <c r="AA23" s="46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/>
      <c r="AP23" s="42"/>
      <c r="AQ23" s="51"/>
      <c r="AR23" s="197"/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6"/>
      <c r="N24" s="36"/>
      <c r="O24" s="36"/>
      <c r="P24" s="37"/>
      <c r="Q24" s="36"/>
      <c r="R24" s="36"/>
      <c r="S24" s="36"/>
      <c r="T24" s="38"/>
      <c r="U24" s="38"/>
      <c r="V24" s="39"/>
      <c r="W24" s="44"/>
      <c r="X24" s="39"/>
      <c r="Y24" s="45"/>
      <c r="Z24" s="40"/>
      <c r="AA24" s="46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7"/>
      <c r="Q25" s="36"/>
      <c r="R25" s="36"/>
      <c r="S25" s="36"/>
      <c r="T25" s="38"/>
      <c r="U25" s="38"/>
      <c r="V25" s="39"/>
      <c r="W25" s="44"/>
      <c r="X25" s="39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7"/>
      <c r="Q26" s="36"/>
      <c r="R26" s="36"/>
      <c r="S26" s="36"/>
      <c r="T26" s="38"/>
      <c r="U26" s="38"/>
      <c r="V26" s="39"/>
      <c r="W26" s="44"/>
      <c r="X26" s="39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6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7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7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7"/>
      <c r="S32" s="36"/>
      <c r="T32" s="38"/>
      <c r="U32" s="38"/>
      <c r="V32" s="39"/>
      <c r="W32" s="44"/>
      <c r="X32" s="75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7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7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2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53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72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53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72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53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72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53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72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53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12" customHeight="1" thickBot="1">
      <c r="B60" s="55"/>
      <c r="C60" s="56"/>
      <c r="D60" s="56"/>
      <c r="E60" s="56"/>
      <c r="F60" s="56"/>
      <c r="G60" s="56"/>
      <c r="H60" s="57"/>
      <c r="I60" s="57"/>
      <c r="J60" s="57"/>
      <c r="K60" s="57"/>
      <c r="L60" s="58"/>
      <c r="M60" s="57"/>
      <c r="N60" s="57"/>
      <c r="O60" s="57"/>
      <c r="P60" s="58"/>
      <c r="Q60" s="57"/>
      <c r="R60" s="58"/>
      <c r="S60" s="57"/>
      <c r="T60" s="59"/>
      <c r="U60" s="59"/>
      <c r="V60" s="61"/>
      <c r="W60" s="62"/>
      <c r="X60" s="73"/>
      <c r="Y60" s="57"/>
      <c r="Z60" s="63"/>
      <c r="AA60" s="64"/>
      <c r="AB60" s="65"/>
      <c r="AC60" s="66"/>
      <c r="AD60" s="65"/>
      <c r="AE60" s="67"/>
      <c r="AF60" s="12"/>
      <c r="AG60" s="68"/>
      <c r="AH60" s="12"/>
      <c r="AI60" s="60"/>
      <c r="AJ60" s="12"/>
      <c r="AK60" s="60"/>
      <c r="AL60" s="12"/>
      <c r="AM60" s="60"/>
      <c r="AN60" s="12"/>
      <c r="AO60" s="60"/>
      <c r="AP60" s="12"/>
      <c r="AQ60" s="60"/>
      <c r="AR60" s="60"/>
      <c r="AS60" s="69"/>
      <c r="AT60" s="69"/>
      <c r="AU60" s="190"/>
      <c r="AV60" s="70"/>
    </row>
    <row r="61" spans="2:48" ht="24" customHeight="1" thickBot="1"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7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5"/>
    </row>
    <row r="62" spans="2:48" ht="11.25" customHeight="1"/>
    <row r="63" spans="2:48" ht="11.25" customHeight="1"/>
    <row r="64" spans="2:48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37:X59 AG60 AD33:AG34 AD35:AM36 AO33:AQ36 Z37:AQ59 Z8:AR8 AG19:AG32 AF19:AF27 AH19:AH27 V11:W11 AC17 Z11:AI11 AC9:AE10 X16:X27 W16:W36 AC19:AC27 AI19:AI34 AK19:AK34 AM19:AM34 AO19:AO32 AQ19:AQ32 AJ19:AJ27 AN19:AN27 AP19:AP27 W8:X15 AD11:AE32 V10:V15 AC11:AC15 AF17:AQ18 AF9:AR16 AR17:AR59 V17 Z9:Z10 Z12:Z27 AA9:AB36">
    <cfRule type="containsText" dxfId="1146" priority="233" operator="containsText" text="Muy Crítico">
      <formula>NOT(ISERROR(SEARCH("Muy Crítico",V8)))</formula>
    </cfRule>
    <cfRule type="containsText" dxfId="1145" priority="234" operator="containsText" text="Crítico">
      <formula>NOT(ISERROR(SEARCH("Crítico",V8)))</formula>
    </cfRule>
    <cfRule type="containsText" dxfId="1144" priority="235" operator="containsText" text="Poco Crítico">
      <formula>NOT(ISERROR(SEARCH("Poco Crítico",V8)))</formula>
    </cfRule>
    <cfRule type="containsText" dxfId="1143" priority="236" operator="containsText" text="No Crítico">
      <formula>NOT(ISERROR(SEARCH("No Crítico",V8)))</formula>
    </cfRule>
  </conditionalFormatting>
  <conditionalFormatting sqref="W60 AA60:AB60 AO60 AQ60:AR60 AD60:AE60">
    <cfRule type="containsText" dxfId="1142" priority="225" operator="containsText" text="Muy Crítico">
      <formula>NOT(ISERROR(SEARCH("Muy Crítico",W60)))</formula>
    </cfRule>
    <cfRule type="containsText" dxfId="1141" priority="226" operator="containsText" text="Crítico">
      <formula>NOT(ISERROR(SEARCH("Crítico",W60)))</formula>
    </cfRule>
    <cfRule type="containsText" dxfId="1140" priority="227" operator="containsText" text="Poco Crítico">
      <formula>NOT(ISERROR(SEARCH("Poco Crítico",W60)))</formula>
    </cfRule>
    <cfRule type="containsText" dxfId="1139" priority="228" operator="containsText" text="No Crítico">
      <formula>NOT(ISERROR(SEARCH("No Crítico",W60)))</formula>
    </cfRule>
  </conditionalFormatting>
  <conditionalFormatting sqref="AF31 AF29">
    <cfRule type="containsText" dxfId="1138" priority="133" operator="containsText" text="Muy Crítico">
      <formula>NOT(ISERROR(SEARCH("Muy Crítico",AF29)))</formula>
    </cfRule>
    <cfRule type="containsText" dxfId="1137" priority="134" operator="containsText" text="Crítico">
      <formula>NOT(ISERROR(SEARCH("Crítico",AF29)))</formula>
    </cfRule>
    <cfRule type="containsText" dxfId="1136" priority="135" operator="containsText" text="Poco Crítico">
      <formula>NOT(ISERROR(SEARCH("Poco Crítico",AF29)))</formula>
    </cfRule>
    <cfRule type="containsText" dxfId="1135" priority="136" operator="containsText" text="No Crítico">
      <formula>NOT(ISERROR(SEARCH("No Crítico",AF29)))</formula>
    </cfRule>
  </conditionalFormatting>
  <conditionalFormatting sqref="AM60">
    <cfRule type="containsText" dxfId="1134" priority="213" operator="containsText" text="Muy Crítico">
      <formula>NOT(ISERROR(SEARCH("Muy Crítico",AM60)))</formula>
    </cfRule>
    <cfRule type="containsText" dxfId="1133" priority="214" operator="containsText" text="Crítico">
      <formula>NOT(ISERROR(SEARCH("Crítico",AM60)))</formula>
    </cfRule>
    <cfRule type="containsText" dxfId="1132" priority="215" operator="containsText" text="Poco Crítico">
      <formula>NOT(ISERROR(SEARCH("Poco Crítico",AM60)))</formula>
    </cfRule>
    <cfRule type="containsText" dxfId="1131" priority="216" operator="containsText" text="No Crítico">
      <formula>NOT(ISERROR(SEARCH("No Crítico",AM60)))</formula>
    </cfRule>
  </conditionalFormatting>
  <conditionalFormatting sqref="AK60">
    <cfRule type="containsText" dxfId="1130" priority="217" operator="containsText" text="Muy Crítico">
      <formula>NOT(ISERROR(SEARCH("Muy Crítico",AK60)))</formula>
    </cfRule>
    <cfRule type="containsText" dxfId="1129" priority="218" operator="containsText" text="Crítico">
      <formula>NOT(ISERROR(SEARCH("Crítico",AK60)))</formula>
    </cfRule>
    <cfRule type="containsText" dxfId="1128" priority="219" operator="containsText" text="Poco Crítico">
      <formula>NOT(ISERROR(SEARCH("Poco Crítico",AK60)))</formula>
    </cfRule>
    <cfRule type="containsText" dxfId="1127" priority="220" operator="containsText" text="No Crítico">
      <formula>NOT(ISERROR(SEARCH("No Crítico",AK60)))</formula>
    </cfRule>
  </conditionalFormatting>
  <conditionalFormatting sqref="AI60">
    <cfRule type="containsText" dxfId="1126" priority="221" operator="containsText" text="Muy Crítico">
      <formula>NOT(ISERROR(SEARCH("Muy Crítico",AI60)))</formula>
    </cfRule>
    <cfRule type="containsText" dxfId="1125" priority="222" operator="containsText" text="Crítico">
      <formula>NOT(ISERROR(SEARCH("Crítico",AI60)))</formula>
    </cfRule>
    <cfRule type="containsText" dxfId="1124" priority="223" operator="containsText" text="Poco Crítico">
      <formula>NOT(ISERROR(SEARCH("Poco Crítico",AI60)))</formula>
    </cfRule>
    <cfRule type="containsText" dxfId="1123" priority="224" operator="containsText" text="No Crítico">
      <formula>NOT(ISERROR(SEARCH("No Crítico",AI60)))</formula>
    </cfRule>
  </conditionalFormatting>
  <conditionalFormatting sqref="V60 X60:Z60 AF60 AP60 AN60 AL60 AJ60 AH60 AC60">
    <cfRule type="containsText" dxfId="1122" priority="209" operator="containsText" text="Muy Crítico">
      <formula>NOT(ISERROR(SEARCH("Muy Crítico",V60)))</formula>
    </cfRule>
    <cfRule type="containsText" dxfId="1121" priority="210" operator="containsText" text="Crítico">
      <formula>NOT(ISERROR(SEARCH("Crítico",V60)))</formula>
    </cfRule>
    <cfRule type="containsText" dxfId="1120" priority="211" operator="containsText" text="Poco Crítico">
      <formula>NOT(ISERROR(SEARCH("Poco Crítico",V60)))</formula>
    </cfRule>
    <cfRule type="containsText" dxfId="1119" priority="212" operator="containsText" text="No Crítico">
      <formula>NOT(ISERROR(SEARCH("No Crítico",V60)))</formula>
    </cfRule>
  </conditionalFormatting>
  <conditionalFormatting sqref="AP29">
    <cfRule type="containsText" dxfId="1118" priority="29" operator="containsText" text="Muy Crítico">
      <formula>NOT(ISERROR(SEARCH("Muy Crítico",AP29)))</formula>
    </cfRule>
    <cfRule type="containsText" dxfId="1117" priority="30" operator="containsText" text="Crítico">
      <formula>NOT(ISERROR(SEARCH("Crítico",AP29)))</formula>
    </cfRule>
    <cfRule type="containsText" dxfId="1116" priority="31" operator="containsText" text="Poco Crítico">
      <formula>NOT(ISERROR(SEARCH("Poco Crítico",AP29)))</formula>
    </cfRule>
    <cfRule type="containsText" dxfId="1115" priority="32" operator="containsText" text="No Crítico">
      <formula>NOT(ISERROR(SEARCH("No Crítico",AP29)))</formula>
    </cfRule>
  </conditionalFormatting>
  <conditionalFormatting sqref="V31 V33 V35:V36 V20:V27 V29">
    <cfRule type="containsText" dxfId="1114" priority="205" operator="containsText" text="Muy Crítico">
      <formula>NOT(ISERROR(SEARCH("Muy Crítico",V20)))</formula>
    </cfRule>
    <cfRule type="containsText" dxfId="1113" priority="206" operator="containsText" text="Crítico">
      <formula>NOT(ISERROR(SEARCH("Crítico",V20)))</formula>
    </cfRule>
    <cfRule type="containsText" dxfId="1112" priority="207" operator="containsText" text="Poco Crítico">
      <formula>NOT(ISERROR(SEARCH("Poco Crítico",V20)))</formula>
    </cfRule>
    <cfRule type="containsText" dxfId="1111" priority="208" operator="containsText" text="No Crítico">
      <formula>NOT(ISERROR(SEARCH("No Crítico",V20)))</formula>
    </cfRule>
  </conditionalFormatting>
  <conditionalFormatting sqref="V34">
    <cfRule type="containsText" dxfId="1110" priority="201" operator="containsText" text="Muy Crítico">
      <formula>NOT(ISERROR(SEARCH("Muy Crítico",V34)))</formula>
    </cfRule>
    <cfRule type="containsText" dxfId="1109" priority="202" operator="containsText" text="Crítico">
      <formula>NOT(ISERROR(SEARCH("Crítico",V34)))</formula>
    </cfRule>
    <cfRule type="containsText" dxfId="1108" priority="203" operator="containsText" text="Poco Crítico">
      <formula>NOT(ISERROR(SEARCH("Poco Crítico",V34)))</formula>
    </cfRule>
    <cfRule type="containsText" dxfId="1107" priority="204" operator="containsText" text="No Crítico">
      <formula>NOT(ISERROR(SEARCH("No Crítico",V34)))</formula>
    </cfRule>
  </conditionalFormatting>
  <conditionalFormatting sqref="V19">
    <cfRule type="containsText" dxfId="1106" priority="193" operator="containsText" text="Muy Crítico">
      <formula>NOT(ISERROR(SEARCH("Muy Crítico",V19)))</formula>
    </cfRule>
    <cfRule type="containsText" dxfId="1105" priority="194" operator="containsText" text="Crítico">
      <formula>NOT(ISERROR(SEARCH("Crítico",V19)))</formula>
    </cfRule>
    <cfRule type="containsText" dxfId="1104" priority="195" operator="containsText" text="Poco Crítico">
      <formula>NOT(ISERROR(SEARCH("Poco Crítico",V19)))</formula>
    </cfRule>
    <cfRule type="containsText" dxfId="1103" priority="196" operator="containsText" text="No Crítico">
      <formula>NOT(ISERROR(SEARCH("No Crítico",V19)))</formula>
    </cfRule>
  </conditionalFormatting>
  <conditionalFormatting sqref="V30">
    <cfRule type="containsText" dxfId="1102" priority="189" operator="containsText" text="Muy Crítico">
      <formula>NOT(ISERROR(SEARCH("Muy Crítico",V30)))</formula>
    </cfRule>
    <cfRule type="containsText" dxfId="1101" priority="190" operator="containsText" text="Crítico">
      <formula>NOT(ISERROR(SEARCH("Crítico",V30)))</formula>
    </cfRule>
    <cfRule type="containsText" dxfId="1100" priority="191" operator="containsText" text="Poco Crítico">
      <formula>NOT(ISERROR(SEARCH("Poco Crítico",V30)))</formula>
    </cfRule>
    <cfRule type="containsText" dxfId="1099" priority="192" operator="containsText" text="No Crítico">
      <formula>NOT(ISERROR(SEARCH("No Crítico",V30)))</formula>
    </cfRule>
  </conditionalFormatting>
  <conditionalFormatting sqref="V32">
    <cfRule type="containsText" dxfId="1098" priority="185" operator="containsText" text="Muy Crítico">
      <formula>NOT(ISERROR(SEARCH("Muy Crítico",V32)))</formula>
    </cfRule>
    <cfRule type="containsText" dxfId="1097" priority="186" operator="containsText" text="Crítico">
      <formula>NOT(ISERROR(SEARCH("Crítico",V32)))</formula>
    </cfRule>
    <cfRule type="containsText" dxfId="1096" priority="187" operator="containsText" text="Poco Crítico">
      <formula>NOT(ISERROR(SEARCH("Poco Crítico",V32)))</formula>
    </cfRule>
    <cfRule type="containsText" dxfId="1095" priority="188" operator="containsText" text="No Crítico">
      <formula>NOT(ISERROR(SEARCH("No Crítico",V32)))</formula>
    </cfRule>
  </conditionalFormatting>
  <conditionalFormatting sqref="V28">
    <cfRule type="containsText" dxfId="1094" priority="181" operator="containsText" text="Muy Crítico">
      <formula>NOT(ISERROR(SEARCH("Muy Crítico",V28)))</formula>
    </cfRule>
    <cfRule type="containsText" dxfId="1093" priority="182" operator="containsText" text="Crítico">
      <formula>NOT(ISERROR(SEARCH("Crítico",V28)))</formula>
    </cfRule>
    <cfRule type="containsText" dxfId="1092" priority="183" operator="containsText" text="Poco Crítico">
      <formula>NOT(ISERROR(SEARCH("Poco Crítico",V28)))</formula>
    </cfRule>
    <cfRule type="containsText" dxfId="1091" priority="184" operator="containsText" text="No Crítico">
      <formula>NOT(ISERROR(SEARCH("No Crítico",V28)))</formula>
    </cfRule>
  </conditionalFormatting>
  <conditionalFormatting sqref="X33 X31 X35:X36 X29 Z29 Z35:Z36 Z31 Z33">
    <cfRule type="containsText" dxfId="1090" priority="177" operator="containsText" text="Muy Crítico">
      <formula>NOT(ISERROR(SEARCH("Muy Crítico",X29)))</formula>
    </cfRule>
    <cfRule type="containsText" dxfId="1089" priority="178" operator="containsText" text="Crítico">
      <formula>NOT(ISERROR(SEARCH("Crítico",X29)))</formula>
    </cfRule>
    <cfRule type="containsText" dxfId="1088" priority="179" operator="containsText" text="Poco Crítico">
      <formula>NOT(ISERROR(SEARCH("Poco Crítico",X29)))</formula>
    </cfRule>
    <cfRule type="containsText" dxfId="1087" priority="180" operator="containsText" text="No Crítico">
      <formula>NOT(ISERROR(SEARCH("No Crítico",X29)))</formula>
    </cfRule>
  </conditionalFormatting>
  <conditionalFormatting sqref="X34 Z34">
    <cfRule type="containsText" dxfId="1086" priority="173" operator="containsText" text="Muy Crítico">
      <formula>NOT(ISERROR(SEARCH("Muy Crítico",X34)))</formula>
    </cfRule>
    <cfRule type="containsText" dxfId="1085" priority="174" operator="containsText" text="Crítico">
      <formula>NOT(ISERROR(SEARCH("Crítico",X34)))</formula>
    </cfRule>
    <cfRule type="containsText" dxfId="1084" priority="175" operator="containsText" text="Poco Crítico">
      <formula>NOT(ISERROR(SEARCH("Poco Crítico",X34)))</formula>
    </cfRule>
    <cfRule type="containsText" dxfId="1083" priority="176" operator="containsText" text="No Crítico">
      <formula>NOT(ISERROR(SEARCH("No Crítico",X34)))</formula>
    </cfRule>
  </conditionalFormatting>
  <conditionalFormatting sqref="X28 Z28">
    <cfRule type="containsText" dxfId="1082" priority="165" operator="containsText" text="Muy Crítico">
      <formula>NOT(ISERROR(SEARCH("Muy Crítico",X28)))</formula>
    </cfRule>
    <cfRule type="containsText" dxfId="1081" priority="166" operator="containsText" text="Crítico">
      <formula>NOT(ISERROR(SEARCH("Crítico",X28)))</formula>
    </cfRule>
    <cfRule type="containsText" dxfId="1080" priority="167" operator="containsText" text="Poco Crítico">
      <formula>NOT(ISERROR(SEARCH("Poco Crítico",X28)))</formula>
    </cfRule>
    <cfRule type="containsText" dxfId="1079" priority="168" operator="containsText" text="No Crítico">
      <formula>NOT(ISERROR(SEARCH("No Crítico",X28)))</formula>
    </cfRule>
  </conditionalFormatting>
  <conditionalFormatting sqref="X30 Z30">
    <cfRule type="containsText" dxfId="1078" priority="169" operator="containsText" text="Muy Crítico">
      <formula>NOT(ISERROR(SEARCH("Muy Crítico",X30)))</formula>
    </cfRule>
    <cfRule type="containsText" dxfId="1077" priority="170" operator="containsText" text="Crítico">
      <formula>NOT(ISERROR(SEARCH("Crítico",X30)))</formula>
    </cfRule>
    <cfRule type="containsText" dxfId="1076" priority="171" operator="containsText" text="Poco Crítico">
      <formula>NOT(ISERROR(SEARCH("Poco Crítico",X30)))</formula>
    </cfRule>
    <cfRule type="containsText" dxfId="1075" priority="172" operator="containsText" text="No Crítico">
      <formula>NOT(ISERROR(SEARCH("No Crítico",X30)))</formula>
    </cfRule>
  </conditionalFormatting>
  <conditionalFormatting sqref="X32 Z32">
    <cfRule type="containsText" dxfId="1074" priority="161" operator="containsText" text="Muy Crítico">
      <formula>NOT(ISERROR(SEARCH("Muy Crítico",X32)))</formula>
    </cfRule>
    <cfRule type="containsText" dxfId="1073" priority="162" operator="containsText" text="Crítico">
      <formula>NOT(ISERROR(SEARCH("Crítico",X32)))</formula>
    </cfRule>
    <cfRule type="containsText" dxfId="1072" priority="163" operator="containsText" text="Poco Crítico">
      <formula>NOT(ISERROR(SEARCH("Poco Crítico",X32)))</formula>
    </cfRule>
    <cfRule type="containsText" dxfId="1071" priority="164" operator="containsText" text="No Crítico">
      <formula>NOT(ISERROR(SEARCH("No Crítico",X32)))</formula>
    </cfRule>
  </conditionalFormatting>
  <conditionalFormatting sqref="AC33 AC35:AC36 AC29">
    <cfRule type="containsText" dxfId="1070" priority="157" operator="containsText" text="Muy Crítico">
      <formula>NOT(ISERROR(SEARCH("Muy Crítico",AC29)))</formula>
    </cfRule>
    <cfRule type="containsText" dxfId="1069" priority="158" operator="containsText" text="Crítico">
      <formula>NOT(ISERROR(SEARCH("Crítico",AC29)))</formula>
    </cfRule>
    <cfRule type="containsText" dxfId="1068" priority="159" operator="containsText" text="Poco Crítico">
      <formula>NOT(ISERROR(SEARCH("Poco Crítico",AC29)))</formula>
    </cfRule>
    <cfRule type="containsText" dxfId="1067" priority="160" operator="containsText" text="No Crítico">
      <formula>NOT(ISERROR(SEARCH("No Crítico",AC29)))</formula>
    </cfRule>
  </conditionalFormatting>
  <conditionalFormatting sqref="AC34">
    <cfRule type="containsText" dxfId="1066" priority="149" operator="containsText" text="Muy Crítico">
      <formula>NOT(ISERROR(SEARCH("Muy Crítico",AC34)))</formula>
    </cfRule>
    <cfRule type="containsText" dxfId="1065" priority="150" operator="containsText" text="Crítico">
      <formula>NOT(ISERROR(SEARCH("Crítico",AC34)))</formula>
    </cfRule>
    <cfRule type="containsText" dxfId="1064" priority="151" operator="containsText" text="Poco Crítico">
      <formula>NOT(ISERROR(SEARCH("Poco Crítico",AC34)))</formula>
    </cfRule>
    <cfRule type="containsText" dxfId="1063" priority="152" operator="containsText" text="No Crítico">
      <formula>NOT(ISERROR(SEARCH("No Crítico",AC34)))</formula>
    </cfRule>
  </conditionalFormatting>
  <conditionalFormatting sqref="AC28">
    <cfRule type="containsText" dxfId="1062" priority="141" operator="containsText" text="Muy Crítico">
      <formula>NOT(ISERROR(SEARCH("Muy Crítico",AC28)))</formula>
    </cfRule>
    <cfRule type="containsText" dxfId="1061" priority="142" operator="containsText" text="Crítico">
      <formula>NOT(ISERROR(SEARCH("Crítico",AC28)))</formula>
    </cfRule>
    <cfRule type="containsText" dxfId="1060" priority="143" operator="containsText" text="Poco Crítico">
      <formula>NOT(ISERROR(SEARCH("Poco Crítico",AC28)))</formula>
    </cfRule>
    <cfRule type="containsText" dxfId="1059" priority="144" operator="containsText" text="No Crítico">
      <formula>NOT(ISERROR(SEARCH("No Crítico",AC28)))</formula>
    </cfRule>
  </conditionalFormatting>
  <conditionalFormatting sqref="AC30:AC31">
    <cfRule type="containsText" dxfId="1058" priority="145" operator="containsText" text="Muy Crítico">
      <formula>NOT(ISERROR(SEARCH("Muy Crítico",AC30)))</formula>
    </cfRule>
    <cfRule type="containsText" dxfId="1057" priority="146" operator="containsText" text="Crítico">
      <formula>NOT(ISERROR(SEARCH("Crítico",AC30)))</formula>
    </cfRule>
    <cfRule type="containsText" dxfId="1056" priority="147" operator="containsText" text="Poco Crítico">
      <formula>NOT(ISERROR(SEARCH("Poco Crítico",AC30)))</formula>
    </cfRule>
    <cfRule type="containsText" dxfId="1055" priority="148" operator="containsText" text="No Crítico">
      <formula>NOT(ISERROR(SEARCH("No Crítico",AC30)))</formula>
    </cfRule>
  </conditionalFormatting>
  <conditionalFormatting sqref="AC32">
    <cfRule type="containsText" dxfId="1054" priority="137" operator="containsText" text="Muy Crítico">
      <formula>NOT(ISERROR(SEARCH("Muy Crítico",AC32)))</formula>
    </cfRule>
    <cfRule type="containsText" dxfId="1053" priority="138" operator="containsText" text="Crítico">
      <formula>NOT(ISERROR(SEARCH("Crítico",AC32)))</formula>
    </cfRule>
    <cfRule type="containsText" dxfId="1052" priority="139" operator="containsText" text="Poco Crítico">
      <formula>NOT(ISERROR(SEARCH("Poco Crítico",AC32)))</formula>
    </cfRule>
    <cfRule type="containsText" dxfId="1051" priority="140" operator="containsText" text="No Crítico">
      <formula>NOT(ISERROR(SEARCH("No Crítico",AC32)))</formula>
    </cfRule>
  </conditionalFormatting>
  <conditionalFormatting sqref="AF28">
    <cfRule type="containsText" dxfId="1050" priority="125" operator="containsText" text="Muy Crítico">
      <formula>NOT(ISERROR(SEARCH("Muy Crítico",AF28)))</formula>
    </cfRule>
    <cfRule type="containsText" dxfId="1049" priority="126" operator="containsText" text="Crítico">
      <formula>NOT(ISERROR(SEARCH("Crítico",AF28)))</formula>
    </cfRule>
    <cfRule type="containsText" dxfId="1048" priority="127" operator="containsText" text="Poco Crítico">
      <formula>NOT(ISERROR(SEARCH("Poco Crítico",AF28)))</formula>
    </cfRule>
    <cfRule type="containsText" dxfId="1047" priority="128" operator="containsText" text="No Crítico">
      <formula>NOT(ISERROR(SEARCH("No Crítico",AF28)))</formula>
    </cfRule>
  </conditionalFormatting>
  <conditionalFormatting sqref="AF30">
    <cfRule type="containsText" dxfId="1046" priority="129" operator="containsText" text="Muy Crítico">
      <formula>NOT(ISERROR(SEARCH("Muy Crítico",AF30)))</formula>
    </cfRule>
    <cfRule type="containsText" dxfId="1045" priority="130" operator="containsText" text="Crítico">
      <formula>NOT(ISERROR(SEARCH("Crítico",AF30)))</formula>
    </cfRule>
    <cfRule type="containsText" dxfId="1044" priority="131" operator="containsText" text="Poco Crítico">
      <formula>NOT(ISERROR(SEARCH("Poco Crítico",AF30)))</formula>
    </cfRule>
    <cfRule type="containsText" dxfId="1043" priority="132" operator="containsText" text="No Crítico">
      <formula>NOT(ISERROR(SEARCH("No Crítico",AF30)))</formula>
    </cfRule>
  </conditionalFormatting>
  <conditionalFormatting sqref="AF32">
    <cfRule type="containsText" dxfId="1042" priority="121" operator="containsText" text="Muy Crítico">
      <formula>NOT(ISERROR(SEARCH("Muy Crítico",AF32)))</formula>
    </cfRule>
    <cfRule type="containsText" dxfId="1041" priority="122" operator="containsText" text="Crítico">
      <formula>NOT(ISERROR(SEARCH("Crítico",AF32)))</formula>
    </cfRule>
    <cfRule type="containsText" dxfId="1040" priority="123" operator="containsText" text="Poco Crítico">
      <formula>NOT(ISERROR(SEARCH("Poco Crítico",AF32)))</formula>
    </cfRule>
    <cfRule type="containsText" dxfId="1039" priority="124" operator="containsText" text="No Crítico">
      <formula>NOT(ISERROR(SEARCH("No Crítico",AF32)))</formula>
    </cfRule>
  </conditionalFormatting>
  <conditionalFormatting sqref="AH33">
    <cfRule type="containsText" dxfId="1038" priority="117" operator="containsText" text="Muy Crítico">
      <formula>NOT(ISERROR(SEARCH("Muy Crítico",AH33)))</formula>
    </cfRule>
    <cfRule type="containsText" dxfId="1037" priority="118" operator="containsText" text="Crítico">
      <formula>NOT(ISERROR(SEARCH("Crítico",AH33)))</formula>
    </cfRule>
    <cfRule type="containsText" dxfId="1036" priority="119" operator="containsText" text="Poco Crítico">
      <formula>NOT(ISERROR(SEARCH("Poco Crítico",AH33)))</formula>
    </cfRule>
    <cfRule type="containsText" dxfId="1035" priority="120" operator="containsText" text="No Crítico">
      <formula>NOT(ISERROR(SEARCH("No Crítico",AH33)))</formula>
    </cfRule>
  </conditionalFormatting>
  <conditionalFormatting sqref="AH34">
    <cfRule type="containsText" dxfId="1034" priority="113" operator="containsText" text="Muy Crítico">
      <formula>NOT(ISERROR(SEARCH("Muy Crítico",AH34)))</formula>
    </cfRule>
    <cfRule type="containsText" dxfId="1033" priority="114" operator="containsText" text="Crítico">
      <formula>NOT(ISERROR(SEARCH("Crítico",AH34)))</formula>
    </cfRule>
    <cfRule type="containsText" dxfId="1032" priority="115" operator="containsText" text="Poco Crítico">
      <formula>NOT(ISERROR(SEARCH("Poco Crítico",AH34)))</formula>
    </cfRule>
    <cfRule type="containsText" dxfId="1031" priority="116" operator="containsText" text="No Crítico">
      <formula>NOT(ISERROR(SEARCH("No Crítico",AH34)))</formula>
    </cfRule>
  </conditionalFormatting>
  <conditionalFormatting sqref="AH28">
    <cfRule type="containsText" dxfId="1030" priority="109" operator="containsText" text="Muy Crítico">
      <formula>NOT(ISERROR(SEARCH("Muy Crítico",AH28)))</formula>
    </cfRule>
    <cfRule type="containsText" dxfId="1029" priority="110" operator="containsText" text="Crítico">
      <formula>NOT(ISERROR(SEARCH("Crítico",AH28)))</formula>
    </cfRule>
    <cfRule type="containsText" dxfId="1028" priority="111" operator="containsText" text="Poco Crítico">
      <formula>NOT(ISERROR(SEARCH("Poco Crítico",AH28)))</formula>
    </cfRule>
    <cfRule type="containsText" dxfId="1027" priority="112" operator="containsText" text="No Crítico">
      <formula>NOT(ISERROR(SEARCH("No Crítico",AH28)))</formula>
    </cfRule>
  </conditionalFormatting>
  <conditionalFormatting sqref="AH32">
    <cfRule type="containsText" dxfId="1026" priority="105" operator="containsText" text="Muy Crítico">
      <formula>NOT(ISERROR(SEARCH("Muy Crítico",AH32)))</formula>
    </cfRule>
    <cfRule type="containsText" dxfId="1025" priority="106" operator="containsText" text="Crítico">
      <formula>NOT(ISERROR(SEARCH("Crítico",AH32)))</formula>
    </cfRule>
    <cfRule type="containsText" dxfId="1024" priority="107" operator="containsText" text="Poco Crítico">
      <formula>NOT(ISERROR(SEARCH("Poco Crítico",AH32)))</formula>
    </cfRule>
    <cfRule type="containsText" dxfId="1023" priority="108" operator="containsText" text="No Crítico">
      <formula>NOT(ISERROR(SEARCH("No Crítico",AH32)))</formula>
    </cfRule>
  </conditionalFormatting>
  <conditionalFormatting sqref="AH29">
    <cfRule type="containsText" dxfId="1022" priority="101" operator="containsText" text="Muy Crítico">
      <formula>NOT(ISERROR(SEARCH("Muy Crítico",AH29)))</formula>
    </cfRule>
    <cfRule type="containsText" dxfId="1021" priority="102" operator="containsText" text="Crítico">
      <formula>NOT(ISERROR(SEARCH("Crítico",AH29)))</formula>
    </cfRule>
    <cfRule type="containsText" dxfId="1020" priority="103" operator="containsText" text="Poco Crítico">
      <formula>NOT(ISERROR(SEARCH("Poco Crítico",AH29)))</formula>
    </cfRule>
    <cfRule type="containsText" dxfId="1019" priority="104" operator="containsText" text="No Crítico">
      <formula>NOT(ISERROR(SEARCH("No Crítico",AH29)))</formula>
    </cfRule>
  </conditionalFormatting>
  <conditionalFormatting sqref="AH30">
    <cfRule type="containsText" dxfId="1018" priority="97" operator="containsText" text="Muy Crítico">
      <formula>NOT(ISERROR(SEARCH("Muy Crítico",AH30)))</formula>
    </cfRule>
    <cfRule type="containsText" dxfId="1017" priority="98" operator="containsText" text="Crítico">
      <formula>NOT(ISERROR(SEARCH("Crítico",AH30)))</formula>
    </cfRule>
    <cfRule type="containsText" dxfId="1016" priority="99" operator="containsText" text="Poco Crítico">
      <formula>NOT(ISERROR(SEARCH("Poco Crítico",AH30)))</formula>
    </cfRule>
    <cfRule type="containsText" dxfId="1015" priority="100" operator="containsText" text="No Crítico">
      <formula>NOT(ISERROR(SEARCH("No Crítico",AH30)))</formula>
    </cfRule>
  </conditionalFormatting>
  <conditionalFormatting sqref="AH31">
    <cfRule type="containsText" dxfId="1014" priority="93" operator="containsText" text="Muy Crítico">
      <formula>NOT(ISERROR(SEARCH("Muy Crítico",AH31)))</formula>
    </cfRule>
    <cfRule type="containsText" dxfId="1013" priority="94" operator="containsText" text="Crítico">
      <formula>NOT(ISERROR(SEARCH("Crítico",AH31)))</formula>
    </cfRule>
    <cfRule type="containsText" dxfId="1012" priority="95" operator="containsText" text="Poco Crítico">
      <formula>NOT(ISERROR(SEARCH("Poco Crítico",AH31)))</formula>
    </cfRule>
    <cfRule type="containsText" dxfId="1011" priority="96" operator="containsText" text="No Crítico">
      <formula>NOT(ISERROR(SEARCH("No Crítico",AH31)))</formula>
    </cfRule>
  </conditionalFormatting>
  <conditionalFormatting sqref="AJ33 AJ31 AJ29">
    <cfRule type="containsText" dxfId="1010" priority="89" operator="containsText" text="Muy Crítico">
      <formula>NOT(ISERROR(SEARCH("Muy Crítico",AJ29)))</formula>
    </cfRule>
    <cfRule type="containsText" dxfId="1009" priority="90" operator="containsText" text="Crítico">
      <formula>NOT(ISERROR(SEARCH("Crítico",AJ29)))</formula>
    </cfRule>
    <cfRule type="containsText" dxfId="1008" priority="91" operator="containsText" text="Poco Crítico">
      <formula>NOT(ISERROR(SEARCH("Poco Crítico",AJ29)))</formula>
    </cfRule>
    <cfRule type="containsText" dxfId="1007" priority="92" operator="containsText" text="No Crítico">
      <formula>NOT(ISERROR(SEARCH("No Crítico",AJ29)))</formula>
    </cfRule>
  </conditionalFormatting>
  <conditionalFormatting sqref="AJ34">
    <cfRule type="containsText" dxfId="1006" priority="85" operator="containsText" text="Muy Crítico">
      <formula>NOT(ISERROR(SEARCH("Muy Crítico",AJ34)))</formula>
    </cfRule>
    <cfRule type="containsText" dxfId="1005" priority="86" operator="containsText" text="Crítico">
      <formula>NOT(ISERROR(SEARCH("Crítico",AJ34)))</formula>
    </cfRule>
    <cfRule type="containsText" dxfId="1004" priority="87" operator="containsText" text="Poco Crítico">
      <formula>NOT(ISERROR(SEARCH("Poco Crítico",AJ34)))</formula>
    </cfRule>
    <cfRule type="containsText" dxfId="1003" priority="88" operator="containsText" text="No Crítico">
      <formula>NOT(ISERROR(SEARCH("No Crítico",AJ34)))</formula>
    </cfRule>
  </conditionalFormatting>
  <conditionalFormatting sqref="AJ28">
    <cfRule type="containsText" dxfId="1002" priority="77" operator="containsText" text="Muy Crítico">
      <formula>NOT(ISERROR(SEARCH("Muy Crítico",AJ28)))</formula>
    </cfRule>
    <cfRule type="containsText" dxfId="1001" priority="78" operator="containsText" text="Crítico">
      <formula>NOT(ISERROR(SEARCH("Crítico",AJ28)))</formula>
    </cfRule>
    <cfRule type="containsText" dxfId="1000" priority="79" operator="containsText" text="Poco Crítico">
      <formula>NOT(ISERROR(SEARCH("Poco Crítico",AJ28)))</formula>
    </cfRule>
    <cfRule type="containsText" dxfId="999" priority="80" operator="containsText" text="No Crítico">
      <formula>NOT(ISERROR(SEARCH("No Crítico",AJ28)))</formula>
    </cfRule>
  </conditionalFormatting>
  <conditionalFormatting sqref="AJ30">
    <cfRule type="containsText" dxfId="998" priority="81" operator="containsText" text="Muy Crítico">
      <formula>NOT(ISERROR(SEARCH("Muy Crítico",AJ30)))</formula>
    </cfRule>
    <cfRule type="containsText" dxfId="997" priority="82" operator="containsText" text="Crítico">
      <formula>NOT(ISERROR(SEARCH("Crítico",AJ30)))</formula>
    </cfRule>
    <cfRule type="containsText" dxfId="996" priority="83" operator="containsText" text="Poco Crítico">
      <formula>NOT(ISERROR(SEARCH("Poco Crítico",AJ30)))</formula>
    </cfRule>
    <cfRule type="containsText" dxfId="995" priority="84" operator="containsText" text="No Crítico">
      <formula>NOT(ISERROR(SEARCH("No Crítico",AJ30)))</formula>
    </cfRule>
  </conditionalFormatting>
  <conditionalFormatting sqref="AJ32">
    <cfRule type="containsText" dxfId="994" priority="73" operator="containsText" text="Muy Crítico">
      <formula>NOT(ISERROR(SEARCH("Muy Crítico",AJ32)))</formula>
    </cfRule>
    <cfRule type="containsText" dxfId="993" priority="74" operator="containsText" text="Crítico">
      <formula>NOT(ISERROR(SEARCH("Crítico",AJ32)))</formula>
    </cfRule>
    <cfRule type="containsText" dxfId="992" priority="75" operator="containsText" text="Poco Crítico">
      <formula>NOT(ISERROR(SEARCH("Poco Crítico",AJ32)))</formula>
    </cfRule>
    <cfRule type="containsText" dxfId="991" priority="76" operator="containsText" text="No Crítico">
      <formula>NOT(ISERROR(SEARCH("No Crítico",AJ32)))</formula>
    </cfRule>
  </conditionalFormatting>
  <conditionalFormatting sqref="AL33:AL34 AL20:AL31">
    <cfRule type="containsText" dxfId="990" priority="69" operator="containsText" text="Muy Crítico">
      <formula>NOT(ISERROR(SEARCH("Muy Crítico",AL20)))</formula>
    </cfRule>
    <cfRule type="containsText" dxfId="989" priority="70" operator="containsText" text="Crítico">
      <formula>NOT(ISERROR(SEARCH("Crítico",AL20)))</formula>
    </cfRule>
    <cfRule type="containsText" dxfId="988" priority="71" operator="containsText" text="Poco Crítico">
      <formula>NOT(ISERROR(SEARCH("Poco Crítico",AL20)))</formula>
    </cfRule>
    <cfRule type="containsText" dxfId="987" priority="72" operator="containsText" text="No Crítico">
      <formula>NOT(ISERROR(SEARCH("No Crítico",AL20)))</formula>
    </cfRule>
  </conditionalFormatting>
  <conditionalFormatting sqref="AL32">
    <cfRule type="containsText" dxfId="986" priority="65" operator="containsText" text="Muy Crítico">
      <formula>NOT(ISERROR(SEARCH("Muy Crítico",AL32)))</formula>
    </cfRule>
    <cfRule type="containsText" dxfId="985" priority="66" operator="containsText" text="Crítico">
      <formula>NOT(ISERROR(SEARCH("Crítico",AL32)))</formula>
    </cfRule>
    <cfRule type="containsText" dxfId="984" priority="67" operator="containsText" text="Poco Crítico">
      <formula>NOT(ISERROR(SEARCH("Poco Crítico",AL32)))</formula>
    </cfRule>
    <cfRule type="containsText" dxfId="983" priority="68" operator="containsText" text="No Crítico">
      <formula>NOT(ISERROR(SEARCH("No Crítico",AL32)))</formula>
    </cfRule>
  </conditionalFormatting>
  <conditionalFormatting sqref="AN29 AN31 AN33:AN36">
    <cfRule type="containsText" dxfId="982" priority="61" operator="containsText" text="Muy Crítico">
      <formula>NOT(ISERROR(SEARCH("Muy Crítico",AN29)))</formula>
    </cfRule>
    <cfRule type="containsText" dxfId="981" priority="62" operator="containsText" text="Crítico">
      <formula>NOT(ISERROR(SEARCH("Crítico",AN29)))</formula>
    </cfRule>
    <cfRule type="containsText" dxfId="980" priority="63" operator="containsText" text="Poco Crítico">
      <formula>NOT(ISERROR(SEARCH("Poco Crítico",AN29)))</formula>
    </cfRule>
    <cfRule type="containsText" dxfId="979" priority="64" operator="containsText" text="No Crítico">
      <formula>NOT(ISERROR(SEARCH("No Crítico",AN29)))</formula>
    </cfRule>
  </conditionalFormatting>
  <conditionalFormatting sqref="AN28">
    <cfRule type="containsText" dxfId="978" priority="53" operator="containsText" text="Muy Crítico">
      <formula>NOT(ISERROR(SEARCH("Muy Crítico",AN28)))</formula>
    </cfRule>
    <cfRule type="containsText" dxfId="977" priority="54" operator="containsText" text="Crítico">
      <formula>NOT(ISERROR(SEARCH("Crítico",AN28)))</formula>
    </cfRule>
    <cfRule type="containsText" dxfId="976" priority="55" operator="containsText" text="Poco Crítico">
      <formula>NOT(ISERROR(SEARCH("Poco Crítico",AN28)))</formula>
    </cfRule>
    <cfRule type="containsText" dxfId="975" priority="56" operator="containsText" text="No Crítico">
      <formula>NOT(ISERROR(SEARCH("No Crítico",AN28)))</formula>
    </cfRule>
  </conditionalFormatting>
  <conditionalFormatting sqref="AN30">
    <cfRule type="containsText" dxfId="974" priority="57" operator="containsText" text="Muy Crítico">
      <formula>NOT(ISERROR(SEARCH("Muy Crítico",AN30)))</formula>
    </cfRule>
    <cfRule type="containsText" dxfId="973" priority="58" operator="containsText" text="Crítico">
      <formula>NOT(ISERROR(SEARCH("Crítico",AN30)))</formula>
    </cfRule>
    <cfRule type="containsText" dxfId="972" priority="59" operator="containsText" text="Poco Crítico">
      <formula>NOT(ISERROR(SEARCH("Poco Crítico",AN30)))</formula>
    </cfRule>
    <cfRule type="containsText" dxfId="971" priority="60" operator="containsText" text="No Crítico">
      <formula>NOT(ISERROR(SEARCH("No Crítico",AN30)))</formula>
    </cfRule>
  </conditionalFormatting>
  <conditionalFormatting sqref="AN32">
    <cfRule type="containsText" dxfId="970" priority="49" operator="containsText" text="Muy Crítico">
      <formula>NOT(ISERROR(SEARCH("Muy Crítico",AN32)))</formula>
    </cfRule>
    <cfRule type="containsText" dxfId="969" priority="50" operator="containsText" text="Crítico">
      <formula>NOT(ISERROR(SEARCH("Crítico",AN32)))</formula>
    </cfRule>
    <cfRule type="containsText" dxfId="968" priority="51" operator="containsText" text="Poco Crítico">
      <formula>NOT(ISERROR(SEARCH("Poco Crítico",AN32)))</formula>
    </cfRule>
    <cfRule type="containsText" dxfId="967" priority="52" operator="containsText" text="No Crítico">
      <formula>NOT(ISERROR(SEARCH("No Crítico",AN32)))</formula>
    </cfRule>
  </conditionalFormatting>
  <conditionalFormatting sqref="AP31">
    <cfRule type="containsText" dxfId="966" priority="45" operator="containsText" text="Muy Crítico">
      <formula>NOT(ISERROR(SEARCH("Muy Crítico",AP31)))</formula>
    </cfRule>
    <cfRule type="containsText" dxfId="965" priority="46" operator="containsText" text="Crítico">
      <formula>NOT(ISERROR(SEARCH("Crítico",AP31)))</formula>
    </cfRule>
    <cfRule type="containsText" dxfId="964" priority="47" operator="containsText" text="Poco Crítico">
      <formula>NOT(ISERROR(SEARCH("Poco Crítico",AP31)))</formula>
    </cfRule>
    <cfRule type="containsText" dxfId="963" priority="48" operator="containsText" text="No Crítico">
      <formula>NOT(ISERROR(SEARCH("No Crítico",AP31)))</formula>
    </cfRule>
  </conditionalFormatting>
  <conditionalFormatting sqref="AP28">
    <cfRule type="containsText" dxfId="962" priority="37" operator="containsText" text="Muy Crítico">
      <formula>NOT(ISERROR(SEARCH("Muy Crítico",AP28)))</formula>
    </cfRule>
    <cfRule type="containsText" dxfId="961" priority="38" operator="containsText" text="Crítico">
      <formula>NOT(ISERROR(SEARCH("Crítico",AP28)))</formula>
    </cfRule>
    <cfRule type="containsText" dxfId="960" priority="39" operator="containsText" text="Poco Crítico">
      <formula>NOT(ISERROR(SEARCH("Poco Crítico",AP28)))</formula>
    </cfRule>
    <cfRule type="containsText" dxfId="959" priority="40" operator="containsText" text="No Crítico">
      <formula>NOT(ISERROR(SEARCH("No Crítico",AP28)))</formula>
    </cfRule>
  </conditionalFormatting>
  <conditionalFormatting sqref="AP30">
    <cfRule type="containsText" dxfId="958" priority="41" operator="containsText" text="Muy Crítico">
      <formula>NOT(ISERROR(SEARCH("Muy Crítico",AP30)))</formula>
    </cfRule>
    <cfRule type="containsText" dxfId="957" priority="42" operator="containsText" text="Crítico">
      <formula>NOT(ISERROR(SEARCH("Crítico",AP30)))</formula>
    </cfRule>
    <cfRule type="containsText" dxfId="956" priority="43" operator="containsText" text="Poco Crítico">
      <formula>NOT(ISERROR(SEARCH("Poco Crítico",AP30)))</formula>
    </cfRule>
    <cfRule type="containsText" dxfId="955" priority="44" operator="containsText" text="No Crítico">
      <formula>NOT(ISERROR(SEARCH("No Crítico",AP30)))</formula>
    </cfRule>
  </conditionalFormatting>
  <conditionalFormatting sqref="AP32">
    <cfRule type="containsText" dxfId="954" priority="33" operator="containsText" text="Muy Crítico">
      <formula>NOT(ISERROR(SEARCH("Muy Crítico",AP32)))</formula>
    </cfRule>
    <cfRule type="containsText" dxfId="953" priority="34" operator="containsText" text="Crítico">
      <formula>NOT(ISERROR(SEARCH("Crítico",AP32)))</formula>
    </cfRule>
    <cfRule type="containsText" dxfId="952" priority="35" operator="containsText" text="Poco Crítico">
      <formula>NOT(ISERROR(SEARCH("Poco Crítico",AP32)))</formula>
    </cfRule>
    <cfRule type="containsText" dxfId="951" priority="36" operator="containsText" text="No Crítico">
      <formula>NOT(ISERROR(SEARCH("No Crítico",AP32)))</formula>
    </cfRule>
  </conditionalFormatting>
  <conditionalFormatting sqref="AL19">
    <cfRule type="containsText" dxfId="950" priority="25" operator="containsText" text="Muy Crítico">
      <formula>NOT(ISERROR(SEARCH("Muy Crítico",AL19)))</formula>
    </cfRule>
    <cfRule type="containsText" dxfId="949" priority="26" operator="containsText" text="Crítico">
      <formula>NOT(ISERROR(SEARCH("Crítico",AL19)))</formula>
    </cfRule>
    <cfRule type="containsText" dxfId="948" priority="27" operator="containsText" text="Poco Crítico">
      <formula>NOT(ISERROR(SEARCH("Poco Crítico",AL19)))</formula>
    </cfRule>
    <cfRule type="containsText" dxfId="947" priority="28" operator="containsText" text="No Crítico">
      <formula>NOT(ISERROR(SEARCH("No Crítico",AL19)))</formula>
    </cfRule>
  </conditionalFormatting>
  <conditionalFormatting sqref="AU8:AU36">
    <cfRule type="expression" dxfId="946" priority="21">
      <formula>IF(AU8="No crítico",1,0)</formula>
    </cfRule>
    <cfRule type="expression" dxfId="945" priority="22">
      <formula>IF(AU8="Esencial",1,0)</formula>
    </cfRule>
    <cfRule type="expression" dxfId="944" priority="23">
      <formula>IF(AU8="Crítico",1,0)</formula>
    </cfRule>
    <cfRule type="expression" dxfId="943" priority="24">
      <formula>IF(AU8="Muy crítico",1,0)</formula>
    </cfRule>
  </conditionalFormatting>
  <conditionalFormatting sqref="AC16">
    <cfRule type="containsText" dxfId="942" priority="9" operator="containsText" text="Muy Crítico">
      <formula>NOT(ISERROR(SEARCH("Muy Crítico",AC16)))</formula>
    </cfRule>
    <cfRule type="containsText" dxfId="941" priority="10" operator="containsText" text="Crítico">
      <formula>NOT(ISERROR(SEARCH("Crítico",AC16)))</formula>
    </cfRule>
    <cfRule type="containsText" dxfId="940" priority="11" operator="containsText" text="Poco Crítico">
      <formula>NOT(ISERROR(SEARCH("Poco Crítico",AC16)))</formula>
    </cfRule>
    <cfRule type="containsText" dxfId="939" priority="12" operator="containsText" text="No Crítico">
      <formula>NOT(ISERROR(SEARCH("No Crítico",AC16)))</formula>
    </cfRule>
  </conditionalFormatting>
  <conditionalFormatting sqref="AC18">
    <cfRule type="containsText" dxfId="938" priority="5" operator="containsText" text="Muy Crítico">
      <formula>NOT(ISERROR(SEARCH("Muy Crítico",AC18)))</formula>
    </cfRule>
    <cfRule type="containsText" dxfId="937" priority="6" operator="containsText" text="Crítico">
      <formula>NOT(ISERROR(SEARCH("Crítico",AC18)))</formula>
    </cfRule>
    <cfRule type="containsText" dxfId="936" priority="7" operator="containsText" text="Poco Crítico">
      <formula>NOT(ISERROR(SEARCH("Poco Crítico",AC18)))</formula>
    </cfRule>
    <cfRule type="containsText" dxfId="935" priority="8" operator="containsText" text="No Crítico">
      <formula>NOT(ISERROR(SEARCH("No Crítico",AC18)))</formula>
    </cfRule>
  </conditionalFormatting>
  <conditionalFormatting sqref="V8:V9">
    <cfRule type="containsText" dxfId="934" priority="1" operator="containsText" text="Muy Crítico">
      <formula>NOT(ISERROR(SEARCH("Muy Crítico",V8)))</formula>
    </cfRule>
    <cfRule type="containsText" dxfId="933" priority="2" operator="containsText" text="Crítico">
      <formula>NOT(ISERROR(SEARCH("Crítico",V8)))</formula>
    </cfRule>
    <cfRule type="containsText" dxfId="932" priority="3" operator="containsText" text="Poco Crítico">
      <formula>NOT(ISERROR(SEARCH("Poco Crítico",V8)))</formula>
    </cfRule>
    <cfRule type="containsText" dxfId="931" priority="4" operator="containsText" text="No Crítico">
      <formula>NOT(ISERROR(SEARCH("No Crítico",V8)))</formula>
    </cfRule>
  </conditionalFormatting>
  <dataValidations count="9">
    <dataValidation type="list" allowBlank="1" showInputMessage="1" showErrorMessage="1" sqref="P18:P59 P16" xr:uid="{F876CD2E-A243-4CF9-A879-054FBC91EF87}">
      <formula1>L_15</formula1>
    </dataValidation>
    <dataValidation type="list" showInputMessage="1" sqref="L18:L59 L16 L8" xr:uid="{369C675B-4183-42E3-8C64-BD7EFA032DE6}">
      <formula1>L_19</formula1>
    </dataValidation>
    <dataValidation type="list" allowBlank="1" showInputMessage="1" showErrorMessage="1" sqref="R17 R19:R59 R8:R15" xr:uid="{208F5383-12D3-42D6-8F39-A9CFCA64461A}">
      <formula1>L_16</formula1>
    </dataValidation>
    <dataValidation type="list" allowBlank="1" showInputMessage="1" showErrorMessage="1" sqref="AF8:AF59" xr:uid="{48CFC624-B6C0-4267-B409-1397D0D9544F}">
      <formula1>L_06</formula1>
    </dataValidation>
    <dataValidation type="list" allowBlank="1" showInputMessage="1" showErrorMessage="1" sqref="AN8:AN59" xr:uid="{8C6BF90A-C190-4018-BD4B-93ED7666DAC0}">
      <formula1>L_05</formula1>
    </dataValidation>
    <dataValidation type="list" allowBlank="1" showInputMessage="1" showErrorMessage="1" sqref="AP8:AP59" xr:uid="{855AB44F-062C-472E-8286-6293107CF063}">
      <formula1>L_04</formula1>
    </dataValidation>
    <dataValidation type="list" showInputMessage="1" showErrorMessage="1" sqref="AL8:AL59" xr:uid="{932792E5-D1DD-448A-A19B-79716C22953A}">
      <formula1>L_03</formula1>
    </dataValidation>
    <dataValidation type="list" showInputMessage="1" showErrorMessage="1" sqref="AJ8:AJ59" xr:uid="{4CF7EEB1-31DB-409F-AA7D-2F131E2FF933}">
      <formula1>L_02</formula1>
    </dataValidation>
    <dataValidation type="list" showInputMessage="1" showErrorMessage="1" sqref="AH8:AH59" xr:uid="{2F609C56-288C-4C22-AC1D-C05D7D497298}">
      <formula1>L_01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D7D7-D48B-4C38-BE39-466133C43FCA}">
  <sheetPr published="0"/>
  <dimension ref="A1:L9"/>
  <sheetViews>
    <sheetView showGridLines="0" zoomScaleNormal="100" workbookViewId="0">
      <selection activeCell="J5" sqref="J5"/>
    </sheetView>
  </sheetViews>
  <sheetFormatPr baseColWidth="10" defaultColWidth="11.44140625" defaultRowHeight="10.199999999999999"/>
  <cols>
    <col min="1" max="1" width="4.33203125" style="220" customWidth="1"/>
    <col min="2" max="2" width="3.5546875" style="224" customWidth="1"/>
    <col min="3" max="12" width="8.109375" style="220" customWidth="1"/>
    <col min="13" max="16384" width="11.44140625" style="220"/>
  </cols>
  <sheetData>
    <row r="1" spans="1:12">
      <c r="A1" s="319"/>
      <c r="B1" s="320"/>
      <c r="C1" s="327">
        <v>5</v>
      </c>
      <c r="D1" s="327"/>
      <c r="E1" s="328">
        <v>4</v>
      </c>
      <c r="F1" s="328"/>
      <c r="G1" s="329">
        <v>3</v>
      </c>
      <c r="H1" s="329"/>
      <c r="I1" s="330">
        <v>2</v>
      </c>
      <c r="J1" s="330"/>
      <c r="K1" s="323">
        <v>1</v>
      </c>
      <c r="L1" s="323"/>
    </row>
    <row r="2" spans="1:12">
      <c r="A2" s="321"/>
      <c r="B2" s="322"/>
      <c r="C2" s="327" t="s">
        <v>0</v>
      </c>
      <c r="D2" s="327"/>
      <c r="E2" s="328" t="s">
        <v>3</v>
      </c>
      <c r="F2" s="328"/>
      <c r="G2" s="329" t="s">
        <v>5</v>
      </c>
      <c r="H2" s="329"/>
      <c r="I2" s="330" t="s">
        <v>7</v>
      </c>
      <c r="J2" s="330"/>
      <c r="K2" s="323" t="s">
        <v>9</v>
      </c>
      <c r="L2" s="323"/>
    </row>
    <row r="3" spans="1:12" ht="77.25" customHeight="1">
      <c r="A3" s="324" t="s">
        <v>65</v>
      </c>
      <c r="B3" s="221" t="s">
        <v>17</v>
      </c>
      <c r="C3" s="318" t="s">
        <v>1255</v>
      </c>
      <c r="D3" s="318"/>
      <c r="E3" s="318" t="s">
        <v>1256</v>
      </c>
      <c r="F3" s="318"/>
      <c r="G3" s="318" t="s">
        <v>1257</v>
      </c>
      <c r="H3" s="318"/>
      <c r="I3" s="318" t="s">
        <v>1258</v>
      </c>
      <c r="J3" s="318"/>
      <c r="K3" s="318" t="s">
        <v>1259</v>
      </c>
      <c r="L3" s="318"/>
    </row>
    <row r="4" spans="1:12" ht="204">
      <c r="A4" s="325"/>
      <c r="B4" s="221" t="s">
        <v>18</v>
      </c>
      <c r="C4" s="222" t="s">
        <v>25</v>
      </c>
      <c r="D4" s="222" t="s">
        <v>30</v>
      </c>
      <c r="E4" s="222" t="s">
        <v>33</v>
      </c>
      <c r="F4" s="222" t="s">
        <v>38</v>
      </c>
      <c r="G4" s="222" t="s">
        <v>42</v>
      </c>
      <c r="H4" s="222" t="s">
        <v>47</v>
      </c>
      <c r="I4" s="222" t="s">
        <v>50</v>
      </c>
      <c r="J4" s="222" t="s">
        <v>54</v>
      </c>
      <c r="K4" s="222" t="s">
        <v>58</v>
      </c>
      <c r="L4" s="223" t="s">
        <v>62</v>
      </c>
    </row>
    <row r="5" spans="1:12" ht="234.6">
      <c r="A5" s="325"/>
      <c r="B5" s="221" t="s">
        <v>19</v>
      </c>
      <c r="C5" s="222" t="s">
        <v>26</v>
      </c>
      <c r="D5" s="222" t="s">
        <v>251</v>
      </c>
      <c r="E5" s="222" t="s">
        <v>34</v>
      </c>
      <c r="F5" s="222" t="s">
        <v>255</v>
      </c>
      <c r="G5" s="222" t="s">
        <v>43</v>
      </c>
      <c r="H5" s="222" t="s">
        <v>239</v>
      </c>
      <c r="I5" s="222" t="s">
        <v>242</v>
      </c>
      <c r="J5" s="222" t="s">
        <v>244</v>
      </c>
      <c r="K5" s="222" t="s">
        <v>59</v>
      </c>
      <c r="L5" s="222" t="s">
        <v>248</v>
      </c>
    </row>
    <row r="6" spans="1:12" ht="224.4">
      <c r="A6" s="325"/>
      <c r="B6" s="221" t="s">
        <v>20</v>
      </c>
      <c r="C6" s="222" t="s">
        <v>27</v>
      </c>
      <c r="D6" s="222" t="s">
        <v>252</v>
      </c>
      <c r="E6" s="222" t="s">
        <v>254</v>
      </c>
      <c r="F6" s="222" t="s">
        <v>39</v>
      </c>
      <c r="G6" s="222" t="s">
        <v>44</v>
      </c>
      <c r="H6" s="222" t="s">
        <v>240</v>
      </c>
      <c r="I6" s="222" t="s">
        <v>51</v>
      </c>
      <c r="J6" s="222" t="s">
        <v>245</v>
      </c>
      <c r="K6" s="222" t="s">
        <v>246</v>
      </c>
      <c r="L6" s="222" t="s">
        <v>63</v>
      </c>
    </row>
    <row r="7" spans="1:12" ht="173.4">
      <c r="A7" s="325"/>
      <c r="B7" s="221" t="s">
        <v>21</v>
      </c>
      <c r="C7" s="222" t="s">
        <v>28</v>
      </c>
      <c r="D7" s="222" t="s">
        <v>31</v>
      </c>
      <c r="E7" s="222" t="s">
        <v>35</v>
      </c>
      <c r="F7" s="222" t="s">
        <v>40</v>
      </c>
      <c r="G7" s="222" t="s">
        <v>45</v>
      </c>
      <c r="H7" s="222" t="s">
        <v>48</v>
      </c>
      <c r="I7" s="222" t="s">
        <v>52</v>
      </c>
      <c r="J7" s="222" t="s">
        <v>55</v>
      </c>
      <c r="K7" s="222" t="s">
        <v>60</v>
      </c>
      <c r="L7" s="222" t="s">
        <v>249</v>
      </c>
    </row>
    <row r="8" spans="1:12" ht="326.39999999999998">
      <c r="A8" s="325"/>
      <c r="B8" s="221" t="s">
        <v>22</v>
      </c>
      <c r="C8" s="222" t="s">
        <v>250</v>
      </c>
      <c r="D8" s="222"/>
      <c r="E8" s="222" t="s">
        <v>36</v>
      </c>
      <c r="F8" s="222"/>
      <c r="G8" s="222" t="s">
        <v>238</v>
      </c>
      <c r="H8" s="222"/>
      <c r="I8" s="222" t="s">
        <v>243</v>
      </c>
      <c r="J8" s="222"/>
      <c r="K8" s="222" t="s">
        <v>247</v>
      </c>
      <c r="L8" s="222"/>
    </row>
    <row r="9" spans="1:12" ht="153">
      <c r="A9" s="326"/>
      <c r="B9" s="221" t="s">
        <v>23</v>
      </c>
      <c r="C9" s="222" t="s">
        <v>29</v>
      </c>
      <c r="D9" s="222" t="s">
        <v>253</v>
      </c>
      <c r="E9" s="222" t="s">
        <v>37</v>
      </c>
      <c r="F9" s="222" t="s">
        <v>256</v>
      </c>
      <c r="G9" s="222" t="s">
        <v>46</v>
      </c>
      <c r="H9" s="222" t="s">
        <v>241</v>
      </c>
      <c r="I9" s="222" t="s">
        <v>53</v>
      </c>
      <c r="J9" s="222" t="s">
        <v>56</v>
      </c>
      <c r="K9" s="222" t="s">
        <v>61</v>
      </c>
      <c r="L9" s="222" t="s">
        <v>64</v>
      </c>
    </row>
  </sheetData>
  <mergeCells count="17">
    <mergeCell ref="A1:B2"/>
    <mergeCell ref="K2:L2"/>
    <mergeCell ref="A3:A9"/>
    <mergeCell ref="C1:D1"/>
    <mergeCell ref="E1:F1"/>
    <mergeCell ref="G1:H1"/>
    <mergeCell ref="I1:J1"/>
    <mergeCell ref="K1:L1"/>
    <mergeCell ref="C2:D2"/>
    <mergeCell ref="E2:F2"/>
    <mergeCell ref="G2:H2"/>
    <mergeCell ref="I2:J2"/>
    <mergeCell ref="C3:D3"/>
    <mergeCell ref="E3:F3"/>
    <mergeCell ref="I3:J3"/>
    <mergeCell ref="G3:H3"/>
    <mergeCell ref="K3:L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4B4B-DF2E-4465-A5DD-4F81FE8238B6}">
  <sheetPr codeName="Hoja20"/>
  <dimension ref="A1:AW125"/>
  <sheetViews>
    <sheetView showGridLines="0" topLeftCell="A10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4" width="3.44140625" style="181" bestFit="1" customWidth="1"/>
    <col min="5" max="5" width="4.5546875" style="181" bestFit="1" customWidth="1"/>
    <col min="6" max="6" width="6.5546875" style="181" bestFit="1" customWidth="1"/>
    <col min="7" max="7" width="5.33203125" style="181" bestFit="1" customWidth="1"/>
    <col min="8" max="8" width="12.44140625" style="181" bestFit="1" customWidth="1"/>
    <col min="9" max="9" width="21" style="181" customWidth="1"/>
    <col min="10" max="10" width="29.88671875" style="181" customWidth="1"/>
    <col min="11" max="11" width="25.109375" style="181" customWidth="1"/>
    <col min="12" max="12" width="17.44140625" style="181" bestFit="1" customWidth="1"/>
    <col min="13" max="13" width="27.6640625" style="181" customWidth="1"/>
    <col min="14" max="14" width="3.5546875" style="181" bestFit="1" customWidth="1"/>
    <col min="15" max="15" width="7.5546875" style="181" bestFit="1" customWidth="1"/>
    <col min="16" max="16" width="3.44140625" style="181" bestFit="1" customWidth="1"/>
    <col min="17" max="17" width="28" style="181" customWidth="1"/>
    <col min="18" max="18" width="7.6640625" style="181" bestFit="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27.109375" style="181" customWidth="1"/>
    <col min="33" max="33" width="3.44140625" style="181" bestFit="1" customWidth="1"/>
    <col min="34" max="34" width="45.109375" style="181" customWidth="1"/>
    <col min="35" max="35" width="3.44140625" style="181" bestFit="1" customWidth="1"/>
    <col min="36" max="36" width="28.6640625" style="181" customWidth="1"/>
    <col min="37" max="37" width="3.44140625" style="181" bestFit="1" customWidth="1"/>
    <col min="38" max="38" width="37.33203125" style="181" customWidth="1"/>
    <col min="39" max="39" width="3.44140625" style="181" bestFit="1" customWidth="1"/>
    <col min="40" max="40" width="37" style="181" customWidth="1"/>
    <col min="41" max="41" width="3.44140625" style="181" bestFit="1" customWidth="1"/>
    <col min="42" max="42" width="37.4414062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7.109375" style="181" bestFit="1" customWidth="1"/>
    <col min="47" max="47" width="10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85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396</v>
      </c>
      <c r="E8" s="36" t="s">
        <v>382</v>
      </c>
      <c r="F8" s="36" t="s">
        <v>956</v>
      </c>
      <c r="G8" s="36">
        <v>13531</v>
      </c>
      <c r="H8" s="36" t="s">
        <v>945</v>
      </c>
      <c r="I8" s="202" t="s">
        <v>964</v>
      </c>
      <c r="J8" s="36" t="s">
        <v>983</v>
      </c>
      <c r="K8" s="36" t="s">
        <v>833</v>
      </c>
      <c r="L8" s="36" t="s">
        <v>136</v>
      </c>
      <c r="M8" s="36" t="s">
        <v>1137</v>
      </c>
      <c r="N8" s="36" t="s">
        <v>432</v>
      </c>
      <c r="O8" s="36" t="s">
        <v>147</v>
      </c>
      <c r="P8" s="36" t="s">
        <v>1</v>
      </c>
      <c r="Q8" s="36" t="s">
        <v>476</v>
      </c>
      <c r="R8" s="36" t="s">
        <v>140</v>
      </c>
      <c r="S8" s="36" t="s">
        <v>1138</v>
      </c>
      <c r="T8" s="38">
        <v>4.1666666666666664E-2</v>
      </c>
      <c r="U8" s="38">
        <v>90</v>
      </c>
      <c r="V8" s="54">
        <v>817664</v>
      </c>
      <c r="W8" s="44">
        <f>V8/30</f>
        <v>27255.466666666667</v>
      </c>
      <c r="X8" s="39">
        <v>542</v>
      </c>
      <c r="Y8" s="45">
        <f>T8</f>
        <v>4.1666666666666664E-2</v>
      </c>
      <c r="Z8" s="40">
        <v>1</v>
      </c>
      <c r="AA8" s="205">
        <f>W8*Z8*Y8</f>
        <v>1135.6444444444444</v>
      </c>
      <c r="AB8" s="47">
        <f>+AA8*X8</f>
        <v>615519.2888888889</v>
      </c>
      <c r="AC8" s="41">
        <v>384724252.28589207</v>
      </c>
      <c r="AD8" s="48">
        <f>+AB8+AC8</f>
        <v>385339771.57478094</v>
      </c>
      <c r="AE8" s="49">
        <f t="shared" ref="AE8:AE15" si="0">IF(AD8&lt;=130000000,1,IF(AND(AD8&gt;130000000,AD8&lt;=390000000),2,IF(AND(AD8&gt;390000000,AD8&lt;=650000000),3,IF(AND(AD8&gt;650000000,AD8&lt;=1300000000),4,5))))</f>
        <v>2</v>
      </c>
      <c r="AF8" s="11" t="s">
        <v>241</v>
      </c>
      <c r="AG8" s="50" t="str">
        <f t="shared" ref="AG8:AG18" si="1">IF(MID(AF8,1,1)="0",MID(AF8,2,1),MID(AF8,1,2))</f>
        <v>3</v>
      </c>
      <c r="AH8" s="11" t="s">
        <v>63</v>
      </c>
      <c r="AI8" s="51" t="str">
        <f t="shared" ref="AI8:AI18" si="2">IF(MID(AH8,1,1)="0",MID(AH8,2,1),MID(AH8,1,2))</f>
        <v>1</v>
      </c>
      <c r="AJ8" s="11" t="s">
        <v>143</v>
      </c>
      <c r="AK8" s="52" t="str">
        <f t="shared" ref="AK8:AK18" si="3">IF(MID(AJ8,1,1)="0",MID(AJ8,2,1),MID(AJ8,1,2))</f>
        <v>1</v>
      </c>
      <c r="AL8" s="11" t="s">
        <v>242</v>
      </c>
      <c r="AM8" s="51" t="str">
        <f t="shared" ref="AM8:AM18" si="4">IF(MID(AL8,1,1)="0",MID(AL8,2,1),MID(AL8,1,2))</f>
        <v>2</v>
      </c>
      <c r="AN8" s="11" t="s">
        <v>243</v>
      </c>
      <c r="AO8" s="52" t="str">
        <f t="shared" ref="AO8:AO18" si="5">IF(MID(AN8,1,1)="0",MID(AN8,2,1),MID(AN8,1,2))</f>
        <v>2</v>
      </c>
      <c r="AP8" s="42" t="s">
        <v>54</v>
      </c>
      <c r="AQ8" s="51" t="str">
        <f t="shared" ref="AQ8:AQ18" si="6">IF(MID(AP8,1,1)="0",MID(AP8,2,1),MID(AP8,1,2))</f>
        <v>2</v>
      </c>
      <c r="AR8" s="197" t="str">
        <f>CONCATENATE(AE8,AG8,AI8,AK8,AM8,AO8,AQ8)</f>
        <v>2311222</v>
      </c>
      <c r="AS8" s="198">
        <f>IFERROR(MAX(_xlfn.NUMBERVALUE(AI8),_xlfn.NUMBERVALUE(AK8),_xlfn.NUMBERVALUE(AM8),_xlfn.NUMBERVALUE(AE8),_xlfn.NUMBERVALUE(AO8),_xlfn.NUMBERVALUE(AQ8),_xlfn.NUMBERVALUE(AG8)),"")</f>
        <v>3</v>
      </c>
      <c r="AT8" s="198" t="str">
        <f>VLOOKUP(AS8,'Listas '!$B$151:$C$156,2,FALSE)</f>
        <v>Media</v>
      </c>
      <c r="AU8" s="189" t="str">
        <f>VLOOKUP(AT8,'Listas '!$C$151:$D$156,2,FALSE)</f>
        <v>Esencial</v>
      </c>
      <c r="AV8" s="43"/>
    </row>
    <row r="9" spans="1:49" s="185" customFormat="1" ht="49.5" customHeight="1" thickBot="1">
      <c r="B9" s="35"/>
      <c r="C9" s="36" t="s">
        <v>380</v>
      </c>
      <c r="D9" s="36" t="s">
        <v>396</v>
      </c>
      <c r="E9" s="36" t="s">
        <v>382</v>
      </c>
      <c r="F9" s="36" t="s">
        <v>956</v>
      </c>
      <c r="G9" s="36">
        <v>13531</v>
      </c>
      <c r="H9" s="36" t="s">
        <v>946</v>
      </c>
      <c r="I9" s="202" t="s">
        <v>957</v>
      </c>
      <c r="J9" s="36" t="s">
        <v>1225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147</v>
      </c>
      <c r="P9" s="36" t="s">
        <v>1</v>
      </c>
      <c r="Q9" s="36" t="s">
        <v>1050</v>
      </c>
      <c r="R9" s="36" t="s">
        <v>140</v>
      </c>
      <c r="S9" s="36" t="s">
        <v>830</v>
      </c>
      <c r="T9" s="38">
        <v>4.1666666666666664E-2</v>
      </c>
      <c r="U9" s="38">
        <v>5</v>
      </c>
      <c r="V9" s="54">
        <v>817664</v>
      </c>
      <c r="W9" s="44">
        <f t="shared" ref="W9:W18" si="7">V9/30</f>
        <v>27255.466666666667</v>
      </c>
      <c r="X9" s="39">
        <v>542</v>
      </c>
      <c r="Y9" s="45">
        <f t="shared" ref="Y9:Y18" si="8">T9</f>
        <v>4.1666666666666664E-2</v>
      </c>
      <c r="Z9" s="40">
        <v>1</v>
      </c>
      <c r="AA9" s="205">
        <f t="shared" ref="AA9:AA18" si="9">W9*Z9*Y9</f>
        <v>1135.6444444444444</v>
      </c>
      <c r="AB9" s="47">
        <f t="shared" ref="AB9:AB16" si="10">+AA9*X9</f>
        <v>615519.2888888889</v>
      </c>
      <c r="AC9" s="41">
        <v>161870988.06522933</v>
      </c>
      <c r="AD9" s="48">
        <f t="shared" ref="AD9:AD11" si="11">+AB9+AC9</f>
        <v>162486507.35411823</v>
      </c>
      <c r="AE9" s="49">
        <f t="shared" ref="AE9:AE11" si="12">IF(AD9&lt;=130000000,1,IF(AND(AD9&gt;130000000,AD9&lt;=390000000),2,IF(AND(AD9&gt;390000000,AD9&lt;=650000000),3,IF(AND(AD9&gt;650000000,AD9&lt;=1300000000),4,5))))</f>
        <v>2</v>
      </c>
      <c r="AF9" s="11" t="s">
        <v>241</v>
      </c>
      <c r="AG9" s="50" t="str">
        <f t="shared" si="1"/>
        <v>3</v>
      </c>
      <c r="AH9" s="11" t="s">
        <v>39</v>
      </c>
      <c r="AI9" s="51" t="str">
        <f t="shared" si="2"/>
        <v>4</v>
      </c>
      <c r="AJ9" s="11" t="s">
        <v>263</v>
      </c>
      <c r="AK9" s="52" t="str">
        <f t="shared" si="3"/>
        <v>4</v>
      </c>
      <c r="AL9" s="11" t="s">
        <v>34</v>
      </c>
      <c r="AM9" s="51" t="str">
        <f t="shared" si="4"/>
        <v>4</v>
      </c>
      <c r="AN9" s="11" t="s">
        <v>243</v>
      </c>
      <c r="AO9" s="52" t="str">
        <f t="shared" si="5"/>
        <v>2</v>
      </c>
      <c r="AP9" s="42" t="s">
        <v>50</v>
      </c>
      <c r="AQ9" s="51" t="str">
        <f t="shared" si="6"/>
        <v>2</v>
      </c>
      <c r="AR9" s="197" t="str">
        <f t="shared" ref="AR9:AR17" si="13">CONCATENATE(AE9,AG9,AI9,AK9,AM9,AO9,AQ9)</f>
        <v>2344422</v>
      </c>
      <c r="AS9" s="198">
        <f t="shared" ref="AS9" si="14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396</v>
      </c>
      <c r="E10" s="36" t="s">
        <v>382</v>
      </c>
      <c r="F10" s="36" t="s">
        <v>956</v>
      </c>
      <c r="G10" s="36">
        <v>13531</v>
      </c>
      <c r="H10" s="36" t="s">
        <v>947</v>
      </c>
      <c r="I10" s="202" t="s">
        <v>959</v>
      </c>
      <c r="J10" s="36" t="s">
        <v>978</v>
      </c>
      <c r="K10" s="36" t="s">
        <v>1025</v>
      </c>
      <c r="L10" s="203" t="s">
        <v>324</v>
      </c>
      <c r="M10" s="36" t="s">
        <v>1041</v>
      </c>
      <c r="N10" s="36" t="s">
        <v>432</v>
      </c>
      <c r="O10" s="36" t="s">
        <v>147</v>
      </c>
      <c r="P10" s="203" t="s">
        <v>1</v>
      </c>
      <c r="Q10" s="36" t="s">
        <v>1050</v>
      </c>
      <c r="R10" s="37" t="s">
        <v>140</v>
      </c>
      <c r="S10" s="36" t="s">
        <v>830</v>
      </c>
      <c r="T10" s="38">
        <v>0</v>
      </c>
      <c r="U10" s="38">
        <v>5</v>
      </c>
      <c r="V10" s="54">
        <v>0</v>
      </c>
      <c r="W10" s="44">
        <f t="shared" si="7"/>
        <v>0</v>
      </c>
      <c r="X10" s="39">
        <v>542</v>
      </c>
      <c r="Y10" s="45">
        <f t="shared" si="8"/>
        <v>0</v>
      </c>
      <c r="Z10" s="40">
        <v>0</v>
      </c>
      <c r="AA10" s="205">
        <f t="shared" si="9"/>
        <v>0</v>
      </c>
      <c r="AB10" s="47">
        <f t="shared" si="10"/>
        <v>0</v>
      </c>
      <c r="AC10" s="41">
        <v>161870988.06522933</v>
      </c>
      <c r="AD10" s="48">
        <f t="shared" si="11"/>
        <v>161870988.06522933</v>
      </c>
      <c r="AE10" s="49">
        <f t="shared" si="12"/>
        <v>2</v>
      </c>
      <c r="AF10" s="11" t="s">
        <v>64</v>
      </c>
      <c r="AG10" s="50" t="str">
        <f t="shared" si="1"/>
        <v>1</v>
      </c>
      <c r="AH10" s="11" t="s">
        <v>39</v>
      </c>
      <c r="AI10" s="51" t="str">
        <f t="shared" si="2"/>
        <v>4</v>
      </c>
      <c r="AJ10" s="11" t="s">
        <v>263</v>
      </c>
      <c r="AK10" s="52" t="str">
        <f t="shared" si="3"/>
        <v>4</v>
      </c>
      <c r="AL10" s="11" t="s">
        <v>34</v>
      </c>
      <c r="AM10" s="51" t="str">
        <f t="shared" si="4"/>
        <v>4</v>
      </c>
      <c r="AN10" s="11" t="s">
        <v>243</v>
      </c>
      <c r="AO10" s="52" t="str">
        <f t="shared" si="5"/>
        <v>2</v>
      </c>
      <c r="AP10" s="42" t="s">
        <v>50</v>
      </c>
      <c r="AQ10" s="51" t="str">
        <f t="shared" si="6"/>
        <v>2</v>
      </c>
      <c r="AR10" s="197" t="str">
        <f t="shared" si="13"/>
        <v>2144422</v>
      </c>
      <c r="AS10" s="198">
        <f t="shared" ref="AS10:AS15" si="15">IFERROR(MAX(_xlfn.NUMBERVALUE(AI10),_xlfn.NUMBERVALUE(AK10),_xlfn.NUMBERVALUE(AM10),_xlfn.NUMBERVALUE(AE10),_xlfn.NUMBERVALUE(AO10),_xlfn.NUMBERVALUE(AQ10),_xlfn.NUMBERVALUE(AG10)),"")</f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396</v>
      </c>
      <c r="E11" s="36" t="s">
        <v>382</v>
      </c>
      <c r="F11" s="36" t="s">
        <v>956</v>
      </c>
      <c r="G11" s="36">
        <v>13531</v>
      </c>
      <c r="H11" s="36" t="s">
        <v>948</v>
      </c>
      <c r="I11" s="202" t="s">
        <v>958</v>
      </c>
      <c r="J11" s="201" t="s">
        <v>1032</v>
      </c>
      <c r="K11" s="201" t="s">
        <v>1025</v>
      </c>
      <c r="L11" s="203" t="s">
        <v>324</v>
      </c>
      <c r="M11" s="201" t="s">
        <v>1010</v>
      </c>
      <c r="N11" s="201" t="s">
        <v>432</v>
      </c>
      <c r="O11" s="36" t="s">
        <v>147</v>
      </c>
      <c r="P11" s="203" t="s">
        <v>1</v>
      </c>
      <c r="Q11" s="36" t="s">
        <v>361</v>
      </c>
      <c r="R11" s="36" t="s">
        <v>140</v>
      </c>
      <c r="S11" s="36" t="s">
        <v>171</v>
      </c>
      <c r="T11" s="38">
        <v>0</v>
      </c>
      <c r="U11" s="38">
        <v>5</v>
      </c>
      <c r="V11" s="54">
        <v>0</v>
      </c>
      <c r="W11" s="44">
        <f t="shared" si="7"/>
        <v>0</v>
      </c>
      <c r="X11" s="39">
        <v>542</v>
      </c>
      <c r="Y11" s="45">
        <f t="shared" si="8"/>
        <v>0</v>
      </c>
      <c r="Z11" s="40">
        <v>0</v>
      </c>
      <c r="AA11" s="205">
        <f t="shared" si="9"/>
        <v>0</v>
      </c>
      <c r="AB11" s="47">
        <f t="shared" si="10"/>
        <v>0</v>
      </c>
      <c r="AC11" s="41">
        <v>161870988.06522933</v>
      </c>
      <c r="AD11" s="48">
        <f t="shared" si="11"/>
        <v>161870988.06522933</v>
      </c>
      <c r="AE11" s="49">
        <f t="shared" si="12"/>
        <v>2</v>
      </c>
      <c r="AF11" s="11" t="s">
        <v>64</v>
      </c>
      <c r="AG11" s="50" t="str">
        <f t="shared" si="1"/>
        <v>1</v>
      </c>
      <c r="AH11" s="11" t="s">
        <v>39</v>
      </c>
      <c r="AI11" s="51" t="str">
        <f t="shared" si="2"/>
        <v>4</v>
      </c>
      <c r="AJ11" s="11" t="s">
        <v>263</v>
      </c>
      <c r="AK11" s="52" t="str">
        <f t="shared" si="3"/>
        <v>4</v>
      </c>
      <c r="AL11" s="11" t="s">
        <v>34</v>
      </c>
      <c r="AM11" s="51" t="str">
        <f t="shared" si="4"/>
        <v>4</v>
      </c>
      <c r="AN11" s="11" t="s">
        <v>243</v>
      </c>
      <c r="AO11" s="52" t="str">
        <f t="shared" si="5"/>
        <v>2</v>
      </c>
      <c r="AP11" s="42" t="s">
        <v>50</v>
      </c>
      <c r="AQ11" s="51" t="str">
        <f t="shared" si="6"/>
        <v>2</v>
      </c>
      <c r="AR11" s="197" t="str">
        <f t="shared" si="13"/>
        <v>2144422</v>
      </c>
      <c r="AS11" s="198">
        <f t="shared" si="15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396</v>
      </c>
      <c r="E12" s="36" t="s">
        <v>382</v>
      </c>
      <c r="F12" s="36" t="s">
        <v>956</v>
      </c>
      <c r="G12" s="36">
        <v>13531</v>
      </c>
      <c r="H12" s="36" t="s">
        <v>949</v>
      </c>
      <c r="I12" s="202" t="s">
        <v>405</v>
      </c>
      <c r="J12" s="36" t="s">
        <v>1226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7" t="s">
        <v>140</v>
      </c>
      <c r="S12" s="36" t="s">
        <v>1009</v>
      </c>
      <c r="T12" s="38">
        <v>4.1666666666666664E-2</v>
      </c>
      <c r="U12" s="38">
        <v>3</v>
      </c>
      <c r="V12" s="54">
        <v>817664</v>
      </c>
      <c r="W12" s="44">
        <f t="shared" si="7"/>
        <v>27255.466666666667</v>
      </c>
      <c r="X12" s="39">
        <v>542</v>
      </c>
      <c r="Y12" s="45">
        <f t="shared" si="8"/>
        <v>4.1666666666666664E-2</v>
      </c>
      <c r="Z12" s="40">
        <v>1</v>
      </c>
      <c r="AA12" s="205">
        <f t="shared" si="9"/>
        <v>1135.6444444444444</v>
      </c>
      <c r="AB12" s="47">
        <f t="shared" si="10"/>
        <v>615519.2888888889</v>
      </c>
      <c r="AC12" s="204">
        <v>200405322.02091306</v>
      </c>
      <c r="AD12" s="48">
        <f t="shared" ref="AD12:AD15" si="16">+AB12+AC12</f>
        <v>201020841.30980197</v>
      </c>
      <c r="AE12" s="49">
        <f t="shared" si="0"/>
        <v>2</v>
      </c>
      <c r="AF12" s="11" t="s">
        <v>241</v>
      </c>
      <c r="AG12" s="50" t="str">
        <f t="shared" si="1"/>
        <v>3</v>
      </c>
      <c r="AH12" s="11" t="s">
        <v>245</v>
      </c>
      <c r="AI12" s="51" t="str">
        <f t="shared" si="2"/>
        <v>2</v>
      </c>
      <c r="AJ12" s="11" t="s">
        <v>263</v>
      </c>
      <c r="AK12" s="52" t="str">
        <f t="shared" si="3"/>
        <v>4</v>
      </c>
      <c r="AL12" s="11" t="s">
        <v>242</v>
      </c>
      <c r="AM12" s="51" t="str">
        <f t="shared" si="4"/>
        <v>2</v>
      </c>
      <c r="AN12" s="11" t="s">
        <v>247</v>
      </c>
      <c r="AO12" s="52" t="str">
        <f t="shared" si="5"/>
        <v>1</v>
      </c>
      <c r="AP12" s="42" t="s">
        <v>54</v>
      </c>
      <c r="AQ12" s="51" t="str">
        <f t="shared" si="6"/>
        <v>2</v>
      </c>
      <c r="AR12" s="197" t="str">
        <f t="shared" si="13"/>
        <v>2324212</v>
      </c>
      <c r="AS12" s="198">
        <f t="shared" si="15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396</v>
      </c>
      <c r="E13" s="36" t="s">
        <v>382</v>
      </c>
      <c r="F13" s="36" t="s">
        <v>956</v>
      </c>
      <c r="G13" s="36">
        <v>13531</v>
      </c>
      <c r="H13" s="36" t="s">
        <v>950</v>
      </c>
      <c r="I13" s="202" t="s">
        <v>960</v>
      </c>
      <c r="J13" s="36" t="s">
        <v>1227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7" t="s">
        <v>140</v>
      </c>
      <c r="S13" s="36" t="s">
        <v>1009</v>
      </c>
      <c r="T13" s="38">
        <v>2.0833333333333332E-2</v>
      </c>
      <c r="U13" s="38">
        <v>3</v>
      </c>
      <c r="V13" s="54">
        <v>0</v>
      </c>
      <c r="W13" s="44">
        <f t="shared" si="7"/>
        <v>0</v>
      </c>
      <c r="X13" s="39">
        <v>542</v>
      </c>
      <c r="Y13" s="45">
        <f t="shared" si="8"/>
        <v>2.0833333333333332E-2</v>
      </c>
      <c r="Z13" s="40">
        <v>0</v>
      </c>
      <c r="AA13" s="205">
        <f t="shared" si="9"/>
        <v>0</v>
      </c>
      <c r="AB13" s="47">
        <f t="shared" si="10"/>
        <v>0</v>
      </c>
      <c r="AC13" s="204">
        <v>200405322.02091306</v>
      </c>
      <c r="AD13" s="48">
        <f t="shared" si="16"/>
        <v>200405322.02091306</v>
      </c>
      <c r="AE13" s="49">
        <f t="shared" si="0"/>
        <v>2</v>
      </c>
      <c r="AF13" s="11" t="s">
        <v>64</v>
      </c>
      <c r="AG13" s="50" t="str">
        <f t="shared" si="1"/>
        <v>1</v>
      </c>
      <c r="AH13" s="11" t="s">
        <v>245</v>
      </c>
      <c r="AI13" s="51" t="str">
        <f t="shared" si="2"/>
        <v>2</v>
      </c>
      <c r="AJ13" s="11" t="s">
        <v>263</v>
      </c>
      <c r="AK13" s="52" t="str">
        <f t="shared" si="3"/>
        <v>4</v>
      </c>
      <c r="AL13" s="11" t="s">
        <v>242</v>
      </c>
      <c r="AM13" s="51" t="str">
        <f t="shared" si="4"/>
        <v>2</v>
      </c>
      <c r="AN13" s="11" t="s">
        <v>247</v>
      </c>
      <c r="AO13" s="52" t="str">
        <f t="shared" si="5"/>
        <v>1</v>
      </c>
      <c r="AP13" s="42" t="s">
        <v>54</v>
      </c>
      <c r="AQ13" s="51" t="str">
        <f t="shared" si="6"/>
        <v>2</v>
      </c>
      <c r="AR13" s="197" t="str">
        <f t="shared" si="13"/>
        <v>2124212</v>
      </c>
      <c r="AS13" s="198">
        <f t="shared" si="15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396</v>
      </c>
      <c r="E14" s="36" t="s">
        <v>382</v>
      </c>
      <c r="F14" s="36" t="s">
        <v>956</v>
      </c>
      <c r="G14" s="36">
        <v>13531</v>
      </c>
      <c r="H14" s="36" t="s">
        <v>951</v>
      </c>
      <c r="I14" s="202" t="s">
        <v>961</v>
      </c>
      <c r="J14" s="36" t="s">
        <v>1228</v>
      </c>
      <c r="K14" s="36" t="s">
        <v>1016</v>
      </c>
      <c r="L14" s="36" t="s">
        <v>324</v>
      </c>
      <c r="M14" s="36" t="s">
        <v>1012</v>
      </c>
      <c r="N14" s="36" t="s">
        <v>432</v>
      </c>
      <c r="O14" s="36" t="s">
        <v>151</v>
      </c>
      <c r="P14" s="36" t="s">
        <v>6</v>
      </c>
      <c r="Q14" s="36" t="s">
        <v>448</v>
      </c>
      <c r="R14" s="37" t="s">
        <v>140</v>
      </c>
      <c r="S14" s="36" t="s">
        <v>1009</v>
      </c>
      <c r="T14" s="38">
        <v>2.0833333333333332E-2</v>
      </c>
      <c r="U14" s="38">
        <v>3</v>
      </c>
      <c r="V14" s="54">
        <v>817664</v>
      </c>
      <c r="W14" s="44">
        <f t="shared" si="7"/>
        <v>27255.466666666667</v>
      </c>
      <c r="X14" s="39">
        <v>542</v>
      </c>
      <c r="Y14" s="45">
        <f t="shared" si="8"/>
        <v>2.0833333333333332E-2</v>
      </c>
      <c r="Z14" s="40">
        <v>1</v>
      </c>
      <c r="AA14" s="205">
        <f t="shared" si="9"/>
        <v>567.82222222222219</v>
      </c>
      <c r="AB14" s="47">
        <f t="shared" si="10"/>
        <v>307759.64444444445</v>
      </c>
      <c r="AC14" s="204">
        <v>200405322.02091306</v>
      </c>
      <c r="AD14" s="48">
        <f t="shared" si="16"/>
        <v>200713081.6653575</v>
      </c>
      <c r="AE14" s="49">
        <f t="shared" si="0"/>
        <v>2</v>
      </c>
      <c r="AF14" s="11" t="s">
        <v>241</v>
      </c>
      <c r="AG14" s="50" t="str">
        <f t="shared" si="1"/>
        <v>3</v>
      </c>
      <c r="AH14" s="11" t="s">
        <v>245</v>
      </c>
      <c r="AI14" s="51" t="str">
        <f t="shared" si="2"/>
        <v>2</v>
      </c>
      <c r="AJ14" s="11" t="s">
        <v>263</v>
      </c>
      <c r="AK14" s="52" t="str">
        <f t="shared" si="3"/>
        <v>4</v>
      </c>
      <c r="AL14" s="11" t="s">
        <v>242</v>
      </c>
      <c r="AM14" s="51" t="str">
        <f t="shared" si="4"/>
        <v>2</v>
      </c>
      <c r="AN14" s="11" t="s">
        <v>247</v>
      </c>
      <c r="AO14" s="52" t="str">
        <f t="shared" si="5"/>
        <v>1</v>
      </c>
      <c r="AP14" s="42" t="s">
        <v>54</v>
      </c>
      <c r="AQ14" s="51" t="str">
        <f t="shared" si="6"/>
        <v>2</v>
      </c>
      <c r="AR14" s="197" t="str">
        <f t="shared" si="13"/>
        <v>2324212</v>
      </c>
      <c r="AS14" s="198">
        <f t="shared" si="15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396</v>
      </c>
      <c r="E15" s="36" t="s">
        <v>382</v>
      </c>
      <c r="F15" s="36" t="s">
        <v>956</v>
      </c>
      <c r="G15" s="36">
        <v>13531</v>
      </c>
      <c r="H15" s="36" t="s">
        <v>952</v>
      </c>
      <c r="I15" s="202" t="s">
        <v>962</v>
      </c>
      <c r="J15" s="36" t="s">
        <v>161</v>
      </c>
      <c r="K15" s="36" t="s">
        <v>1016</v>
      </c>
      <c r="L15" s="36" t="s">
        <v>155</v>
      </c>
      <c r="M15" s="36" t="s">
        <v>1014</v>
      </c>
      <c r="N15" s="36" t="s">
        <v>432</v>
      </c>
      <c r="O15" s="36" t="s">
        <v>147</v>
      </c>
      <c r="P15" s="36" t="s">
        <v>1</v>
      </c>
      <c r="Q15" s="36" t="s">
        <v>156</v>
      </c>
      <c r="R15" s="37" t="s">
        <v>157</v>
      </c>
      <c r="S15" s="36" t="s">
        <v>162</v>
      </c>
      <c r="T15" s="38">
        <v>2.0833333333333332E-2</v>
      </c>
      <c r="U15" s="38">
        <v>3</v>
      </c>
      <c r="V15" s="54">
        <v>0</v>
      </c>
      <c r="W15" s="44">
        <f t="shared" si="7"/>
        <v>0</v>
      </c>
      <c r="X15" s="39">
        <v>542</v>
      </c>
      <c r="Y15" s="45">
        <f t="shared" si="8"/>
        <v>2.0833333333333332E-2</v>
      </c>
      <c r="Z15" s="40">
        <v>0</v>
      </c>
      <c r="AA15" s="205">
        <f t="shared" si="9"/>
        <v>0</v>
      </c>
      <c r="AB15" s="47">
        <f t="shared" si="10"/>
        <v>0</v>
      </c>
      <c r="AC15" s="204">
        <v>200405322.02091306</v>
      </c>
      <c r="AD15" s="48">
        <f t="shared" si="16"/>
        <v>200405322.02091306</v>
      </c>
      <c r="AE15" s="49">
        <f t="shared" si="0"/>
        <v>2</v>
      </c>
      <c r="AF15" s="11" t="s">
        <v>64</v>
      </c>
      <c r="AG15" s="50" t="str">
        <f t="shared" si="1"/>
        <v>1</v>
      </c>
      <c r="AH15" s="11" t="s">
        <v>63</v>
      </c>
      <c r="AI15" s="51" t="str">
        <f t="shared" si="2"/>
        <v>1</v>
      </c>
      <c r="AJ15" s="11" t="s">
        <v>263</v>
      </c>
      <c r="AK15" s="52" t="str">
        <f t="shared" si="3"/>
        <v>4</v>
      </c>
      <c r="AL15" s="11" t="s">
        <v>344</v>
      </c>
      <c r="AM15" s="51" t="str">
        <f t="shared" si="4"/>
        <v>1</v>
      </c>
      <c r="AN15" s="11" t="s">
        <v>247</v>
      </c>
      <c r="AO15" s="52" t="str">
        <f t="shared" si="5"/>
        <v>1</v>
      </c>
      <c r="AP15" s="42" t="s">
        <v>62</v>
      </c>
      <c r="AQ15" s="51" t="str">
        <f t="shared" si="6"/>
        <v>1</v>
      </c>
      <c r="AR15" s="197" t="str">
        <f t="shared" si="13"/>
        <v>2114111</v>
      </c>
      <c r="AS15" s="198">
        <f t="shared" si="15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396</v>
      </c>
      <c r="E16" s="36" t="s">
        <v>382</v>
      </c>
      <c r="F16" s="36" t="s">
        <v>956</v>
      </c>
      <c r="G16" s="36">
        <v>13531</v>
      </c>
      <c r="H16" s="36" t="s">
        <v>953</v>
      </c>
      <c r="I16" s="202" t="s">
        <v>963</v>
      </c>
      <c r="J16" s="36" t="s">
        <v>161</v>
      </c>
      <c r="K16" s="36" t="s">
        <v>1016</v>
      </c>
      <c r="L16" s="36" t="s">
        <v>155</v>
      </c>
      <c r="M16" s="36" t="s">
        <v>1017</v>
      </c>
      <c r="N16" s="36" t="s">
        <v>432</v>
      </c>
      <c r="O16" s="36" t="s">
        <v>147</v>
      </c>
      <c r="P16" s="36" t="s">
        <v>1</v>
      </c>
      <c r="Q16" s="36" t="s">
        <v>156</v>
      </c>
      <c r="R16" s="37" t="s">
        <v>157</v>
      </c>
      <c r="S16" s="36" t="s">
        <v>162</v>
      </c>
      <c r="T16" s="38">
        <v>8.3333333333333329E-2</v>
      </c>
      <c r="U16" s="38">
        <v>3</v>
      </c>
      <c r="V16" s="54">
        <v>0</v>
      </c>
      <c r="W16" s="44">
        <f t="shared" si="7"/>
        <v>0</v>
      </c>
      <c r="X16" s="39">
        <v>542</v>
      </c>
      <c r="Y16" s="45">
        <f t="shared" si="8"/>
        <v>8.3333333333333329E-2</v>
      </c>
      <c r="Z16" s="40">
        <v>0</v>
      </c>
      <c r="AA16" s="205">
        <f t="shared" si="9"/>
        <v>0</v>
      </c>
      <c r="AB16" s="47">
        <f t="shared" si="10"/>
        <v>0</v>
      </c>
      <c r="AC16" s="204">
        <v>200405322.02091306</v>
      </c>
      <c r="AD16" s="48">
        <f t="shared" ref="AD16:AD17" si="17">+AB16+AC16</f>
        <v>200405322.02091306</v>
      </c>
      <c r="AE16" s="49">
        <f t="shared" ref="AE16:AE18" si="18">IF(AD16&lt;=130000000,1,IF(AND(AD16&gt;130000000,AD16&lt;=390000000),2,IF(AND(AD16&gt;390000000,AD16&lt;=650000000),3,IF(AND(AD16&gt;650000000,AD16&lt;=1300000000),4,5))))</f>
        <v>2</v>
      </c>
      <c r="AF16" s="11" t="s">
        <v>64</v>
      </c>
      <c r="AG16" s="50" t="str">
        <f t="shared" si="1"/>
        <v>1</v>
      </c>
      <c r="AH16" s="11" t="s">
        <v>246</v>
      </c>
      <c r="AI16" s="51" t="str">
        <f t="shared" si="2"/>
        <v>1</v>
      </c>
      <c r="AJ16" s="11" t="s">
        <v>263</v>
      </c>
      <c r="AK16" s="52" t="str">
        <f t="shared" si="3"/>
        <v>4</v>
      </c>
      <c r="AL16" s="11" t="s">
        <v>344</v>
      </c>
      <c r="AM16" s="51" t="str">
        <f t="shared" si="4"/>
        <v>1</v>
      </c>
      <c r="AN16" s="11" t="s">
        <v>247</v>
      </c>
      <c r="AO16" s="52" t="str">
        <f t="shared" si="5"/>
        <v>1</v>
      </c>
      <c r="AP16" s="42" t="s">
        <v>62</v>
      </c>
      <c r="AQ16" s="51" t="str">
        <f t="shared" si="6"/>
        <v>1</v>
      </c>
      <c r="AR16" s="197" t="str">
        <f t="shared" si="13"/>
        <v>2114111</v>
      </c>
      <c r="AS16" s="198">
        <f t="shared" ref="AS16:AS17" si="19">IFERROR(MAX(_xlfn.NUMBERVALUE(AI16),_xlfn.NUMBERVALUE(AK16),_xlfn.NUMBERVALUE(AM16),_xlfn.NUMBERVALUE(AE16),_xlfn.NUMBERVALUE(AO16),_xlfn.NUMBERVALUE(AQ16),_xlfn.NUMBERVALUE(AG16)),"")</f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396</v>
      </c>
      <c r="E17" s="36" t="s">
        <v>382</v>
      </c>
      <c r="F17" s="36" t="s">
        <v>956</v>
      </c>
      <c r="G17" s="36">
        <v>13531</v>
      </c>
      <c r="H17" s="36" t="s">
        <v>954</v>
      </c>
      <c r="I17" s="202" t="s">
        <v>1139</v>
      </c>
      <c r="J17" s="36" t="s">
        <v>449</v>
      </c>
      <c r="K17" s="36" t="s">
        <v>346</v>
      </c>
      <c r="L17" s="37" t="s">
        <v>136</v>
      </c>
      <c r="M17" s="36" t="s">
        <v>1018</v>
      </c>
      <c r="N17" s="36" t="s">
        <v>432</v>
      </c>
      <c r="O17" s="36" t="s">
        <v>147</v>
      </c>
      <c r="P17" s="37" t="s">
        <v>1</v>
      </c>
      <c r="Q17" s="36" t="s">
        <v>450</v>
      </c>
      <c r="R17" s="36" t="s">
        <v>140</v>
      </c>
      <c r="S17" s="36" t="s">
        <v>451</v>
      </c>
      <c r="T17" s="38">
        <v>2.0833333333333332E-2</v>
      </c>
      <c r="U17" s="209">
        <v>0.33333333333333331</v>
      </c>
      <c r="V17" s="54">
        <v>0</v>
      </c>
      <c r="W17" s="44">
        <f t="shared" si="7"/>
        <v>0</v>
      </c>
      <c r="X17" s="39">
        <v>542</v>
      </c>
      <c r="Y17" s="45">
        <f t="shared" si="8"/>
        <v>2.0833333333333332E-2</v>
      </c>
      <c r="Z17" s="40">
        <v>0</v>
      </c>
      <c r="AA17" s="205">
        <f t="shared" si="9"/>
        <v>0</v>
      </c>
      <c r="AB17" s="47">
        <v>0</v>
      </c>
      <c r="AC17" s="204">
        <f>140528000*0.7</f>
        <v>98369600</v>
      </c>
      <c r="AD17" s="48">
        <f t="shared" si="17"/>
        <v>98369600</v>
      </c>
      <c r="AE17" s="49">
        <f t="shared" si="18"/>
        <v>1</v>
      </c>
      <c r="AF17" s="11" t="s">
        <v>64</v>
      </c>
      <c r="AG17" s="50" t="str">
        <f t="shared" si="1"/>
        <v>1</v>
      </c>
      <c r="AH17" s="11" t="s">
        <v>63</v>
      </c>
      <c r="AI17" s="51" t="str">
        <f t="shared" si="2"/>
        <v>1</v>
      </c>
      <c r="AJ17" s="11" t="s">
        <v>143</v>
      </c>
      <c r="AK17" s="52" t="str">
        <f t="shared" si="3"/>
        <v>1</v>
      </c>
      <c r="AL17" s="11" t="s">
        <v>43</v>
      </c>
      <c r="AM17" s="51" t="str">
        <f t="shared" si="4"/>
        <v>3</v>
      </c>
      <c r="AN17" s="11" t="s">
        <v>247</v>
      </c>
      <c r="AO17" s="52" t="str">
        <f t="shared" si="5"/>
        <v>1</v>
      </c>
      <c r="AP17" s="42" t="s">
        <v>58</v>
      </c>
      <c r="AQ17" s="51" t="str">
        <f t="shared" si="6"/>
        <v>1</v>
      </c>
      <c r="AR17" s="197" t="str">
        <f t="shared" si="13"/>
        <v>1111311</v>
      </c>
      <c r="AS17" s="198">
        <f t="shared" si="19"/>
        <v>3</v>
      </c>
      <c r="AT17" s="198" t="str">
        <f>VLOOKUP(AS17,'Listas '!$B$151:$C$156,2,FALSE)</f>
        <v>Media</v>
      </c>
      <c r="AU17" s="189" t="str">
        <f>VLOOKUP(AT17,'Listas '!$C$151:$D$156,2,FALSE)</f>
        <v>Esencial</v>
      </c>
      <c r="AV17" s="43"/>
    </row>
    <row r="18" spans="2:48" s="185" customFormat="1" ht="49.5" customHeight="1" thickBot="1">
      <c r="B18" s="35"/>
      <c r="C18" s="36" t="s">
        <v>380</v>
      </c>
      <c r="D18" s="36" t="s">
        <v>396</v>
      </c>
      <c r="E18" s="36" t="s">
        <v>382</v>
      </c>
      <c r="F18" s="36" t="s">
        <v>956</v>
      </c>
      <c r="G18" s="36">
        <v>13531</v>
      </c>
      <c r="H18" s="36" t="s">
        <v>955</v>
      </c>
      <c r="I18" s="202" t="s">
        <v>406</v>
      </c>
      <c r="J18" s="36" t="s">
        <v>991</v>
      </c>
      <c r="K18" s="36" t="s">
        <v>348</v>
      </c>
      <c r="L18" s="37" t="s">
        <v>136</v>
      </c>
      <c r="M18" s="36" t="s">
        <v>1021</v>
      </c>
      <c r="N18" s="36" t="s">
        <v>432</v>
      </c>
      <c r="O18" s="36" t="s">
        <v>151</v>
      </c>
      <c r="P18" s="37" t="s">
        <v>6</v>
      </c>
      <c r="Q18" s="36" t="s">
        <v>1022</v>
      </c>
      <c r="R18" s="36" t="s">
        <v>140</v>
      </c>
      <c r="S18" s="36" t="s">
        <v>1023</v>
      </c>
      <c r="T18" s="38">
        <v>0</v>
      </c>
      <c r="U18" s="209">
        <v>2</v>
      </c>
      <c r="V18" s="54">
        <v>0</v>
      </c>
      <c r="W18" s="44">
        <f t="shared" si="7"/>
        <v>0</v>
      </c>
      <c r="X18" s="39">
        <v>542</v>
      </c>
      <c r="Y18" s="45">
        <f t="shared" si="8"/>
        <v>0</v>
      </c>
      <c r="Z18" s="40">
        <v>0</v>
      </c>
      <c r="AA18" s="205">
        <f t="shared" si="9"/>
        <v>0</v>
      </c>
      <c r="AB18" s="47">
        <v>0</v>
      </c>
      <c r="AC18" s="204">
        <v>30000000</v>
      </c>
      <c r="AD18" s="48">
        <f>+AB18+AC18</f>
        <v>30000000</v>
      </c>
      <c r="AE18" s="49">
        <f t="shared" si="18"/>
        <v>1</v>
      </c>
      <c r="AF18" s="11" t="s">
        <v>64</v>
      </c>
      <c r="AG18" s="50" t="str">
        <f t="shared" si="1"/>
        <v>1</v>
      </c>
      <c r="AH18" s="11" t="s">
        <v>63</v>
      </c>
      <c r="AI18" s="51" t="str">
        <f t="shared" si="2"/>
        <v>1</v>
      </c>
      <c r="AJ18" s="11" t="s">
        <v>143</v>
      </c>
      <c r="AK18" s="52" t="str">
        <f t="shared" si="3"/>
        <v>1</v>
      </c>
      <c r="AL18" s="11" t="s">
        <v>242</v>
      </c>
      <c r="AM18" s="51" t="str">
        <f t="shared" si="4"/>
        <v>2</v>
      </c>
      <c r="AN18" s="11" t="s">
        <v>247</v>
      </c>
      <c r="AO18" s="52" t="str">
        <f t="shared" si="5"/>
        <v>1</v>
      </c>
      <c r="AP18" s="42" t="s">
        <v>58</v>
      </c>
      <c r="AQ18" s="51" t="str">
        <f t="shared" si="6"/>
        <v>1</v>
      </c>
      <c r="AR18" s="197" t="str">
        <f>CONCATENATE(AE18,AG18,AI18,AK18,AM18,AO18,AQ18)</f>
        <v>1111211</v>
      </c>
      <c r="AS18" s="198">
        <f>IFERROR(MAX(_xlfn.NUMBERVALUE(AI18),_xlfn.NUMBERVALUE(AK18),_xlfn.NUMBERVALUE(AM18),_xlfn.NUMBERVALUE(AE18),_xlfn.NUMBERVALUE(AO18),_xlfn.NUMBERVALUE(AQ18),_xlfn.NUMBERVALUE(AG18)),"")</f>
        <v>2</v>
      </c>
      <c r="AT18" s="198" t="str">
        <f>VLOOKUP(AS18,'Listas '!$B$151:$C$156,2,FALSE)</f>
        <v>Baja</v>
      </c>
      <c r="AU18" s="189" t="str">
        <f>VLOOKUP(AT18,'Listas '!$C$151:$D$156,2,FALSE)</f>
        <v>No crítico</v>
      </c>
      <c r="AV18" s="43"/>
    </row>
    <row r="19" spans="2:48" s="185" customFormat="1" ht="49.5" customHeight="1" thickBot="1">
      <c r="B19" s="35"/>
      <c r="C19" s="36"/>
      <c r="D19" s="36"/>
      <c r="E19" s="36"/>
      <c r="F19" s="36"/>
      <c r="G19" s="36"/>
      <c r="H19" s="36"/>
      <c r="I19" s="202"/>
      <c r="J19" s="36"/>
      <c r="K19" s="36"/>
      <c r="L19" s="36"/>
      <c r="M19" s="36"/>
      <c r="N19" s="36"/>
      <c r="O19" s="36"/>
      <c r="P19" s="36"/>
      <c r="Q19" s="36"/>
      <c r="R19" s="37"/>
      <c r="S19" s="36"/>
      <c r="T19" s="38"/>
      <c r="U19" s="38"/>
      <c r="V19" s="54"/>
      <c r="W19" s="44"/>
      <c r="X19" s="39"/>
      <c r="Y19" s="45"/>
      <c r="Z19" s="40"/>
      <c r="AA19" s="205"/>
      <c r="AB19" s="47"/>
      <c r="AC19" s="41"/>
      <c r="AD19" s="48"/>
      <c r="AE19" s="49"/>
      <c r="AF19" s="11"/>
      <c r="AG19" s="50"/>
      <c r="AH19" s="11"/>
      <c r="AI19" s="51"/>
      <c r="AJ19" s="11"/>
      <c r="AK19" s="52"/>
      <c r="AL19" s="11"/>
      <c r="AM19" s="51"/>
      <c r="AN19" s="11"/>
      <c r="AO19" s="52"/>
      <c r="AP19" s="42"/>
      <c r="AQ19" s="51"/>
      <c r="AR19" s="197"/>
      <c r="AS19" s="198"/>
      <c r="AT19" s="198"/>
      <c r="AU19" s="189"/>
      <c r="AV19" s="43"/>
    </row>
    <row r="20" spans="2:48" s="185" customFormat="1" ht="49.5" customHeight="1" thickBot="1">
      <c r="B20" s="35"/>
      <c r="C20" s="36"/>
      <c r="D20" s="36"/>
      <c r="E20" s="36"/>
      <c r="F20" s="36"/>
      <c r="G20" s="36"/>
      <c r="H20" s="36"/>
      <c r="I20" s="202"/>
      <c r="J20" s="36"/>
      <c r="K20" s="36"/>
      <c r="L20" s="36"/>
      <c r="M20" s="36"/>
      <c r="N20" s="36"/>
      <c r="O20" s="36"/>
      <c r="P20" s="36"/>
      <c r="Q20" s="36"/>
      <c r="R20" s="37"/>
      <c r="S20" s="36"/>
      <c r="T20" s="207"/>
      <c r="U20" s="38"/>
      <c r="V20" s="54"/>
      <c r="W20" s="44"/>
      <c r="X20" s="39"/>
      <c r="Y20" s="45"/>
      <c r="Z20" s="40"/>
      <c r="AA20" s="205"/>
      <c r="AB20" s="47"/>
      <c r="AC20" s="41"/>
      <c r="AD20" s="48"/>
      <c r="AE20" s="49"/>
      <c r="AF20" s="11"/>
      <c r="AG20" s="50"/>
      <c r="AH20" s="11"/>
      <c r="AI20" s="51"/>
      <c r="AJ20" s="11"/>
      <c r="AK20" s="52"/>
      <c r="AL20" s="11"/>
      <c r="AM20" s="51"/>
      <c r="AN20" s="11"/>
      <c r="AO20" s="52"/>
      <c r="AP20" s="42"/>
      <c r="AQ20" s="51"/>
      <c r="AR20" s="197"/>
      <c r="AS20" s="198"/>
      <c r="AT20" s="198"/>
      <c r="AU20" s="189"/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36"/>
      <c r="I21" s="202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209"/>
      <c r="U21" s="209"/>
      <c r="V21" s="216"/>
      <c r="W21" s="44"/>
      <c r="X21" s="39"/>
      <c r="Y21" s="45"/>
      <c r="Z21" s="215"/>
      <c r="AA21" s="205"/>
      <c r="AB21" s="47"/>
      <c r="AC21" s="41"/>
      <c r="AD21" s="48"/>
      <c r="AE21" s="49"/>
      <c r="AF21" s="11"/>
      <c r="AG21" s="50"/>
      <c r="AH21" s="11"/>
      <c r="AI21" s="51"/>
      <c r="AJ21" s="11"/>
      <c r="AK21" s="52"/>
      <c r="AL21" s="11"/>
      <c r="AM21" s="51"/>
      <c r="AN21" s="11"/>
      <c r="AO21" s="52"/>
      <c r="AP21" s="42"/>
      <c r="AQ21" s="51"/>
      <c r="AR21" s="197"/>
      <c r="AS21" s="198"/>
      <c r="AT21" s="198"/>
      <c r="AU21" s="189"/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36"/>
      <c r="I22" s="20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209"/>
      <c r="U22" s="209"/>
      <c r="V22" s="216"/>
      <c r="W22" s="44"/>
      <c r="X22" s="39"/>
      <c r="Y22" s="45"/>
      <c r="Z22" s="215"/>
      <c r="AA22" s="205"/>
      <c r="AB22" s="47"/>
      <c r="AC22" s="41"/>
      <c r="AD22" s="48"/>
      <c r="AE22" s="49"/>
      <c r="AF22" s="11"/>
      <c r="AG22" s="50"/>
      <c r="AH22" s="11"/>
      <c r="AI22" s="51"/>
      <c r="AJ22" s="11"/>
      <c r="AK22" s="52"/>
      <c r="AL22" s="11"/>
      <c r="AM22" s="51"/>
      <c r="AN22" s="11"/>
      <c r="AO22" s="52"/>
      <c r="AP22" s="42"/>
      <c r="AQ22" s="51"/>
      <c r="AR22" s="197"/>
      <c r="AS22" s="198"/>
      <c r="AT22" s="198"/>
      <c r="AU22" s="189"/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203"/>
      <c r="M23" s="201"/>
      <c r="N23" s="201"/>
      <c r="O23" s="36"/>
      <c r="P23" s="203"/>
      <c r="Q23" s="36"/>
      <c r="R23" s="36"/>
      <c r="S23" s="36"/>
      <c r="T23" s="38"/>
      <c r="U23" s="38"/>
      <c r="V23" s="54"/>
      <c r="W23" s="44"/>
      <c r="X23" s="39"/>
      <c r="Y23" s="45"/>
      <c r="Z23" s="40"/>
      <c r="AA23" s="205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/>
      <c r="AP23" s="42"/>
      <c r="AQ23" s="51"/>
      <c r="AR23" s="197"/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36"/>
      <c r="I24" s="202"/>
      <c r="J24" s="36"/>
      <c r="K24" s="36"/>
      <c r="L24" s="203"/>
      <c r="M24" s="36"/>
      <c r="N24" s="36"/>
      <c r="O24" s="36"/>
      <c r="P24" s="36"/>
      <c r="Q24" s="36"/>
      <c r="R24" s="36"/>
      <c r="S24" s="36"/>
      <c r="T24" s="38"/>
      <c r="U24" s="38"/>
      <c r="V24" s="54"/>
      <c r="W24" s="44"/>
      <c r="X24" s="39"/>
      <c r="Y24" s="45"/>
      <c r="Z24" s="40"/>
      <c r="AA24" s="205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7"/>
      <c r="Q25" s="36"/>
      <c r="R25" s="37"/>
      <c r="S25" s="36"/>
      <c r="T25" s="38"/>
      <c r="U25" s="38"/>
      <c r="V25" s="54"/>
      <c r="W25" s="44"/>
      <c r="X25" s="75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7"/>
      <c r="Q26" s="36"/>
      <c r="R26" s="37"/>
      <c r="S26" s="36"/>
      <c r="T26" s="38"/>
      <c r="U26" s="38"/>
      <c r="V26" s="39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6"/>
      <c r="S27" s="36"/>
      <c r="T27" s="38"/>
      <c r="U27" s="38"/>
      <c r="V27" s="39"/>
      <c r="W27" s="44"/>
      <c r="X27" s="75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7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6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7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6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39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75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39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189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49.5" customHeight="1" thickBot="1"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7"/>
      <c r="M65" s="36"/>
      <c r="N65" s="36"/>
      <c r="O65" s="36"/>
      <c r="P65" s="37"/>
      <c r="Q65" s="36"/>
      <c r="R65" s="37"/>
      <c r="S65" s="36"/>
      <c r="T65" s="38"/>
      <c r="U65" s="38"/>
      <c r="V65" s="39"/>
      <c r="W65" s="44"/>
      <c r="X65" s="72"/>
      <c r="Y65" s="45"/>
      <c r="Z65" s="40"/>
      <c r="AA65" s="46"/>
      <c r="AB65" s="47"/>
      <c r="AC65" s="41"/>
      <c r="AD65" s="48"/>
      <c r="AE65" s="49"/>
      <c r="AF65" s="11"/>
      <c r="AG65" s="50"/>
      <c r="AH65" s="11"/>
      <c r="AI65" s="51"/>
      <c r="AJ65" s="11"/>
      <c r="AK65" s="52"/>
      <c r="AL65" s="11"/>
      <c r="AM65" s="51"/>
      <c r="AN65" s="11"/>
      <c r="AO65" s="52"/>
      <c r="AP65" s="42"/>
      <c r="AQ65" s="51"/>
      <c r="AR65" s="197"/>
      <c r="AS65" s="198"/>
      <c r="AT65" s="198"/>
      <c r="AU65" s="53"/>
      <c r="AV65" s="43"/>
    </row>
    <row r="66" spans="2:48" s="185" customFormat="1" ht="12" customHeight="1" thickBot="1">
      <c r="B66" s="55"/>
      <c r="C66" s="56"/>
      <c r="D66" s="56"/>
      <c r="E66" s="56"/>
      <c r="F66" s="56"/>
      <c r="G66" s="56"/>
      <c r="H66" s="57"/>
      <c r="I66" s="57"/>
      <c r="J66" s="57"/>
      <c r="K66" s="57"/>
      <c r="L66" s="58"/>
      <c r="M66" s="57"/>
      <c r="N66" s="57"/>
      <c r="O66" s="57"/>
      <c r="P66" s="58"/>
      <c r="Q66" s="57"/>
      <c r="R66" s="58"/>
      <c r="S66" s="57"/>
      <c r="T66" s="59"/>
      <c r="U66" s="59"/>
      <c r="V66" s="61"/>
      <c r="W66" s="62"/>
      <c r="X66" s="73"/>
      <c r="Y66" s="57"/>
      <c r="Z66" s="63"/>
      <c r="AA66" s="64"/>
      <c r="AB66" s="65"/>
      <c r="AC66" s="66"/>
      <c r="AD66" s="65"/>
      <c r="AE66" s="67"/>
      <c r="AF66" s="12"/>
      <c r="AG66" s="68"/>
      <c r="AH66" s="12"/>
      <c r="AI66" s="60"/>
      <c r="AJ66" s="12"/>
      <c r="AK66" s="60"/>
      <c r="AL66" s="12"/>
      <c r="AM66" s="60"/>
      <c r="AN66" s="12"/>
      <c r="AO66" s="60"/>
      <c r="AP66" s="12"/>
      <c r="AQ66" s="60"/>
      <c r="AR66" s="60"/>
      <c r="AS66" s="69"/>
      <c r="AT66" s="69"/>
      <c r="AU66" s="190"/>
      <c r="AV66" s="70"/>
    </row>
    <row r="67" spans="2:48" ht="24" customHeight="1" thickBot="1"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7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5"/>
    </row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W8 AD8:AE8 AA8:AB8 AI8 AK8 AM8 AO8 AQ8:AR8 V43:X65 AG66 AD39:AG40 AD41:AM42 AO39:AQ42 Z43:AQ65 V20 AR9:AR16 AA9:AA20 X8:X20 AD14:AE16 AB14:AB16 AJ8:AJ16 AM14:AM16 AN8:AN16 AP8:AP16 AO14:AO16 AK14:AK16 AI14:AI16 AF8:AH16 AQ14:AQ16 AB19:AR20 AR23:AR65 AF23:AF33 AJ23:AJ33 AM23:AM40 AN23:AN33 AP23:AP33 AO23:AO38 AK23:AK40 AI23:AI40 AG23:AG38 AH23:AH33 AQ23:AQ38 AD23:AE38 X23:X33 AA23:AB42 Z23:Z33 AL23:AL24 AC23:AC33 W23:W42 V23:V24 W14:W20 Z8:Z20">
    <cfRule type="containsText" dxfId="930" priority="270" operator="containsText" text="Muy Crítico">
      <formula>NOT(ISERROR(SEARCH("Muy Crítico",V8)))</formula>
    </cfRule>
    <cfRule type="containsText" dxfId="929" priority="271" operator="containsText" text="Crítico">
      <formula>NOT(ISERROR(SEARCH("Crítico",V8)))</formula>
    </cfRule>
    <cfRule type="containsText" dxfId="928" priority="272" operator="containsText" text="Poco Crítico">
      <formula>NOT(ISERROR(SEARCH("Poco Crítico",V8)))</formula>
    </cfRule>
    <cfRule type="containsText" dxfId="927" priority="273" operator="containsText" text="No Crítico">
      <formula>NOT(ISERROR(SEARCH("No Crítico",V8)))</formula>
    </cfRule>
  </conditionalFormatting>
  <conditionalFormatting sqref="AD12:AE13 W9:W10 W12:W13 AB9:AB13 AI9:AI13 AK9:AK13 AQ9:AQ13 AO9:AO13 AM9:AM13">
    <cfRule type="containsText" dxfId="926" priority="266" operator="containsText" text="Muy Crítico">
      <formula>NOT(ISERROR(SEARCH("Muy Crítico",W9)))</formula>
    </cfRule>
    <cfRule type="containsText" dxfId="925" priority="267" operator="containsText" text="Crítico">
      <formula>NOT(ISERROR(SEARCH("Crítico",W9)))</formula>
    </cfRule>
    <cfRule type="containsText" dxfId="924" priority="268" operator="containsText" text="Poco Crítico">
      <formula>NOT(ISERROR(SEARCH("Poco Crítico",W9)))</formula>
    </cfRule>
    <cfRule type="containsText" dxfId="923" priority="269" operator="containsText" text="No Crítico">
      <formula>NOT(ISERROR(SEARCH("No Crítico",W9)))</formula>
    </cfRule>
  </conditionalFormatting>
  <conditionalFormatting sqref="W66 AA66:AB66 AO66 AQ66:AR66 AD66:AE66">
    <cfRule type="containsText" dxfId="922" priority="262" operator="containsText" text="Muy Crítico">
      <formula>NOT(ISERROR(SEARCH("Muy Crítico",W66)))</formula>
    </cfRule>
    <cfRule type="containsText" dxfId="921" priority="263" operator="containsText" text="Crítico">
      <formula>NOT(ISERROR(SEARCH("Crítico",W66)))</formula>
    </cfRule>
    <cfRule type="containsText" dxfId="920" priority="264" operator="containsText" text="Poco Crítico">
      <formula>NOT(ISERROR(SEARCH("Poco Crítico",W66)))</formula>
    </cfRule>
    <cfRule type="containsText" dxfId="919" priority="265" operator="containsText" text="No Crítico">
      <formula>NOT(ISERROR(SEARCH("No Crítico",W66)))</formula>
    </cfRule>
  </conditionalFormatting>
  <conditionalFormatting sqref="AF37 AF35">
    <cfRule type="containsText" dxfId="918" priority="170" operator="containsText" text="Muy Crítico">
      <formula>NOT(ISERROR(SEARCH("Muy Crítico",AF35)))</formula>
    </cfRule>
    <cfRule type="containsText" dxfId="917" priority="171" operator="containsText" text="Crítico">
      <formula>NOT(ISERROR(SEARCH("Crítico",AF35)))</formula>
    </cfRule>
    <cfRule type="containsText" dxfId="916" priority="172" operator="containsText" text="Poco Crítico">
      <formula>NOT(ISERROR(SEARCH("Poco Crítico",AF35)))</formula>
    </cfRule>
    <cfRule type="containsText" dxfId="915" priority="173" operator="containsText" text="No Crítico">
      <formula>NOT(ISERROR(SEARCH("No Crítico",AF35)))</formula>
    </cfRule>
  </conditionalFormatting>
  <conditionalFormatting sqref="AM66">
    <cfRule type="containsText" dxfId="914" priority="250" operator="containsText" text="Muy Crítico">
      <formula>NOT(ISERROR(SEARCH("Muy Crítico",AM66)))</formula>
    </cfRule>
    <cfRule type="containsText" dxfId="913" priority="251" operator="containsText" text="Crítico">
      <formula>NOT(ISERROR(SEARCH("Crítico",AM66)))</formula>
    </cfRule>
    <cfRule type="containsText" dxfId="912" priority="252" operator="containsText" text="Poco Crítico">
      <formula>NOT(ISERROR(SEARCH("Poco Crítico",AM66)))</formula>
    </cfRule>
    <cfRule type="containsText" dxfId="911" priority="253" operator="containsText" text="No Crítico">
      <formula>NOT(ISERROR(SEARCH("No Crítico",AM66)))</formula>
    </cfRule>
  </conditionalFormatting>
  <conditionalFormatting sqref="AK66">
    <cfRule type="containsText" dxfId="910" priority="254" operator="containsText" text="Muy Crítico">
      <formula>NOT(ISERROR(SEARCH("Muy Crítico",AK66)))</formula>
    </cfRule>
    <cfRule type="containsText" dxfId="909" priority="255" operator="containsText" text="Crítico">
      <formula>NOT(ISERROR(SEARCH("Crítico",AK66)))</formula>
    </cfRule>
    <cfRule type="containsText" dxfId="908" priority="256" operator="containsText" text="Poco Crítico">
      <formula>NOT(ISERROR(SEARCH("Poco Crítico",AK66)))</formula>
    </cfRule>
    <cfRule type="containsText" dxfId="907" priority="257" operator="containsText" text="No Crítico">
      <formula>NOT(ISERROR(SEARCH("No Crítico",AK66)))</formula>
    </cfRule>
  </conditionalFormatting>
  <conditionalFormatting sqref="AI66">
    <cfRule type="containsText" dxfId="906" priority="258" operator="containsText" text="Muy Crítico">
      <formula>NOT(ISERROR(SEARCH("Muy Crítico",AI66)))</formula>
    </cfRule>
    <cfRule type="containsText" dxfId="905" priority="259" operator="containsText" text="Crítico">
      <formula>NOT(ISERROR(SEARCH("Crítico",AI66)))</formula>
    </cfRule>
    <cfRule type="containsText" dxfId="904" priority="260" operator="containsText" text="Poco Crítico">
      <formula>NOT(ISERROR(SEARCH("Poco Crítico",AI66)))</formula>
    </cfRule>
    <cfRule type="containsText" dxfId="903" priority="261" operator="containsText" text="No Crítico">
      <formula>NOT(ISERROR(SEARCH("No Crítico",AI66)))</formula>
    </cfRule>
  </conditionalFormatting>
  <conditionalFormatting sqref="V66 X66:Z66 AF66 AP66 AN66 AL66 AJ66 AH66 AC66">
    <cfRule type="containsText" dxfId="902" priority="246" operator="containsText" text="Muy Crítico">
      <formula>NOT(ISERROR(SEARCH("Muy Crítico",V66)))</formula>
    </cfRule>
    <cfRule type="containsText" dxfId="901" priority="247" operator="containsText" text="Crítico">
      <formula>NOT(ISERROR(SEARCH("Crítico",V66)))</formula>
    </cfRule>
    <cfRule type="containsText" dxfId="900" priority="248" operator="containsText" text="Poco Crítico">
      <formula>NOT(ISERROR(SEARCH("Poco Crítico",V66)))</formula>
    </cfRule>
    <cfRule type="containsText" dxfId="899" priority="249" operator="containsText" text="No Crítico">
      <formula>NOT(ISERROR(SEARCH("No Crítico",V66)))</formula>
    </cfRule>
  </conditionalFormatting>
  <conditionalFormatting sqref="AP35">
    <cfRule type="containsText" dxfId="898" priority="66" operator="containsText" text="Muy Crítico">
      <formula>NOT(ISERROR(SEARCH("Muy Crítico",AP35)))</formula>
    </cfRule>
    <cfRule type="containsText" dxfId="897" priority="67" operator="containsText" text="Crítico">
      <formula>NOT(ISERROR(SEARCH("Crítico",AP35)))</formula>
    </cfRule>
    <cfRule type="containsText" dxfId="896" priority="68" operator="containsText" text="Poco Crítico">
      <formula>NOT(ISERROR(SEARCH("Poco Crítico",AP35)))</formula>
    </cfRule>
    <cfRule type="containsText" dxfId="895" priority="69" operator="containsText" text="No Crítico">
      <formula>NOT(ISERROR(SEARCH("No Crítico",AP35)))</formula>
    </cfRule>
  </conditionalFormatting>
  <conditionalFormatting sqref="V37 V39 V41:V42 V26:V33 V35">
    <cfRule type="containsText" dxfId="894" priority="242" operator="containsText" text="Muy Crítico">
      <formula>NOT(ISERROR(SEARCH("Muy Crítico",V26)))</formula>
    </cfRule>
    <cfRule type="containsText" dxfId="893" priority="243" operator="containsText" text="Crítico">
      <formula>NOT(ISERROR(SEARCH("Crítico",V26)))</formula>
    </cfRule>
    <cfRule type="containsText" dxfId="892" priority="244" operator="containsText" text="Poco Crítico">
      <formula>NOT(ISERROR(SEARCH("Poco Crítico",V26)))</formula>
    </cfRule>
    <cfRule type="containsText" dxfId="891" priority="245" operator="containsText" text="No Crítico">
      <formula>NOT(ISERROR(SEARCH("No Crítico",V26)))</formula>
    </cfRule>
  </conditionalFormatting>
  <conditionalFormatting sqref="V40">
    <cfRule type="containsText" dxfId="890" priority="238" operator="containsText" text="Muy Crítico">
      <formula>NOT(ISERROR(SEARCH("Muy Crítico",V40)))</formula>
    </cfRule>
    <cfRule type="containsText" dxfId="889" priority="239" operator="containsText" text="Crítico">
      <formula>NOT(ISERROR(SEARCH("Crítico",V40)))</formula>
    </cfRule>
    <cfRule type="containsText" dxfId="888" priority="240" operator="containsText" text="Poco Crítico">
      <formula>NOT(ISERROR(SEARCH("Poco Crítico",V40)))</formula>
    </cfRule>
    <cfRule type="containsText" dxfId="887" priority="241" operator="containsText" text="No Crítico">
      <formula>NOT(ISERROR(SEARCH("No Crítico",V40)))</formula>
    </cfRule>
  </conditionalFormatting>
  <conditionalFormatting sqref="V12:V15 V8:V10">
    <cfRule type="containsText" dxfId="886" priority="234" operator="containsText" text="Muy Crítico">
      <formula>NOT(ISERROR(SEARCH("Muy Crítico",V8)))</formula>
    </cfRule>
    <cfRule type="containsText" dxfId="885" priority="235" operator="containsText" text="Crítico">
      <formula>NOT(ISERROR(SEARCH("Crítico",V8)))</formula>
    </cfRule>
    <cfRule type="containsText" dxfId="884" priority="236" operator="containsText" text="Poco Crítico">
      <formula>NOT(ISERROR(SEARCH("Poco Crítico",V8)))</formula>
    </cfRule>
    <cfRule type="containsText" dxfId="883" priority="237" operator="containsText" text="No Crítico">
      <formula>NOT(ISERROR(SEARCH("No Crítico",V8)))</formula>
    </cfRule>
  </conditionalFormatting>
  <conditionalFormatting sqref="V25">
    <cfRule type="containsText" dxfId="882" priority="230" operator="containsText" text="Muy Crítico">
      <formula>NOT(ISERROR(SEARCH("Muy Crítico",V25)))</formula>
    </cfRule>
    <cfRule type="containsText" dxfId="881" priority="231" operator="containsText" text="Crítico">
      <formula>NOT(ISERROR(SEARCH("Crítico",V25)))</formula>
    </cfRule>
    <cfRule type="containsText" dxfId="880" priority="232" operator="containsText" text="Poco Crítico">
      <formula>NOT(ISERROR(SEARCH("Poco Crítico",V25)))</formula>
    </cfRule>
    <cfRule type="containsText" dxfId="879" priority="233" operator="containsText" text="No Crítico">
      <formula>NOT(ISERROR(SEARCH("No Crítico",V25)))</formula>
    </cfRule>
  </conditionalFormatting>
  <conditionalFormatting sqref="V36">
    <cfRule type="containsText" dxfId="878" priority="226" operator="containsText" text="Muy Crítico">
      <formula>NOT(ISERROR(SEARCH("Muy Crítico",V36)))</formula>
    </cfRule>
    <cfRule type="containsText" dxfId="877" priority="227" operator="containsText" text="Crítico">
      <formula>NOT(ISERROR(SEARCH("Crítico",V36)))</formula>
    </cfRule>
    <cfRule type="containsText" dxfId="876" priority="228" operator="containsText" text="Poco Crítico">
      <formula>NOT(ISERROR(SEARCH("Poco Crítico",V36)))</formula>
    </cfRule>
    <cfRule type="containsText" dxfId="875" priority="229" operator="containsText" text="No Crítico">
      <formula>NOT(ISERROR(SEARCH("No Crítico",V36)))</formula>
    </cfRule>
  </conditionalFormatting>
  <conditionalFormatting sqref="V38">
    <cfRule type="containsText" dxfId="874" priority="222" operator="containsText" text="Muy Crítico">
      <formula>NOT(ISERROR(SEARCH("Muy Crítico",V38)))</formula>
    </cfRule>
    <cfRule type="containsText" dxfId="873" priority="223" operator="containsText" text="Crítico">
      <formula>NOT(ISERROR(SEARCH("Crítico",V38)))</formula>
    </cfRule>
    <cfRule type="containsText" dxfId="872" priority="224" operator="containsText" text="Poco Crítico">
      <formula>NOT(ISERROR(SEARCH("Poco Crítico",V38)))</formula>
    </cfRule>
    <cfRule type="containsText" dxfId="871" priority="225" operator="containsText" text="No Crítico">
      <formula>NOT(ISERROR(SEARCH("No Crítico",V38)))</formula>
    </cfRule>
  </conditionalFormatting>
  <conditionalFormatting sqref="V34">
    <cfRule type="containsText" dxfId="870" priority="218" operator="containsText" text="Muy Crítico">
      <formula>NOT(ISERROR(SEARCH("Muy Crítico",V34)))</formula>
    </cfRule>
    <cfRule type="containsText" dxfId="869" priority="219" operator="containsText" text="Crítico">
      <formula>NOT(ISERROR(SEARCH("Crítico",V34)))</formula>
    </cfRule>
    <cfRule type="containsText" dxfId="868" priority="220" operator="containsText" text="Poco Crítico">
      <formula>NOT(ISERROR(SEARCH("Poco Crítico",V34)))</formula>
    </cfRule>
    <cfRule type="containsText" dxfId="867" priority="221" operator="containsText" text="No Crítico">
      <formula>NOT(ISERROR(SEARCH("No Crítico",V34)))</formula>
    </cfRule>
  </conditionalFormatting>
  <conditionalFormatting sqref="X39 X37 X41:X42 X35 Z35 Z41:Z42 Z37 Z39">
    <cfRule type="containsText" dxfId="866" priority="214" operator="containsText" text="Muy Crítico">
      <formula>NOT(ISERROR(SEARCH("Muy Crítico",X35)))</formula>
    </cfRule>
    <cfRule type="containsText" dxfId="865" priority="215" operator="containsText" text="Crítico">
      <formula>NOT(ISERROR(SEARCH("Crítico",X35)))</formula>
    </cfRule>
    <cfRule type="containsText" dxfId="864" priority="216" operator="containsText" text="Poco Crítico">
      <formula>NOT(ISERROR(SEARCH("Poco Crítico",X35)))</formula>
    </cfRule>
    <cfRule type="containsText" dxfId="863" priority="217" operator="containsText" text="No Crítico">
      <formula>NOT(ISERROR(SEARCH("No Crítico",X35)))</formula>
    </cfRule>
  </conditionalFormatting>
  <conditionalFormatting sqref="X40 Z40">
    <cfRule type="containsText" dxfId="862" priority="210" operator="containsText" text="Muy Crítico">
      <formula>NOT(ISERROR(SEARCH("Muy Crítico",X40)))</formula>
    </cfRule>
    <cfRule type="containsText" dxfId="861" priority="211" operator="containsText" text="Crítico">
      <formula>NOT(ISERROR(SEARCH("Crítico",X40)))</formula>
    </cfRule>
    <cfRule type="containsText" dxfId="860" priority="212" operator="containsText" text="Poco Crítico">
      <formula>NOT(ISERROR(SEARCH("Poco Crítico",X40)))</formula>
    </cfRule>
    <cfRule type="containsText" dxfId="859" priority="213" operator="containsText" text="No Crítico">
      <formula>NOT(ISERROR(SEARCH("No Crítico",X40)))</formula>
    </cfRule>
  </conditionalFormatting>
  <conditionalFormatting sqref="X34 Z34">
    <cfRule type="containsText" dxfId="858" priority="202" operator="containsText" text="Muy Crítico">
      <formula>NOT(ISERROR(SEARCH("Muy Crítico",X34)))</formula>
    </cfRule>
    <cfRule type="containsText" dxfId="857" priority="203" operator="containsText" text="Crítico">
      <formula>NOT(ISERROR(SEARCH("Crítico",X34)))</formula>
    </cfRule>
    <cfRule type="containsText" dxfId="856" priority="204" operator="containsText" text="Poco Crítico">
      <formula>NOT(ISERROR(SEARCH("Poco Crítico",X34)))</formula>
    </cfRule>
    <cfRule type="containsText" dxfId="855" priority="205" operator="containsText" text="No Crítico">
      <formula>NOT(ISERROR(SEARCH("No Crítico",X34)))</formula>
    </cfRule>
  </conditionalFormatting>
  <conditionalFormatting sqref="X36 Z36">
    <cfRule type="containsText" dxfId="854" priority="206" operator="containsText" text="Muy Crítico">
      <formula>NOT(ISERROR(SEARCH("Muy Crítico",X36)))</formula>
    </cfRule>
    <cfRule type="containsText" dxfId="853" priority="207" operator="containsText" text="Crítico">
      <formula>NOT(ISERROR(SEARCH("Crítico",X36)))</formula>
    </cfRule>
    <cfRule type="containsText" dxfId="852" priority="208" operator="containsText" text="Poco Crítico">
      <formula>NOT(ISERROR(SEARCH("Poco Crítico",X36)))</formula>
    </cfRule>
    <cfRule type="containsText" dxfId="851" priority="209" operator="containsText" text="No Crítico">
      <formula>NOT(ISERROR(SEARCH("No Crítico",X36)))</formula>
    </cfRule>
  </conditionalFormatting>
  <conditionalFormatting sqref="X38 Z38">
    <cfRule type="containsText" dxfId="850" priority="198" operator="containsText" text="Muy Crítico">
      <formula>NOT(ISERROR(SEARCH("Muy Crítico",X38)))</formula>
    </cfRule>
    <cfRule type="containsText" dxfId="849" priority="199" operator="containsText" text="Crítico">
      <formula>NOT(ISERROR(SEARCH("Crítico",X38)))</formula>
    </cfRule>
    <cfRule type="containsText" dxfId="848" priority="200" operator="containsText" text="Poco Crítico">
      <formula>NOT(ISERROR(SEARCH("Poco Crítico",X38)))</formula>
    </cfRule>
    <cfRule type="containsText" dxfId="847" priority="201" operator="containsText" text="No Crítico">
      <formula>NOT(ISERROR(SEARCH("No Crítico",X38)))</formula>
    </cfRule>
  </conditionalFormatting>
  <conditionalFormatting sqref="AC39 AC41:AC42 AC35">
    <cfRule type="containsText" dxfId="846" priority="194" operator="containsText" text="Muy Crítico">
      <formula>NOT(ISERROR(SEARCH("Muy Crítico",AC35)))</formula>
    </cfRule>
    <cfRule type="containsText" dxfId="845" priority="195" operator="containsText" text="Crítico">
      <formula>NOT(ISERROR(SEARCH("Crítico",AC35)))</formula>
    </cfRule>
    <cfRule type="containsText" dxfId="844" priority="196" operator="containsText" text="Poco Crítico">
      <formula>NOT(ISERROR(SEARCH("Poco Crítico",AC35)))</formula>
    </cfRule>
    <cfRule type="containsText" dxfId="843" priority="197" operator="containsText" text="No Crítico">
      <formula>NOT(ISERROR(SEARCH("No Crítico",AC35)))</formula>
    </cfRule>
  </conditionalFormatting>
  <conditionalFormatting sqref="AC8:AC10">
    <cfRule type="containsText" dxfId="842" priority="190" operator="containsText" text="Muy Crítico">
      <formula>NOT(ISERROR(SEARCH("Muy Crítico",AC8)))</formula>
    </cfRule>
    <cfRule type="containsText" dxfId="841" priority="191" operator="containsText" text="Crítico">
      <formula>NOT(ISERROR(SEARCH("Crítico",AC8)))</formula>
    </cfRule>
    <cfRule type="containsText" dxfId="840" priority="192" operator="containsText" text="Poco Crítico">
      <formula>NOT(ISERROR(SEARCH("Poco Crítico",AC8)))</formula>
    </cfRule>
    <cfRule type="containsText" dxfId="839" priority="193" operator="containsText" text="No Crítico">
      <formula>NOT(ISERROR(SEARCH("No Crítico",AC8)))</formula>
    </cfRule>
  </conditionalFormatting>
  <conditionalFormatting sqref="AC40">
    <cfRule type="containsText" dxfId="838" priority="186" operator="containsText" text="Muy Crítico">
      <formula>NOT(ISERROR(SEARCH("Muy Crítico",AC40)))</formula>
    </cfRule>
    <cfRule type="containsText" dxfId="837" priority="187" operator="containsText" text="Crítico">
      <formula>NOT(ISERROR(SEARCH("Crítico",AC40)))</formula>
    </cfRule>
    <cfRule type="containsText" dxfId="836" priority="188" operator="containsText" text="Poco Crítico">
      <formula>NOT(ISERROR(SEARCH("Poco Crítico",AC40)))</formula>
    </cfRule>
    <cfRule type="containsText" dxfId="835" priority="189" operator="containsText" text="No Crítico">
      <formula>NOT(ISERROR(SEARCH("No Crítico",AC40)))</formula>
    </cfRule>
  </conditionalFormatting>
  <conditionalFormatting sqref="AC34">
    <cfRule type="containsText" dxfId="834" priority="178" operator="containsText" text="Muy Crítico">
      <formula>NOT(ISERROR(SEARCH("Muy Crítico",AC34)))</formula>
    </cfRule>
    <cfRule type="containsText" dxfId="833" priority="179" operator="containsText" text="Crítico">
      <formula>NOT(ISERROR(SEARCH("Crítico",AC34)))</formula>
    </cfRule>
    <cfRule type="containsText" dxfId="832" priority="180" operator="containsText" text="Poco Crítico">
      <formula>NOT(ISERROR(SEARCH("Poco Crítico",AC34)))</formula>
    </cfRule>
    <cfRule type="containsText" dxfId="831" priority="181" operator="containsText" text="No Crítico">
      <formula>NOT(ISERROR(SEARCH("No Crítico",AC34)))</formula>
    </cfRule>
  </conditionalFormatting>
  <conditionalFormatting sqref="AC36:AC37">
    <cfRule type="containsText" dxfId="830" priority="182" operator="containsText" text="Muy Crítico">
      <formula>NOT(ISERROR(SEARCH("Muy Crítico",AC36)))</formula>
    </cfRule>
    <cfRule type="containsText" dxfId="829" priority="183" operator="containsText" text="Crítico">
      <formula>NOT(ISERROR(SEARCH("Crítico",AC36)))</formula>
    </cfRule>
    <cfRule type="containsText" dxfId="828" priority="184" operator="containsText" text="Poco Crítico">
      <formula>NOT(ISERROR(SEARCH("Poco Crítico",AC36)))</formula>
    </cfRule>
    <cfRule type="containsText" dxfId="827" priority="185" operator="containsText" text="No Crítico">
      <formula>NOT(ISERROR(SEARCH("No Crítico",AC36)))</formula>
    </cfRule>
  </conditionalFormatting>
  <conditionalFormatting sqref="AC38">
    <cfRule type="containsText" dxfId="826" priority="174" operator="containsText" text="Muy Crítico">
      <formula>NOT(ISERROR(SEARCH("Muy Crítico",AC38)))</formula>
    </cfRule>
    <cfRule type="containsText" dxfId="825" priority="175" operator="containsText" text="Crítico">
      <formula>NOT(ISERROR(SEARCH("Crítico",AC38)))</formula>
    </cfRule>
    <cfRule type="containsText" dxfId="824" priority="176" operator="containsText" text="Poco Crítico">
      <formula>NOT(ISERROR(SEARCH("Poco Crítico",AC38)))</formula>
    </cfRule>
    <cfRule type="containsText" dxfId="823" priority="177" operator="containsText" text="No Crítico">
      <formula>NOT(ISERROR(SEARCH("No Crítico",AC38)))</formula>
    </cfRule>
  </conditionalFormatting>
  <conditionalFormatting sqref="AF34">
    <cfRule type="containsText" dxfId="822" priority="162" operator="containsText" text="Muy Crítico">
      <formula>NOT(ISERROR(SEARCH("Muy Crítico",AF34)))</formula>
    </cfRule>
    <cfRule type="containsText" dxfId="821" priority="163" operator="containsText" text="Crítico">
      <formula>NOT(ISERROR(SEARCH("Crítico",AF34)))</formula>
    </cfRule>
    <cfRule type="containsText" dxfId="820" priority="164" operator="containsText" text="Poco Crítico">
      <formula>NOT(ISERROR(SEARCH("Poco Crítico",AF34)))</formula>
    </cfRule>
    <cfRule type="containsText" dxfId="819" priority="165" operator="containsText" text="No Crítico">
      <formula>NOT(ISERROR(SEARCH("No Crítico",AF34)))</formula>
    </cfRule>
  </conditionalFormatting>
  <conditionalFormatting sqref="AF36">
    <cfRule type="containsText" dxfId="818" priority="166" operator="containsText" text="Muy Crítico">
      <formula>NOT(ISERROR(SEARCH("Muy Crítico",AF36)))</formula>
    </cfRule>
    <cfRule type="containsText" dxfId="817" priority="167" operator="containsText" text="Crítico">
      <formula>NOT(ISERROR(SEARCH("Crítico",AF36)))</formula>
    </cfRule>
    <cfRule type="containsText" dxfId="816" priority="168" operator="containsText" text="Poco Crítico">
      <formula>NOT(ISERROR(SEARCH("Poco Crítico",AF36)))</formula>
    </cfRule>
    <cfRule type="containsText" dxfId="815" priority="169" operator="containsText" text="No Crítico">
      <formula>NOT(ISERROR(SEARCH("No Crítico",AF36)))</formula>
    </cfRule>
  </conditionalFormatting>
  <conditionalFormatting sqref="AF38">
    <cfRule type="containsText" dxfId="814" priority="158" operator="containsText" text="Muy Crítico">
      <formula>NOT(ISERROR(SEARCH("Muy Crítico",AF38)))</formula>
    </cfRule>
    <cfRule type="containsText" dxfId="813" priority="159" operator="containsText" text="Crítico">
      <formula>NOT(ISERROR(SEARCH("Crítico",AF38)))</formula>
    </cfRule>
    <cfRule type="containsText" dxfId="812" priority="160" operator="containsText" text="Poco Crítico">
      <formula>NOT(ISERROR(SEARCH("Poco Crítico",AF38)))</formula>
    </cfRule>
    <cfRule type="containsText" dxfId="811" priority="161" operator="containsText" text="No Crítico">
      <formula>NOT(ISERROR(SEARCH("No Crítico",AF38)))</formula>
    </cfRule>
  </conditionalFormatting>
  <conditionalFormatting sqref="AH39">
    <cfRule type="containsText" dxfId="810" priority="154" operator="containsText" text="Muy Crítico">
      <formula>NOT(ISERROR(SEARCH("Muy Crítico",AH39)))</formula>
    </cfRule>
    <cfRule type="containsText" dxfId="809" priority="155" operator="containsText" text="Crítico">
      <formula>NOT(ISERROR(SEARCH("Crítico",AH39)))</formula>
    </cfRule>
    <cfRule type="containsText" dxfId="808" priority="156" operator="containsText" text="Poco Crítico">
      <formula>NOT(ISERROR(SEARCH("Poco Crítico",AH39)))</formula>
    </cfRule>
    <cfRule type="containsText" dxfId="807" priority="157" operator="containsText" text="No Crítico">
      <formula>NOT(ISERROR(SEARCH("No Crítico",AH39)))</formula>
    </cfRule>
  </conditionalFormatting>
  <conditionalFormatting sqref="AH40">
    <cfRule type="containsText" dxfId="806" priority="150" operator="containsText" text="Muy Crítico">
      <formula>NOT(ISERROR(SEARCH("Muy Crítico",AH40)))</formula>
    </cfRule>
    <cfRule type="containsText" dxfId="805" priority="151" operator="containsText" text="Crítico">
      <formula>NOT(ISERROR(SEARCH("Crítico",AH40)))</formula>
    </cfRule>
    <cfRule type="containsText" dxfId="804" priority="152" operator="containsText" text="Poco Crítico">
      <formula>NOT(ISERROR(SEARCH("Poco Crítico",AH40)))</formula>
    </cfRule>
    <cfRule type="containsText" dxfId="803" priority="153" operator="containsText" text="No Crítico">
      <formula>NOT(ISERROR(SEARCH("No Crítico",AH40)))</formula>
    </cfRule>
  </conditionalFormatting>
  <conditionalFormatting sqref="AH34">
    <cfRule type="containsText" dxfId="802" priority="146" operator="containsText" text="Muy Crítico">
      <formula>NOT(ISERROR(SEARCH("Muy Crítico",AH34)))</formula>
    </cfRule>
    <cfRule type="containsText" dxfId="801" priority="147" operator="containsText" text="Crítico">
      <formula>NOT(ISERROR(SEARCH("Crítico",AH34)))</formula>
    </cfRule>
    <cfRule type="containsText" dxfId="800" priority="148" operator="containsText" text="Poco Crítico">
      <formula>NOT(ISERROR(SEARCH("Poco Crítico",AH34)))</formula>
    </cfRule>
    <cfRule type="containsText" dxfId="799" priority="149" operator="containsText" text="No Crítico">
      <formula>NOT(ISERROR(SEARCH("No Crítico",AH34)))</formula>
    </cfRule>
  </conditionalFormatting>
  <conditionalFormatting sqref="AH38">
    <cfRule type="containsText" dxfId="798" priority="142" operator="containsText" text="Muy Crítico">
      <formula>NOT(ISERROR(SEARCH("Muy Crítico",AH38)))</formula>
    </cfRule>
    <cfRule type="containsText" dxfId="797" priority="143" operator="containsText" text="Crítico">
      <formula>NOT(ISERROR(SEARCH("Crítico",AH38)))</formula>
    </cfRule>
    <cfRule type="containsText" dxfId="796" priority="144" operator="containsText" text="Poco Crítico">
      <formula>NOT(ISERROR(SEARCH("Poco Crítico",AH38)))</formula>
    </cfRule>
    <cfRule type="containsText" dxfId="795" priority="145" operator="containsText" text="No Crítico">
      <formula>NOT(ISERROR(SEARCH("No Crítico",AH38)))</formula>
    </cfRule>
  </conditionalFormatting>
  <conditionalFormatting sqref="AH35">
    <cfRule type="containsText" dxfId="794" priority="138" operator="containsText" text="Muy Crítico">
      <formula>NOT(ISERROR(SEARCH("Muy Crítico",AH35)))</formula>
    </cfRule>
    <cfRule type="containsText" dxfId="793" priority="139" operator="containsText" text="Crítico">
      <formula>NOT(ISERROR(SEARCH("Crítico",AH35)))</formula>
    </cfRule>
    <cfRule type="containsText" dxfId="792" priority="140" operator="containsText" text="Poco Crítico">
      <formula>NOT(ISERROR(SEARCH("Poco Crítico",AH35)))</formula>
    </cfRule>
    <cfRule type="containsText" dxfId="791" priority="141" operator="containsText" text="No Crítico">
      <formula>NOT(ISERROR(SEARCH("No Crítico",AH35)))</formula>
    </cfRule>
  </conditionalFormatting>
  <conditionalFormatting sqref="AH36">
    <cfRule type="containsText" dxfId="790" priority="134" operator="containsText" text="Muy Crítico">
      <formula>NOT(ISERROR(SEARCH("Muy Crítico",AH36)))</formula>
    </cfRule>
    <cfRule type="containsText" dxfId="789" priority="135" operator="containsText" text="Crítico">
      <formula>NOT(ISERROR(SEARCH("Crítico",AH36)))</formula>
    </cfRule>
    <cfRule type="containsText" dxfId="788" priority="136" operator="containsText" text="Poco Crítico">
      <formula>NOT(ISERROR(SEARCH("Poco Crítico",AH36)))</formula>
    </cfRule>
    <cfRule type="containsText" dxfId="787" priority="137" operator="containsText" text="No Crítico">
      <formula>NOT(ISERROR(SEARCH("No Crítico",AH36)))</formula>
    </cfRule>
  </conditionalFormatting>
  <conditionalFormatting sqref="AH37">
    <cfRule type="containsText" dxfId="786" priority="130" operator="containsText" text="Muy Crítico">
      <formula>NOT(ISERROR(SEARCH("Muy Crítico",AH37)))</formula>
    </cfRule>
    <cfRule type="containsText" dxfId="785" priority="131" operator="containsText" text="Crítico">
      <formula>NOT(ISERROR(SEARCH("Crítico",AH37)))</formula>
    </cfRule>
    <cfRule type="containsText" dxfId="784" priority="132" operator="containsText" text="Poco Crítico">
      <formula>NOT(ISERROR(SEARCH("Poco Crítico",AH37)))</formula>
    </cfRule>
    <cfRule type="containsText" dxfId="783" priority="133" operator="containsText" text="No Crítico">
      <formula>NOT(ISERROR(SEARCH("No Crítico",AH37)))</formula>
    </cfRule>
  </conditionalFormatting>
  <conditionalFormatting sqref="AJ39 AJ37 AJ35">
    <cfRule type="containsText" dxfId="782" priority="126" operator="containsText" text="Muy Crítico">
      <formula>NOT(ISERROR(SEARCH("Muy Crítico",AJ35)))</formula>
    </cfRule>
    <cfRule type="containsText" dxfId="781" priority="127" operator="containsText" text="Crítico">
      <formula>NOT(ISERROR(SEARCH("Crítico",AJ35)))</formula>
    </cfRule>
    <cfRule type="containsText" dxfId="780" priority="128" operator="containsText" text="Poco Crítico">
      <formula>NOT(ISERROR(SEARCH("Poco Crítico",AJ35)))</formula>
    </cfRule>
    <cfRule type="containsText" dxfId="779" priority="129" operator="containsText" text="No Crítico">
      <formula>NOT(ISERROR(SEARCH("No Crítico",AJ35)))</formula>
    </cfRule>
  </conditionalFormatting>
  <conditionalFormatting sqref="AJ40">
    <cfRule type="containsText" dxfId="778" priority="122" operator="containsText" text="Muy Crítico">
      <formula>NOT(ISERROR(SEARCH("Muy Crítico",AJ40)))</formula>
    </cfRule>
    <cfRule type="containsText" dxfId="777" priority="123" operator="containsText" text="Crítico">
      <formula>NOT(ISERROR(SEARCH("Crítico",AJ40)))</formula>
    </cfRule>
    <cfRule type="containsText" dxfId="776" priority="124" operator="containsText" text="Poco Crítico">
      <formula>NOT(ISERROR(SEARCH("Poco Crítico",AJ40)))</formula>
    </cfRule>
    <cfRule type="containsText" dxfId="775" priority="125" operator="containsText" text="No Crítico">
      <formula>NOT(ISERROR(SEARCH("No Crítico",AJ40)))</formula>
    </cfRule>
  </conditionalFormatting>
  <conditionalFormatting sqref="AJ34">
    <cfRule type="containsText" dxfId="774" priority="114" operator="containsText" text="Muy Crítico">
      <formula>NOT(ISERROR(SEARCH("Muy Crítico",AJ34)))</formula>
    </cfRule>
    <cfRule type="containsText" dxfId="773" priority="115" operator="containsText" text="Crítico">
      <formula>NOT(ISERROR(SEARCH("Crítico",AJ34)))</formula>
    </cfRule>
    <cfRule type="containsText" dxfId="772" priority="116" operator="containsText" text="Poco Crítico">
      <formula>NOT(ISERROR(SEARCH("Poco Crítico",AJ34)))</formula>
    </cfRule>
    <cfRule type="containsText" dxfId="771" priority="117" operator="containsText" text="No Crítico">
      <formula>NOT(ISERROR(SEARCH("No Crítico",AJ34)))</formula>
    </cfRule>
  </conditionalFormatting>
  <conditionalFormatting sqref="AJ36">
    <cfRule type="containsText" dxfId="770" priority="118" operator="containsText" text="Muy Crítico">
      <formula>NOT(ISERROR(SEARCH("Muy Crítico",AJ36)))</formula>
    </cfRule>
    <cfRule type="containsText" dxfId="769" priority="119" operator="containsText" text="Crítico">
      <formula>NOT(ISERROR(SEARCH("Crítico",AJ36)))</formula>
    </cfRule>
    <cfRule type="containsText" dxfId="768" priority="120" operator="containsText" text="Poco Crítico">
      <formula>NOT(ISERROR(SEARCH("Poco Crítico",AJ36)))</formula>
    </cfRule>
    <cfRule type="containsText" dxfId="767" priority="121" operator="containsText" text="No Crítico">
      <formula>NOT(ISERROR(SEARCH("No Crítico",AJ36)))</formula>
    </cfRule>
  </conditionalFormatting>
  <conditionalFormatting sqref="AJ38">
    <cfRule type="containsText" dxfId="766" priority="110" operator="containsText" text="Muy Crítico">
      <formula>NOT(ISERROR(SEARCH("Muy Crítico",AJ38)))</formula>
    </cfRule>
    <cfRule type="containsText" dxfId="765" priority="111" operator="containsText" text="Crítico">
      <formula>NOT(ISERROR(SEARCH("Crítico",AJ38)))</formula>
    </cfRule>
    <cfRule type="containsText" dxfId="764" priority="112" operator="containsText" text="Poco Crítico">
      <formula>NOT(ISERROR(SEARCH("Poco Crítico",AJ38)))</formula>
    </cfRule>
    <cfRule type="containsText" dxfId="763" priority="113" operator="containsText" text="No Crítico">
      <formula>NOT(ISERROR(SEARCH("No Crítico",AJ38)))</formula>
    </cfRule>
  </conditionalFormatting>
  <conditionalFormatting sqref="AL39:AL40 AL26:AL37 AL8:AL16">
    <cfRule type="containsText" dxfId="762" priority="106" operator="containsText" text="Muy Crítico">
      <formula>NOT(ISERROR(SEARCH("Muy Crítico",AL8)))</formula>
    </cfRule>
    <cfRule type="containsText" dxfId="761" priority="107" operator="containsText" text="Crítico">
      <formula>NOT(ISERROR(SEARCH("Crítico",AL8)))</formula>
    </cfRule>
    <cfRule type="containsText" dxfId="760" priority="108" operator="containsText" text="Poco Crítico">
      <formula>NOT(ISERROR(SEARCH("Poco Crítico",AL8)))</formula>
    </cfRule>
    <cfRule type="containsText" dxfId="759" priority="109" operator="containsText" text="No Crítico">
      <formula>NOT(ISERROR(SEARCH("No Crítico",AL8)))</formula>
    </cfRule>
  </conditionalFormatting>
  <conditionalFormatting sqref="AL38">
    <cfRule type="containsText" dxfId="758" priority="102" operator="containsText" text="Muy Crítico">
      <formula>NOT(ISERROR(SEARCH("Muy Crítico",AL38)))</formula>
    </cfRule>
    <cfRule type="containsText" dxfId="757" priority="103" operator="containsText" text="Crítico">
      <formula>NOT(ISERROR(SEARCH("Crítico",AL38)))</formula>
    </cfRule>
    <cfRule type="containsText" dxfId="756" priority="104" operator="containsText" text="Poco Crítico">
      <formula>NOT(ISERROR(SEARCH("Poco Crítico",AL38)))</formula>
    </cfRule>
    <cfRule type="containsText" dxfId="755" priority="105" operator="containsText" text="No Crítico">
      <formula>NOT(ISERROR(SEARCH("No Crítico",AL38)))</formula>
    </cfRule>
  </conditionalFormatting>
  <conditionalFormatting sqref="AN35 AN37 AN39:AN42">
    <cfRule type="containsText" dxfId="754" priority="98" operator="containsText" text="Muy Crítico">
      <formula>NOT(ISERROR(SEARCH("Muy Crítico",AN35)))</formula>
    </cfRule>
    <cfRule type="containsText" dxfId="753" priority="99" operator="containsText" text="Crítico">
      <formula>NOT(ISERROR(SEARCH("Crítico",AN35)))</formula>
    </cfRule>
    <cfRule type="containsText" dxfId="752" priority="100" operator="containsText" text="Poco Crítico">
      <formula>NOT(ISERROR(SEARCH("Poco Crítico",AN35)))</formula>
    </cfRule>
    <cfRule type="containsText" dxfId="751" priority="101" operator="containsText" text="No Crítico">
      <formula>NOT(ISERROR(SEARCH("No Crítico",AN35)))</formula>
    </cfRule>
  </conditionalFormatting>
  <conditionalFormatting sqref="AN34">
    <cfRule type="containsText" dxfId="750" priority="90" operator="containsText" text="Muy Crítico">
      <formula>NOT(ISERROR(SEARCH("Muy Crítico",AN34)))</formula>
    </cfRule>
    <cfRule type="containsText" dxfId="749" priority="91" operator="containsText" text="Crítico">
      <formula>NOT(ISERROR(SEARCH("Crítico",AN34)))</formula>
    </cfRule>
    <cfRule type="containsText" dxfId="748" priority="92" operator="containsText" text="Poco Crítico">
      <formula>NOT(ISERROR(SEARCH("Poco Crítico",AN34)))</formula>
    </cfRule>
    <cfRule type="containsText" dxfId="747" priority="93" operator="containsText" text="No Crítico">
      <formula>NOT(ISERROR(SEARCH("No Crítico",AN34)))</formula>
    </cfRule>
  </conditionalFormatting>
  <conditionalFormatting sqref="AN36">
    <cfRule type="containsText" dxfId="746" priority="94" operator="containsText" text="Muy Crítico">
      <formula>NOT(ISERROR(SEARCH("Muy Crítico",AN36)))</formula>
    </cfRule>
    <cfRule type="containsText" dxfId="745" priority="95" operator="containsText" text="Crítico">
      <formula>NOT(ISERROR(SEARCH("Crítico",AN36)))</formula>
    </cfRule>
    <cfRule type="containsText" dxfId="744" priority="96" operator="containsText" text="Poco Crítico">
      <formula>NOT(ISERROR(SEARCH("Poco Crítico",AN36)))</formula>
    </cfRule>
    <cfRule type="containsText" dxfId="743" priority="97" operator="containsText" text="No Crítico">
      <formula>NOT(ISERROR(SEARCH("No Crítico",AN36)))</formula>
    </cfRule>
  </conditionalFormatting>
  <conditionalFormatting sqref="AN38">
    <cfRule type="containsText" dxfId="742" priority="86" operator="containsText" text="Muy Crítico">
      <formula>NOT(ISERROR(SEARCH("Muy Crítico",AN38)))</formula>
    </cfRule>
    <cfRule type="containsText" dxfId="741" priority="87" operator="containsText" text="Crítico">
      <formula>NOT(ISERROR(SEARCH("Crítico",AN38)))</formula>
    </cfRule>
    <cfRule type="containsText" dxfId="740" priority="88" operator="containsText" text="Poco Crítico">
      <formula>NOT(ISERROR(SEARCH("Poco Crítico",AN38)))</formula>
    </cfRule>
    <cfRule type="containsText" dxfId="739" priority="89" operator="containsText" text="No Crítico">
      <formula>NOT(ISERROR(SEARCH("No Crítico",AN38)))</formula>
    </cfRule>
  </conditionalFormatting>
  <conditionalFormatting sqref="AP37">
    <cfRule type="containsText" dxfId="738" priority="82" operator="containsText" text="Muy Crítico">
      <formula>NOT(ISERROR(SEARCH("Muy Crítico",AP37)))</formula>
    </cfRule>
    <cfRule type="containsText" dxfId="737" priority="83" operator="containsText" text="Crítico">
      <formula>NOT(ISERROR(SEARCH("Crítico",AP37)))</formula>
    </cfRule>
    <cfRule type="containsText" dxfId="736" priority="84" operator="containsText" text="Poco Crítico">
      <formula>NOT(ISERROR(SEARCH("Poco Crítico",AP37)))</formula>
    </cfRule>
    <cfRule type="containsText" dxfId="735" priority="85" operator="containsText" text="No Crítico">
      <formula>NOT(ISERROR(SEARCH("No Crítico",AP37)))</formula>
    </cfRule>
  </conditionalFormatting>
  <conditionalFormatting sqref="AP34">
    <cfRule type="containsText" dxfId="734" priority="74" operator="containsText" text="Muy Crítico">
      <formula>NOT(ISERROR(SEARCH("Muy Crítico",AP34)))</formula>
    </cfRule>
    <cfRule type="containsText" dxfId="733" priority="75" operator="containsText" text="Crítico">
      <formula>NOT(ISERROR(SEARCH("Crítico",AP34)))</formula>
    </cfRule>
    <cfRule type="containsText" dxfId="732" priority="76" operator="containsText" text="Poco Crítico">
      <formula>NOT(ISERROR(SEARCH("Poco Crítico",AP34)))</formula>
    </cfRule>
    <cfRule type="containsText" dxfId="731" priority="77" operator="containsText" text="No Crítico">
      <formula>NOT(ISERROR(SEARCH("No Crítico",AP34)))</formula>
    </cfRule>
  </conditionalFormatting>
  <conditionalFormatting sqref="AP36">
    <cfRule type="containsText" dxfId="730" priority="78" operator="containsText" text="Muy Crítico">
      <formula>NOT(ISERROR(SEARCH("Muy Crítico",AP36)))</formula>
    </cfRule>
    <cfRule type="containsText" dxfId="729" priority="79" operator="containsText" text="Crítico">
      <formula>NOT(ISERROR(SEARCH("Crítico",AP36)))</formula>
    </cfRule>
    <cfRule type="containsText" dxfId="728" priority="80" operator="containsText" text="Poco Crítico">
      <formula>NOT(ISERROR(SEARCH("Poco Crítico",AP36)))</formula>
    </cfRule>
    <cfRule type="containsText" dxfId="727" priority="81" operator="containsText" text="No Crítico">
      <formula>NOT(ISERROR(SEARCH("No Crítico",AP36)))</formula>
    </cfRule>
  </conditionalFormatting>
  <conditionalFormatting sqref="AP38">
    <cfRule type="containsText" dxfId="726" priority="70" operator="containsText" text="Muy Crítico">
      <formula>NOT(ISERROR(SEARCH("Muy Crítico",AP38)))</formula>
    </cfRule>
    <cfRule type="containsText" dxfId="725" priority="71" operator="containsText" text="Crítico">
      <formula>NOT(ISERROR(SEARCH("Crítico",AP38)))</formula>
    </cfRule>
    <cfRule type="containsText" dxfId="724" priority="72" operator="containsText" text="Poco Crítico">
      <formula>NOT(ISERROR(SEARCH("Poco Crítico",AP38)))</formula>
    </cfRule>
    <cfRule type="containsText" dxfId="723" priority="73" operator="containsText" text="No Crítico">
      <formula>NOT(ISERROR(SEARCH("No Crítico",AP38)))</formula>
    </cfRule>
  </conditionalFormatting>
  <conditionalFormatting sqref="AL25">
    <cfRule type="containsText" dxfId="722" priority="62" operator="containsText" text="Muy Crítico">
      <formula>NOT(ISERROR(SEARCH("Muy Crítico",AL25)))</formula>
    </cfRule>
    <cfRule type="containsText" dxfId="721" priority="63" operator="containsText" text="Crítico">
      <formula>NOT(ISERROR(SEARCH("Crítico",AL25)))</formula>
    </cfRule>
    <cfRule type="containsText" dxfId="720" priority="64" operator="containsText" text="Poco Crítico">
      <formula>NOT(ISERROR(SEARCH("Poco Crítico",AL25)))</formula>
    </cfRule>
    <cfRule type="containsText" dxfId="719" priority="65" operator="containsText" text="No Crítico">
      <formula>NOT(ISERROR(SEARCH("No Crítico",AL25)))</formula>
    </cfRule>
  </conditionalFormatting>
  <conditionalFormatting sqref="AU8:AU16 AU19:AU20 AU23:AU42">
    <cfRule type="expression" dxfId="718" priority="58">
      <formula>IF(AU8="No crítico",1,0)</formula>
    </cfRule>
    <cfRule type="expression" dxfId="717" priority="59">
      <formula>IF(AU8="Esencial",1,0)</formula>
    </cfRule>
    <cfRule type="expression" dxfId="716" priority="60">
      <formula>IF(AU8="Crítico",1,0)</formula>
    </cfRule>
    <cfRule type="expression" dxfId="715" priority="61">
      <formula>IF(AU8="Muy crítico",1,0)</formula>
    </cfRule>
  </conditionalFormatting>
  <conditionalFormatting sqref="AC12:AC16">
    <cfRule type="containsText" dxfId="714" priority="54" operator="containsText" text="Muy Crítico">
      <formula>NOT(ISERROR(SEARCH("Muy Crítico",AC12)))</formula>
    </cfRule>
    <cfRule type="containsText" dxfId="713" priority="55" operator="containsText" text="Crítico">
      <formula>NOT(ISERROR(SEARCH("Crítico",AC12)))</formula>
    </cfRule>
    <cfRule type="containsText" dxfId="712" priority="56" operator="containsText" text="Poco Crítico">
      <formula>NOT(ISERROR(SEARCH("Poco Crítico",AC12)))</formula>
    </cfRule>
    <cfRule type="containsText" dxfId="711" priority="57" operator="containsText" text="No Crítico">
      <formula>NOT(ISERROR(SEARCH("No Crítico",AC12)))</formula>
    </cfRule>
  </conditionalFormatting>
  <conditionalFormatting sqref="AD9:AE10">
    <cfRule type="containsText" dxfId="710" priority="45" operator="containsText" text="Muy Crítico">
      <formula>NOT(ISERROR(SEARCH("Muy Crítico",AD9)))</formula>
    </cfRule>
    <cfRule type="containsText" dxfId="709" priority="46" operator="containsText" text="Crítico">
      <formula>NOT(ISERROR(SEARCH("Crítico",AD9)))</formula>
    </cfRule>
    <cfRule type="containsText" dxfId="708" priority="47" operator="containsText" text="Poco Crítico">
      <formula>NOT(ISERROR(SEARCH("Poco Crítico",AD9)))</formula>
    </cfRule>
    <cfRule type="containsText" dxfId="707" priority="48" operator="containsText" text="No Crítico">
      <formula>NOT(ISERROR(SEARCH("No Crítico",AD9)))</formula>
    </cfRule>
  </conditionalFormatting>
  <conditionalFormatting sqref="W11 AD11:AE11">
    <cfRule type="containsText" dxfId="706" priority="41" operator="containsText" text="Muy Crítico">
      <formula>NOT(ISERROR(SEARCH("Muy Crítico",W11)))</formula>
    </cfRule>
    <cfRule type="containsText" dxfId="705" priority="42" operator="containsText" text="Crítico">
      <formula>NOT(ISERROR(SEARCH("Crítico",W11)))</formula>
    </cfRule>
    <cfRule type="containsText" dxfId="704" priority="43" operator="containsText" text="Poco Crítico">
      <formula>NOT(ISERROR(SEARCH("Poco Crítico",W11)))</formula>
    </cfRule>
    <cfRule type="containsText" dxfId="703" priority="44" operator="containsText" text="No Crítico">
      <formula>NOT(ISERROR(SEARCH("No Crítico",W11)))</formula>
    </cfRule>
  </conditionalFormatting>
  <conditionalFormatting sqref="V11">
    <cfRule type="containsText" dxfId="702" priority="37" operator="containsText" text="Muy Crítico">
      <formula>NOT(ISERROR(SEARCH("Muy Crítico",V11)))</formula>
    </cfRule>
    <cfRule type="containsText" dxfId="701" priority="38" operator="containsText" text="Crítico">
      <formula>NOT(ISERROR(SEARCH("Crítico",V11)))</formula>
    </cfRule>
    <cfRule type="containsText" dxfId="700" priority="39" operator="containsText" text="Poco Crítico">
      <formula>NOT(ISERROR(SEARCH("Poco Crítico",V11)))</formula>
    </cfRule>
    <cfRule type="containsText" dxfId="699" priority="40" operator="containsText" text="No Crítico">
      <formula>NOT(ISERROR(SEARCH("No Crítico",V11)))</formula>
    </cfRule>
  </conditionalFormatting>
  <conditionalFormatting sqref="AC11">
    <cfRule type="containsText" dxfId="698" priority="33" operator="containsText" text="Muy Crítico">
      <formula>NOT(ISERROR(SEARCH("Muy Crítico",AC11)))</formula>
    </cfRule>
    <cfRule type="containsText" dxfId="697" priority="34" operator="containsText" text="Crítico">
      <formula>NOT(ISERROR(SEARCH("Crítico",AC11)))</formula>
    </cfRule>
    <cfRule type="containsText" dxfId="696" priority="35" operator="containsText" text="Poco Crítico">
      <formula>NOT(ISERROR(SEARCH("Poco Crítico",AC11)))</formula>
    </cfRule>
    <cfRule type="containsText" dxfId="695" priority="36" operator="containsText" text="No Crítico">
      <formula>NOT(ISERROR(SEARCH("No Crítico",AC11)))</formula>
    </cfRule>
  </conditionalFormatting>
  <conditionalFormatting sqref="AC17:AC18">
    <cfRule type="containsText" dxfId="694" priority="29" operator="containsText" text="Muy Crítico">
      <formula>NOT(ISERROR(SEARCH("Muy Crítico",AC17)))</formula>
    </cfRule>
    <cfRule type="containsText" dxfId="693" priority="30" operator="containsText" text="Crítico">
      <formula>NOT(ISERROR(SEARCH("Crítico",AC17)))</formula>
    </cfRule>
    <cfRule type="containsText" dxfId="692" priority="31" operator="containsText" text="Poco Crítico">
      <formula>NOT(ISERROR(SEARCH("Poco Crítico",AC17)))</formula>
    </cfRule>
    <cfRule type="containsText" dxfId="691" priority="32" operator="containsText" text="No Crítico">
      <formula>NOT(ISERROR(SEARCH("No Crítico",AC17)))</formula>
    </cfRule>
  </conditionalFormatting>
  <conditionalFormatting sqref="AB17:AB18">
    <cfRule type="containsText" dxfId="690" priority="25" operator="containsText" text="Muy Crítico">
      <formula>NOT(ISERROR(SEARCH("Muy Crítico",AB17)))</formula>
    </cfRule>
    <cfRule type="containsText" dxfId="689" priority="26" operator="containsText" text="Crítico">
      <formula>NOT(ISERROR(SEARCH("Crítico",AB17)))</formula>
    </cfRule>
    <cfRule type="containsText" dxfId="688" priority="27" operator="containsText" text="Poco Crítico">
      <formula>NOT(ISERROR(SEARCH("Poco Crítico",AB17)))</formula>
    </cfRule>
    <cfRule type="containsText" dxfId="687" priority="28" operator="containsText" text="No Crítico">
      <formula>NOT(ISERROR(SEARCH("No Crítico",AB17)))</formula>
    </cfRule>
  </conditionalFormatting>
  <conditionalFormatting sqref="AD17:AE18">
    <cfRule type="containsText" dxfId="686" priority="21" operator="containsText" text="Muy Crítico">
      <formula>NOT(ISERROR(SEARCH("Muy Crítico",AD17)))</formula>
    </cfRule>
    <cfRule type="containsText" dxfId="685" priority="22" operator="containsText" text="Crítico">
      <formula>NOT(ISERROR(SEARCH("Crítico",AD17)))</formula>
    </cfRule>
    <cfRule type="containsText" dxfId="684" priority="23" operator="containsText" text="Poco Crítico">
      <formula>NOT(ISERROR(SEARCH("Poco Crítico",AD17)))</formula>
    </cfRule>
    <cfRule type="containsText" dxfId="683" priority="24" operator="containsText" text="No Crítico">
      <formula>NOT(ISERROR(SEARCH("No Crítico",AD17)))</formula>
    </cfRule>
  </conditionalFormatting>
  <conditionalFormatting sqref="AF17:AK18 AM17:AR18">
    <cfRule type="containsText" dxfId="682" priority="17" operator="containsText" text="Muy Crítico">
      <formula>NOT(ISERROR(SEARCH("Muy Crítico",AF17)))</formula>
    </cfRule>
    <cfRule type="containsText" dxfId="681" priority="18" operator="containsText" text="Crítico">
      <formula>NOT(ISERROR(SEARCH("Crítico",AF17)))</formula>
    </cfRule>
    <cfRule type="containsText" dxfId="680" priority="19" operator="containsText" text="Poco Crítico">
      <formula>NOT(ISERROR(SEARCH("Poco Crítico",AF17)))</formula>
    </cfRule>
    <cfRule type="containsText" dxfId="679" priority="20" operator="containsText" text="No Crítico">
      <formula>NOT(ISERROR(SEARCH("No Crítico",AF17)))</formula>
    </cfRule>
  </conditionalFormatting>
  <conditionalFormatting sqref="AL17:AL18">
    <cfRule type="containsText" dxfId="678" priority="13" operator="containsText" text="Muy Crítico">
      <formula>NOT(ISERROR(SEARCH("Muy Crítico",AL17)))</formula>
    </cfRule>
    <cfRule type="containsText" dxfId="677" priority="14" operator="containsText" text="Crítico">
      <formula>NOT(ISERROR(SEARCH("Crítico",AL17)))</formula>
    </cfRule>
    <cfRule type="containsText" dxfId="676" priority="15" operator="containsText" text="Poco Crítico">
      <formula>NOT(ISERROR(SEARCH("Poco Crítico",AL17)))</formula>
    </cfRule>
    <cfRule type="containsText" dxfId="675" priority="16" operator="containsText" text="No Crítico">
      <formula>NOT(ISERROR(SEARCH("No Crítico",AL17)))</formula>
    </cfRule>
  </conditionalFormatting>
  <conditionalFormatting sqref="AU17:AU18">
    <cfRule type="expression" dxfId="674" priority="9">
      <formula>IF(AU17="No crítico",1,0)</formula>
    </cfRule>
    <cfRule type="expression" dxfId="673" priority="10">
      <formula>IF(AU17="Esencial",1,0)</formula>
    </cfRule>
    <cfRule type="expression" dxfId="672" priority="11">
      <formula>IF(AU17="Crítico",1,0)</formula>
    </cfRule>
    <cfRule type="expression" dxfId="671" priority="12">
      <formula>IF(AU17="Muy crítico",1,0)</formula>
    </cfRule>
  </conditionalFormatting>
  <conditionalFormatting sqref="AA21:AR22 W21:X22">
    <cfRule type="containsText" dxfId="670" priority="5" operator="containsText" text="Muy Crítico">
      <formula>NOT(ISERROR(SEARCH("Muy Crítico",W21)))</formula>
    </cfRule>
    <cfRule type="containsText" dxfId="669" priority="6" operator="containsText" text="Crítico">
      <formula>NOT(ISERROR(SEARCH("Crítico",W21)))</formula>
    </cfRule>
    <cfRule type="containsText" dxfId="668" priority="7" operator="containsText" text="Poco Crítico">
      <formula>NOT(ISERROR(SEARCH("Poco Crítico",W21)))</formula>
    </cfRule>
    <cfRule type="containsText" dxfId="667" priority="8" operator="containsText" text="No Crítico">
      <formula>NOT(ISERROR(SEARCH("No Crítico",W21)))</formula>
    </cfRule>
  </conditionalFormatting>
  <conditionalFormatting sqref="AU21:AU22">
    <cfRule type="expression" dxfId="666" priority="1">
      <formula>IF(AU21="No crítico",1,0)</formula>
    </cfRule>
    <cfRule type="expression" dxfId="665" priority="2">
      <formula>IF(AU21="Esencial",1,0)</formula>
    </cfRule>
    <cfRule type="expression" dxfId="664" priority="3">
      <formula>IF(AU21="Crítico",1,0)</formula>
    </cfRule>
    <cfRule type="expression" dxfId="663" priority="4">
      <formula>IF(AU21="Muy crítico",1,0)</formula>
    </cfRule>
  </conditionalFormatting>
  <dataValidations count="9">
    <dataValidation type="list" showInputMessage="1" sqref="L23:L65 L17:L18 L10:L11" xr:uid="{D534787D-6BF4-446E-ACCE-05AE383312E6}">
      <formula1>L_19</formula1>
    </dataValidation>
    <dataValidation type="list" allowBlank="1" showInputMessage="1" showErrorMessage="1" sqref="P25:P65 P23 P17:P18 P10:P11" xr:uid="{AF1EF446-FA09-47EF-9B00-97080EAA26A5}">
      <formula1>L_15</formula1>
    </dataValidation>
    <dataValidation type="list" allowBlank="1" showInputMessage="1" showErrorMessage="1" sqref="AF8:AF65" xr:uid="{145A96A8-6A40-4913-8F71-270D5199BC51}">
      <formula1>L_06</formula1>
    </dataValidation>
    <dataValidation type="list" allowBlank="1" showInputMessage="1" showErrorMessage="1" sqref="AN8:AN65" xr:uid="{15B75F74-1236-4B71-B431-CD7441CC865C}">
      <formula1>L_05</formula1>
    </dataValidation>
    <dataValidation type="list" allowBlank="1" showInputMessage="1" showErrorMessage="1" sqref="AP8:AP65" xr:uid="{2D23E2B7-FA3C-4C6E-BCE8-A380BD016DC5}">
      <formula1>L_04</formula1>
    </dataValidation>
    <dataValidation type="list" showInputMessage="1" showErrorMessage="1" sqref="AL8:AL65" xr:uid="{D131F0FB-FA79-44ED-AD02-75317387E5F1}">
      <formula1>L_03</formula1>
    </dataValidation>
    <dataValidation type="list" showInputMessage="1" showErrorMessage="1" sqref="AJ8:AJ65" xr:uid="{25ED4D66-7448-4C3B-A21F-103ADC57DCC2}">
      <formula1>L_02</formula1>
    </dataValidation>
    <dataValidation type="list" showInputMessage="1" showErrorMessage="1" sqref="AH8:AH65" xr:uid="{8DBF1990-95D5-42C7-A1F3-21749D2DA528}">
      <formula1>L_01</formula1>
    </dataValidation>
    <dataValidation type="list" allowBlank="1" showInputMessage="1" showErrorMessage="1" sqref="R23:R65 R19:R20 R10:R16" xr:uid="{4F5A5077-3F46-4DCD-A99A-E4BB6B0F5115}">
      <formula1>L_16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5CD8-D437-4412-B87A-72900F694346}">
  <sheetPr codeName="Hoja21"/>
  <dimension ref="A1:AW124"/>
  <sheetViews>
    <sheetView showGridLines="0" topLeftCell="A4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4" width="3.44140625" style="181" bestFit="1" customWidth="1"/>
    <col min="5" max="5" width="4.5546875" style="181" bestFit="1" customWidth="1"/>
    <col min="6" max="6" width="7.109375" style="181" bestFit="1" customWidth="1"/>
    <col min="7" max="7" width="5.33203125" style="181" bestFit="1" customWidth="1"/>
    <col min="8" max="8" width="13.6640625" style="181" customWidth="1"/>
    <col min="9" max="9" width="22.44140625" style="181" customWidth="1"/>
    <col min="10" max="10" width="29.88671875" style="181" customWidth="1"/>
    <col min="11" max="11" width="25.109375" style="181" customWidth="1"/>
    <col min="12" max="12" width="17.44140625" style="181" bestFit="1" customWidth="1"/>
    <col min="13" max="13" width="27.6640625" style="181" customWidth="1"/>
    <col min="14" max="14" width="3.5546875" style="181" bestFit="1" customWidth="1"/>
    <col min="15" max="15" width="7.5546875" style="181" bestFit="1" customWidth="1"/>
    <col min="16" max="16" width="3.44140625" style="181" bestFit="1" customWidth="1"/>
    <col min="17" max="17" width="21.88671875" style="181" customWidth="1"/>
    <col min="18" max="18" width="7.6640625" style="181" bestFit="1" customWidth="1"/>
    <col min="19" max="19" width="18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41.109375" style="181" customWidth="1"/>
    <col min="33" max="33" width="3.44140625" style="181" bestFit="1" customWidth="1"/>
    <col min="34" max="34" width="38.3320312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38.6640625" style="181" customWidth="1"/>
    <col min="39" max="39" width="3.44140625" style="181" bestFit="1" customWidth="1"/>
    <col min="40" max="40" width="40.5546875" style="181" customWidth="1"/>
    <col min="41" max="41" width="3.44140625" style="181" bestFit="1" customWidth="1"/>
    <col min="42" max="42" width="42.3320312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7.109375" style="181" bestFit="1" customWidth="1"/>
    <col min="47" max="47" width="10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62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9.5" customHeight="1" thickBot="1">
      <c r="B8" s="35"/>
      <c r="C8" s="36" t="s">
        <v>380</v>
      </c>
      <c r="D8" s="36" t="s">
        <v>387</v>
      </c>
      <c r="E8" s="36" t="s">
        <v>382</v>
      </c>
      <c r="F8" s="36" t="s">
        <v>900</v>
      </c>
      <c r="G8" s="36">
        <v>15206</v>
      </c>
      <c r="H8" s="36" t="s">
        <v>921</v>
      </c>
      <c r="I8" s="202" t="s">
        <v>901</v>
      </c>
      <c r="J8" s="36" t="s">
        <v>1229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6" t="s">
        <v>1</v>
      </c>
      <c r="Q8" s="36" t="s">
        <v>1050</v>
      </c>
      <c r="R8" s="36" t="s">
        <v>140</v>
      </c>
      <c r="S8" s="36" t="s">
        <v>830</v>
      </c>
      <c r="T8" s="209">
        <v>0.125</v>
      </c>
      <c r="U8" s="209">
        <v>5</v>
      </c>
      <c r="V8" s="54">
        <v>2442437</v>
      </c>
      <c r="W8" s="44">
        <f t="shared" ref="W8" si="0">V8/30</f>
        <v>81414.566666666666</v>
      </c>
      <c r="X8" s="39">
        <v>542</v>
      </c>
      <c r="Y8" s="45">
        <f t="shared" ref="Y8" si="1">T8</f>
        <v>0.125</v>
      </c>
      <c r="Z8" s="217">
        <v>1</v>
      </c>
      <c r="AA8" s="205">
        <f t="shared" ref="AA8" si="2">W8*Z8*Y8</f>
        <v>10176.820833333333</v>
      </c>
      <c r="AB8" s="47">
        <f t="shared" ref="AB8" si="3">+AA8*X8</f>
        <v>5515836.8916666666</v>
      </c>
      <c r="AC8" s="41">
        <v>161870988.06522933</v>
      </c>
      <c r="AD8" s="48">
        <f>+AB8+AC8</f>
        <v>167386824.95689601</v>
      </c>
      <c r="AE8" s="49">
        <f t="shared" ref="AE8" si="4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" si="5">IF(MID(AF8,1,1)="0",MID(AF8,2,1),MID(AF8,1,2))</f>
        <v>4</v>
      </c>
      <c r="AH8" s="11" t="s">
        <v>254</v>
      </c>
      <c r="AI8" s="51" t="str">
        <f t="shared" ref="AI8" si="6">IF(MID(AH8,1,1)="0",MID(AH8,2,1),MID(AH8,1,2))</f>
        <v>4</v>
      </c>
      <c r="AJ8" s="11" t="s">
        <v>263</v>
      </c>
      <c r="AK8" s="52" t="str">
        <f t="shared" ref="AK8" si="7">IF(MID(AJ8,1,1)="0",MID(AJ8,2,1),MID(AJ8,1,2))</f>
        <v>4</v>
      </c>
      <c r="AL8" s="11" t="s">
        <v>34</v>
      </c>
      <c r="AM8" s="51" t="str">
        <f t="shared" ref="AM8" si="8">IF(MID(AL8,1,1)="0",MID(AL8,2,1),MID(AL8,1,2))</f>
        <v>4</v>
      </c>
      <c r="AN8" s="11" t="s">
        <v>243</v>
      </c>
      <c r="AO8" s="52" t="str">
        <f t="shared" ref="AO8" si="9">IF(MID(AN8,1,1)="0",MID(AN8,2,1),MID(AN8,1,2))</f>
        <v>2</v>
      </c>
      <c r="AP8" s="42" t="s">
        <v>50</v>
      </c>
      <c r="AQ8" s="51" t="str">
        <f t="shared" ref="AQ8" si="10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49.5" customHeight="1" thickBot="1">
      <c r="B9" s="35"/>
      <c r="C9" s="36" t="s">
        <v>380</v>
      </c>
      <c r="D9" s="36" t="s">
        <v>387</v>
      </c>
      <c r="E9" s="36" t="s">
        <v>382</v>
      </c>
      <c r="F9" s="36" t="s">
        <v>900</v>
      </c>
      <c r="G9" s="36">
        <v>15206</v>
      </c>
      <c r="H9" s="36" t="s">
        <v>925</v>
      </c>
      <c r="I9" s="202" t="s">
        <v>902</v>
      </c>
      <c r="J9" s="36" t="s">
        <v>1230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147</v>
      </c>
      <c r="P9" s="36" t="s">
        <v>1</v>
      </c>
      <c r="Q9" s="36" t="s">
        <v>1050</v>
      </c>
      <c r="R9" s="36" t="s">
        <v>140</v>
      </c>
      <c r="S9" s="36" t="s">
        <v>830</v>
      </c>
      <c r="T9" s="209">
        <v>0</v>
      </c>
      <c r="U9" s="209">
        <v>5</v>
      </c>
      <c r="V9" s="54">
        <v>0</v>
      </c>
      <c r="W9" s="44">
        <f t="shared" ref="W9:W23" si="11">V9/30</f>
        <v>0</v>
      </c>
      <c r="X9" s="39">
        <v>542</v>
      </c>
      <c r="Y9" s="45">
        <f t="shared" ref="Y9:Y23" si="12">T9</f>
        <v>0</v>
      </c>
      <c r="Z9" s="217">
        <v>0</v>
      </c>
      <c r="AA9" s="205">
        <f t="shared" ref="AA9:AA23" si="13">W9*Z9*Y9</f>
        <v>0</v>
      </c>
      <c r="AB9" s="47">
        <f t="shared" ref="AB9:AB23" si="14">+AA9*X9</f>
        <v>0</v>
      </c>
      <c r="AC9" s="41">
        <v>161870988.06522933</v>
      </c>
      <c r="AD9" s="48">
        <f t="shared" ref="AD9:AD23" si="15">+AB9+AC9</f>
        <v>161870988.06522933</v>
      </c>
      <c r="AE9" s="49">
        <f t="shared" ref="AE9:AE23" si="16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ref="AG9:AG23" si="17">IF(MID(AF9,1,1)="0",MID(AF9,2,1),MID(AF9,1,2))</f>
        <v>1</v>
      </c>
      <c r="AH9" s="11" t="s">
        <v>254</v>
      </c>
      <c r="AI9" s="51" t="str">
        <f t="shared" ref="AI9:AI23" si="18">IF(MID(AH9,1,1)="0",MID(AH9,2,1),MID(AH9,1,2))</f>
        <v>4</v>
      </c>
      <c r="AJ9" s="11" t="s">
        <v>263</v>
      </c>
      <c r="AK9" s="52" t="str">
        <f t="shared" ref="AK9:AK23" si="19">IF(MID(AJ9,1,1)="0",MID(AJ9,2,1),MID(AJ9,1,2))</f>
        <v>4</v>
      </c>
      <c r="AL9" s="11" t="s">
        <v>34</v>
      </c>
      <c r="AM9" s="51" t="str">
        <f t="shared" ref="AM9:AM23" si="20">IF(MID(AL9,1,1)="0",MID(AL9,2,1),MID(AL9,1,2))</f>
        <v>4</v>
      </c>
      <c r="AN9" s="11" t="s">
        <v>243</v>
      </c>
      <c r="AO9" s="52" t="str">
        <f t="shared" ref="AO9:AO23" si="21">IF(MID(AN9,1,1)="0",MID(AN9,2,1),MID(AN9,1,2))</f>
        <v>2</v>
      </c>
      <c r="AP9" s="42" t="s">
        <v>50</v>
      </c>
      <c r="AQ9" s="51" t="str">
        <f t="shared" ref="AQ9:AQ23" si="22">IF(MID(AP9,1,1)="0",MID(AP9,2,1),MID(AP9,1,2))</f>
        <v>2</v>
      </c>
      <c r="AR9" s="197" t="str">
        <f t="shared" ref="AR9:AR22" si="23">CONCATENATE(AE9,AG9,AI9,AK9,AM9,AO9,AQ9)</f>
        <v>2144422</v>
      </c>
      <c r="AS9" s="198">
        <f t="shared" ref="AS9:AS22" si="24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9.5" customHeight="1" thickBot="1">
      <c r="B10" s="35"/>
      <c r="C10" s="36" t="s">
        <v>380</v>
      </c>
      <c r="D10" s="36" t="s">
        <v>387</v>
      </c>
      <c r="E10" s="36" t="s">
        <v>382</v>
      </c>
      <c r="F10" s="36" t="s">
        <v>900</v>
      </c>
      <c r="G10" s="36">
        <v>15206</v>
      </c>
      <c r="H10" s="36" t="s">
        <v>924</v>
      </c>
      <c r="I10" s="202" t="s">
        <v>903</v>
      </c>
      <c r="J10" s="36" t="s">
        <v>1231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0</v>
      </c>
      <c r="U10" s="209">
        <v>5</v>
      </c>
      <c r="V10" s="54">
        <v>0</v>
      </c>
      <c r="W10" s="44">
        <f t="shared" si="11"/>
        <v>0</v>
      </c>
      <c r="X10" s="39">
        <v>542</v>
      </c>
      <c r="Y10" s="45">
        <f t="shared" si="12"/>
        <v>0</v>
      </c>
      <c r="Z10" s="217">
        <v>0</v>
      </c>
      <c r="AA10" s="205">
        <f t="shared" si="13"/>
        <v>0</v>
      </c>
      <c r="AB10" s="47">
        <f t="shared" si="14"/>
        <v>0</v>
      </c>
      <c r="AC10" s="41">
        <v>161870988.06522933</v>
      </c>
      <c r="AD10" s="48">
        <f t="shared" si="15"/>
        <v>161870988.06522933</v>
      </c>
      <c r="AE10" s="49">
        <f t="shared" si="16"/>
        <v>2</v>
      </c>
      <c r="AF10" s="11" t="s">
        <v>64</v>
      </c>
      <c r="AG10" s="50" t="str">
        <f t="shared" si="17"/>
        <v>1</v>
      </c>
      <c r="AH10" s="11" t="s">
        <v>254</v>
      </c>
      <c r="AI10" s="51" t="str">
        <f t="shared" si="18"/>
        <v>4</v>
      </c>
      <c r="AJ10" s="11" t="s">
        <v>263</v>
      </c>
      <c r="AK10" s="52" t="str">
        <f t="shared" si="19"/>
        <v>4</v>
      </c>
      <c r="AL10" s="11" t="s">
        <v>34</v>
      </c>
      <c r="AM10" s="51" t="str">
        <f t="shared" si="20"/>
        <v>4</v>
      </c>
      <c r="AN10" s="11" t="s">
        <v>243</v>
      </c>
      <c r="AO10" s="52" t="str">
        <f t="shared" si="21"/>
        <v>2</v>
      </c>
      <c r="AP10" s="42" t="s">
        <v>50</v>
      </c>
      <c r="AQ10" s="51" t="str">
        <f t="shared" si="22"/>
        <v>2</v>
      </c>
      <c r="AR10" s="197" t="str">
        <f t="shared" si="23"/>
        <v>2144422</v>
      </c>
      <c r="AS10" s="198">
        <f t="shared" si="24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49.5" customHeight="1" thickBot="1">
      <c r="B11" s="35"/>
      <c r="C11" s="36" t="s">
        <v>380</v>
      </c>
      <c r="D11" s="36" t="s">
        <v>387</v>
      </c>
      <c r="E11" s="36" t="s">
        <v>382</v>
      </c>
      <c r="F11" s="36" t="s">
        <v>927</v>
      </c>
      <c r="G11" s="36">
        <v>15206</v>
      </c>
      <c r="H11" s="36" t="s">
        <v>916</v>
      </c>
      <c r="I11" s="202" t="s">
        <v>904</v>
      </c>
      <c r="J11" s="36" t="s">
        <v>1232</v>
      </c>
      <c r="K11" s="36" t="s">
        <v>1016</v>
      </c>
      <c r="L11" s="36" t="s">
        <v>324</v>
      </c>
      <c r="M11" s="36" t="s">
        <v>1012</v>
      </c>
      <c r="N11" s="36" t="s">
        <v>432</v>
      </c>
      <c r="O11" s="36" t="s">
        <v>151</v>
      </c>
      <c r="P11" s="36" t="s">
        <v>6</v>
      </c>
      <c r="Q11" s="36" t="s">
        <v>448</v>
      </c>
      <c r="R11" s="36" t="s">
        <v>140</v>
      </c>
      <c r="S11" s="36" t="s">
        <v>1009</v>
      </c>
      <c r="T11" s="209">
        <v>2.0833333333333332E-2</v>
      </c>
      <c r="U11" s="209">
        <v>3</v>
      </c>
      <c r="V11" s="54">
        <v>788493</v>
      </c>
      <c r="W11" s="44">
        <f t="shared" si="11"/>
        <v>26283.1</v>
      </c>
      <c r="X11" s="39">
        <v>542</v>
      </c>
      <c r="Y11" s="45">
        <f t="shared" si="12"/>
        <v>2.0833333333333332E-2</v>
      </c>
      <c r="Z11" s="217">
        <v>1</v>
      </c>
      <c r="AA11" s="205">
        <f t="shared" si="13"/>
        <v>547.5645833333333</v>
      </c>
      <c r="AB11" s="47">
        <f t="shared" si="14"/>
        <v>296780.00416666665</v>
      </c>
      <c r="AC11" s="41">
        <v>200405322.02091306</v>
      </c>
      <c r="AD11" s="48">
        <f t="shared" si="15"/>
        <v>200702102.02507973</v>
      </c>
      <c r="AE11" s="49">
        <f t="shared" si="16"/>
        <v>2</v>
      </c>
      <c r="AF11" s="11" t="s">
        <v>241</v>
      </c>
      <c r="AG11" s="50" t="str">
        <f t="shared" si="17"/>
        <v>3</v>
      </c>
      <c r="AH11" s="11" t="s">
        <v>245</v>
      </c>
      <c r="AI11" s="51" t="str">
        <f t="shared" si="18"/>
        <v>2</v>
      </c>
      <c r="AJ11" s="11" t="s">
        <v>263</v>
      </c>
      <c r="AK11" s="52" t="str">
        <f t="shared" si="19"/>
        <v>4</v>
      </c>
      <c r="AL11" s="11" t="s">
        <v>242</v>
      </c>
      <c r="AM11" s="51" t="str">
        <f t="shared" si="20"/>
        <v>2</v>
      </c>
      <c r="AN11" s="11" t="s">
        <v>243</v>
      </c>
      <c r="AO11" s="52" t="str">
        <f t="shared" si="21"/>
        <v>2</v>
      </c>
      <c r="AP11" s="42" t="s">
        <v>54</v>
      </c>
      <c r="AQ11" s="51" t="str">
        <f t="shared" si="22"/>
        <v>2</v>
      </c>
      <c r="AR11" s="197" t="str">
        <f t="shared" si="23"/>
        <v>2324222</v>
      </c>
      <c r="AS11" s="198">
        <f t="shared" si="24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9.5" customHeight="1" thickBot="1">
      <c r="B12" s="35"/>
      <c r="C12" s="36" t="s">
        <v>380</v>
      </c>
      <c r="D12" s="36" t="s">
        <v>387</v>
      </c>
      <c r="E12" s="36" t="s">
        <v>382</v>
      </c>
      <c r="F12" s="36" t="s">
        <v>927</v>
      </c>
      <c r="G12" s="36">
        <v>15206</v>
      </c>
      <c r="H12" s="36" t="s">
        <v>917</v>
      </c>
      <c r="I12" s="202" t="s">
        <v>905</v>
      </c>
      <c r="J12" s="36" t="s">
        <v>1233</v>
      </c>
      <c r="K12" s="36" t="s">
        <v>1016</v>
      </c>
      <c r="L12" s="36" t="s">
        <v>324</v>
      </c>
      <c r="M12" s="36" t="s">
        <v>1012</v>
      </c>
      <c r="N12" s="36" t="s">
        <v>432</v>
      </c>
      <c r="O12" s="36" t="s">
        <v>151</v>
      </c>
      <c r="P12" s="36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54">
        <v>664131</v>
      </c>
      <c r="W12" s="44">
        <f t="shared" si="11"/>
        <v>22137.7</v>
      </c>
      <c r="X12" s="39">
        <v>542</v>
      </c>
      <c r="Y12" s="45">
        <f t="shared" si="12"/>
        <v>2.0833333333333332E-2</v>
      </c>
      <c r="Z12" s="217">
        <v>1</v>
      </c>
      <c r="AA12" s="205">
        <f t="shared" si="13"/>
        <v>461.20208333333335</v>
      </c>
      <c r="AB12" s="47">
        <f t="shared" si="14"/>
        <v>249971.52916666667</v>
      </c>
      <c r="AC12" s="41">
        <v>200405322.02091306</v>
      </c>
      <c r="AD12" s="48">
        <f t="shared" si="15"/>
        <v>200655293.55007973</v>
      </c>
      <c r="AE12" s="49">
        <f t="shared" si="16"/>
        <v>2</v>
      </c>
      <c r="AF12" s="11" t="s">
        <v>241</v>
      </c>
      <c r="AG12" s="50" t="str">
        <f t="shared" si="17"/>
        <v>3</v>
      </c>
      <c r="AH12" s="11" t="s">
        <v>245</v>
      </c>
      <c r="AI12" s="51" t="str">
        <f t="shared" si="18"/>
        <v>2</v>
      </c>
      <c r="AJ12" s="11" t="s">
        <v>263</v>
      </c>
      <c r="AK12" s="52" t="str">
        <f t="shared" si="19"/>
        <v>4</v>
      </c>
      <c r="AL12" s="11" t="s">
        <v>242</v>
      </c>
      <c r="AM12" s="51" t="str">
        <f t="shared" si="20"/>
        <v>2</v>
      </c>
      <c r="AN12" s="11" t="s">
        <v>243</v>
      </c>
      <c r="AO12" s="52" t="str">
        <f t="shared" si="21"/>
        <v>2</v>
      </c>
      <c r="AP12" s="42" t="s">
        <v>54</v>
      </c>
      <c r="AQ12" s="51" t="str">
        <f t="shared" si="22"/>
        <v>2</v>
      </c>
      <c r="AR12" s="197" t="str">
        <f t="shared" si="23"/>
        <v>2324222</v>
      </c>
      <c r="AS12" s="198">
        <f t="shared" si="24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9.5" customHeight="1" thickBot="1">
      <c r="B13" s="35"/>
      <c r="C13" s="36" t="s">
        <v>380</v>
      </c>
      <c r="D13" s="36" t="s">
        <v>387</v>
      </c>
      <c r="E13" s="36" t="s">
        <v>382</v>
      </c>
      <c r="F13" s="36" t="s">
        <v>927</v>
      </c>
      <c r="G13" s="36">
        <v>15206</v>
      </c>
      <c r="H13" s="36" t="s">
        <v>918</v>
      </c>
      <c r="I13" s="202" t="s">
        <v>906</v>
      </c>
      <c r="J13" s="36" t="s">
        <v>1234</v>
      </c>
      <c r="K13" s="36" t="s">
        <v>1016</v>
      </c>
      <c r="L13" s="36" t="s">
        <v>324</v>
      </c>
      <c r="M13" s="36" t="s">
        <v>1012</v>
      </c>
      <c r="N13" s="36" t="s">
        <v>432</v>
      </c>
      <c r="O13" s="36" t="s">
        <v>151</v>
      </c>
      <c r="P13" s="36" t="s">
        <v>6</v>
      </c>
      <c r="Q13" s="36" t="s">
        <v>448</v>
      </c>
      <c r="R13" s="36" t="s">
        <v>140</v>
      </c>
      <c r="S13" s="36" t="s">
        <v>1009</v>
      </c>
      <c r="T13" s="209">
        <v>2.0833333333333332E-2</v>
      </c>
      <c r="U13" s="209">
        <v>3</v>
      </c>
      <c r="V13" s="54">
        <v>363829</v>
      </c>
      <c r="W13" s="44">
        <f t="shared" si="11"/>
        <v>12127.633333333333</v>
      </c>
      <c r="X13" s="39">
        <v>542</v>
      </c>
      <c r="Y13" s="45">
        <f t="shared" si="12"/>
        <v>2.0833333333333332E-2</v>
      </c>
      <c r="Z13" s="217">
        <v>1</v>
      </c>
      <c r="AA13" s="205">
        <f t="shared" si="13"/>
        <v>252.65902777777777</v>
      </c>
      <c r="AB13" s="47">
        <f t="shared" si="14"/>
        <v>136941.19305555554</v>
      </c>
      <c r="AC13" s="41">
        <v>200405322.02091306</v>
      </c>
      <c r="AD13" s="48">
        <f t="shared" si="15"/>
        <v>200542263.21396863</v>
      </c>
      <c r="AE13" s="49">
        <f t="shared" si="16"/>
        <v>2</v>
      </c>
      <c r="AF13" s="11" t="s">
        <v>241</v>
      </c>
      <c r="AG13" s="50" t="str">
        <f t="shared" si="17"/>
        <v>3</v>
      </c>
      <c r="AH13" s="11" t="s">
        <v>245</v>
      </c>
      <c r="AI13" s="51" t="str">
        <f t="shared" si="18"/>
        <v>2</v>
      </c>
      <c r="AJ13" s="11" t="s">
        <v>263</v>
      </c>
      <c r="AK13" s="52" t="str">
        <f t="shared" si="19"/>
        <v>4</v>
      </c>
      <c r="AL13" s="11" t="s">
        <v>242</v>
      </c>
      <c r="AM13" s="51" t="str">
        <f t="shared" si="20"/>
        <v>2</v>
      </c>
      <c r="AN13" s="11" t="s">
        <v>243</v>
      </c>
      <c r="AO13" s="52" t="str">
        <f t="shared" si="21"/>
        <v>2</v>
      </c>
      <c r="AP13" s="42" t="s">
        <v>54</v>
      </c>
      <c r="AQ13" s="51" t="str">
        <f t="shared" si="22"/>
        <v>2</v>
      </c>
      <c r="AR13" s="197" t="str">
        <f t="shared" si="23"/>
        <v>2324222</v>
      </c>
      <c r="AS13" s="198">
        <f t="shared" si="24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49.5" customHeight="1" thickBot="1">
      <c r="B14" s="35"/>
      <c r="C14" s="36" t="s">
        <v>380</v>
      </c>
      <c r="D14" s="36" t="s">
        <v>387</v>
      </c>
      <c r="E14" s="36" t="s">
        <v>382</v>
      </c>
      <c r="F14" s="36" t="s">
        <v>927</v>
      </c>
      <c r="G14" s="36">
        <v>15206</v>
      </c>
      <c r="H14" s="36" t="s">
        <v>919</v>
      </c>
      <c r="I14" s="202" t="s">
        <v>1235</v>
      </c>
      <c r="J14" s="36" t="s">
        <v>1236</v>
      </c>
      <c r="K14" s="36" t="s">
        <v>1016</v>
      </c>
      <c r="L14" s="36" t="s">
        <v>155</v>
      </c>
      <c r="M14" s="36" t="s">
        <v>1014</v>
      </c>
      <c r="N14" s="36" t="s">
        <v>432</v>
      </c>
      <c r="O14" s="36" t="s">
        <v>147</v>
      </c>
      <c r="P14" s="36" t="s">
        <v>1</v>
      </c>
      <c r="Q14" s="36" t="s">
        <v>156</v>
      </c>
      <c r="R14" s="37" t="s">
        <v>157</v>
      </c>
      <c r="S14" s="202" t="s">
        <v>1004</v>
      </c>
      <c r="T14" s="209">
        <v>2.0833333333333332E-2</v>
      </c>
      <c r="U14" s="209">
        <v>3</v>
      </c>
      <c r="V14" s="54">
        <v>0</v>
      </c>
      <c r="W14" s="44">
        <f t="shared" si="11"/>
        <v>0</v>
      </c>
      <c r="X14" s="39">
        <v>542</v>
      </c>
      <c r="Y14" s="45">
        <f t="shared" si="12"/>
        <v>2.0833333333333332E-2</v>
      </c>
      <c r="Z14" s="217">
        <v>0</v>
      </c>
      <c r="AA14" s="205">
        <f t="shared" si="13"/>
        <v>0</v>
      </c>
      <c r="AB14" s="47">
        <f t="shared" si="14"/>
        <v>0</v>
      </c>
      <c r="AC14" s="41">
        <v>200405322.02091306</v>
      </c>
      <c r="AD14" s="48">
        <f t="shared" si="15"/>
        <v>200405322.02091306</v>
      </c>
      <c r="AE14" s="49">
        <f t="shared" si="16"/>
        <v>2</v>
      </c>
      <c r="AF14" s="11" t="s">
        <v>64</v>
      </c>
      <c r="AG14" s="50" t="str">
        <f t="shared" si="17"/>
        <v>1</v>
      </c>
      <c r="AH14" s="11" t="s">
        <v>63</v>
      </c>
      <c r="AI14" s="51" t="str">
        <f t="shared" si="18"/>
        <v>1</v>
      </c>
      <c r="AJ14" s="11" t="s">
        <v>263</v>
      </c>
      <c r="AK14" s="52" t="str">
        <f t="shared" si="19"/>
        <v>4</v>
      </c>
      <c r="AL14" s="11" t="s">
        <v>242</v>
      </c>
      <c r="AM14" s="51" t="str">
        <f t="shared" si="20"/>
        <v>2</v>
      </c>
      <c r="AN14" s="11" t="s">
        <v>247</v>
      </c>
      <c r="AO14" s="52" t="str">
        <f t="shared" si="21"/>
        <v>1</v>
      </c>
      <c r="AP14" s="42" t="s">
        <v>54</v>
      </c>
      <c r="AQ14" s="51" t="str">
        <f t="shared" si="22"/>
        <v>2</v>
      </c>
      <c r="AR14" s="197" t="str">
        <f t="shared" si="23"/>
        <v>2114212</v>
      </c>
      <c r="AS14" s="198">
        <f t="shared" si="24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49.5" customHeight="1" thickBot="1">
      <c r="B15" s="35"/>
      <c r="C15" s="36" t="s">
        <v>380</v>
      </c>
      <c r="D15" s="36" t="s">
        <v>387</v>
      </c>
      <c r="E15" s="36" t="s">
        <v>382</v>
      </c>
      <c r="F15" s="36" t="s">
        <v>927</v>
      </c>
      <c r="G15" s="36">
        <v>15206</v>
      </c>
      <c r="H15" s="36" t="s">
        <v>920</v>
      </c>
      <c r="I15" s="202" t="s">
        <v>405</v>
      </c>
      <c r="J15" s="36" t="s">
        <v>1237</v>
      </c>
      <c r="K15" s="36" t="s">
        <v>1016</v>
      </c>
      <c r="L15" s="36" t="s">
        <v>324</v>
      </c>
      <c r="M15" s="36" t="s">
        <v>1017</v>
      </c>
      <c r="N15" s="36" t="s">
        <v>432</v>
      </c>
      <c r="O15" s="36" t="s">
        <v>147</v>
      </c>
      <c r="P15" s="36" t="s">
        <v>1</v>
      </c>
      <c r="Q15" s="36" t="s">
        <v>448</v>
      </c>
      <c r="R15" s="36" t="s">
        <v>140</v>
      </c>
      <c r="S15" s="36" t="s">
        <v>1009</v>
      </c>
      <c r="T15" s="209">
        <v>8.3333333333333329E-2</v>
      </c>
      <c r="U15" s="209">
        <v>3</v>
      </c>
      <c r="V15" s="54">
        <v>2442437</v>
      </c>
      <c r="W15" s="44">
        <f t="shared" si="11"/>
        <v>81414.566666666666</v>
      </c>
      <c r="X15" s="39">
        <v>542</v>
      </c>
      <c r="Y15" s="45">
        <f t="shared" si="12"/>
        <v>8.3333333333333329E-2</v>
      </c>
      <c r="Z15" s="217">
        <v>1</v>
      </c>
      <c r="AA15" s="205">
        <f t="shared" si="13"/>
        <v>6784.5472222222215</v>
      </c>
      <c r="AB15" s="47">
        <f t="shared" si="14"/>
        <v>3677224.5944444439</v>
      </c>
      <c r="AC15" s="41">
        <v>200405322.02091306</v>
      </c>
      <c r="AD15" s="48">
        <f t="shared" si="15"/>
        <v>204082546.61535752</v>
      </c>
      <c r="AE15" s="49">
        <f t="shared" si="16"/>
        <v>2</v>
      </c>
      <c r="AF15" s="11" t="s">
        <v>256</v>
      </c>
      <c r="AG15" s="50" t="str">
        <f t="shared" si="17"/>
        <v>4</v>
      </c>
      <c r="AH15" s="11" t="s">
        <v>245</v>
      </c>
      <c r="AI15" s="51" t="str">
        <f t="shared" si="18"/>
        <v>2</v>
      </c>
      <c r="AJ15" s="11" t="s">
        <v>263</v>
      </c>
      <c r="AK15" s="52" t="str">
        <f t="shared" si="19"/>
        <v>4</v>
      </c>
      <c r="AL15" s="11" t="s">
        <v>242</v>
      </c>
      <c r="AM15" s="51" t="str">
        <f t="shared" si="20"/>
        <v>2</v>
      </c>
      <c r="AN15" s="11" t="s">
        <v>243</v>
      </c>
      <c r="AO15" s="52" t="str">
        <f t="shared" si="21"/>
        <v>2</v>
      </c>
      <c r="AP15" s="42" t="s">
        <v>54</v>
      </c>
      <c r="AQ15" s="51" t="str">
        <f t="shared" si="22"/>
        <v>2</v>
      </c>
      <c r="AR15" s="197" t="str">
        <f t="shared" si="23"/>
        <v>2424222</v>
      </c>
      <c r="AS15" s="198">
        <f t="shared" si="24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49.5" customHeight="1" thickBot="1">
      <c r="B16" s="35"/>
      <c r="C16" s="36" t="s">
        <v>380</v>
      </c>
      <c r="D16" s="36" t="s">
        <v>387</v>
      </c>
      <c r="E16" s="36" t="s">
        <v>382</v>
      </c>
      <c r="F16" s="36" t="s">
        <v>928</v>
      </c>
      <c r="G16" s="36">
        <v>15206</v>
      </c>
      <c r="H16" s="36" t="s">
        <v>912</v>
      </c>
      <c r="I16" s="202" t="s">
        <v>907</v>
      </c>
      <c r="J16" s="36" t="s">
        <v>1238</v>
      </c>
      <c r="K16" s="36" t="s">
        <v>1016</v>
      </c>
      <c r="L16" s="36" t="s">
        <v>324</v>
      </c>
      <c r="M16" s="36" t="s">
        <v>1122</v>
      </c>
      <c r="N16" s="36" t="s">
        <v>432</v>
      </c>
      <c r="O16" s="36" t="s">
        <v>151</v>
      </c>
      <c r="P16" s="36" t="s">
        <v>6</v>
      </c>
      <c r="Q16" s="36" t="s">
        <v>448</v>
      </c>
      <c r="R16" s="36" t="s">
        <v>140</v>
      </c>
      <c r="S16" s="36" t="s">
        <v>1009</v>
      </c>
      <c r="T16" s="209">
        <v>1.0416666666666666E-2</v>
      </c>
      <c r="U16" s="209">
        <v>3</v>
      </c>
      <c r="V16" s="54">
        <v>107056</v>
      </c>
      <c r="W16" s="44">
        <f t="shared" si="11"/>
        <v>3568.5333333333333</v>
      </c>
      <c r="X16" s="39">
        <v>542</v>
      </c>
      <c r="Y16" s="45">
        <f t="shared" si="12"/>
        <v>1.0416666666666666E-2</v>
      </c>
      <c r="Z16" s="217">
        <v>1</v>
      </c>
      <c r="AA16" s="205">
        <f t="shared" si="13"/>
        <v>37.172222222222217</v>
      </c>
      <c r="AB16" s="47">
        <f t="shared" si="14"/>
        <v>20147.344444444443</v>
      </c>
      <c r="AC16" s="41">
        <v>183157285.22590774</v>
      </c>
      <c r="AD16" s="48">
        <f t="shared" si="15"/>
        <v>183177432.5703522</v>
      </c>
      <c r="AE16" s="49">
        <f t="shared" si="16"/>
        <v>2</v>
      </c>
      <c r="AF16" s="11" t="s">
        <v>241</v>
      </c>
      <c r="AG16" s="50" t="str">
        <f t="shared" si="17"/>
        <v>3</v>
      </c>
      <c r="AH16" s="11" t="s">
        <v>245</v>
      </c>
      <c r="AI16" s="51" t="str">
        <f t="shared" si="18"/>
        <v>2</v>
      </c>
      <c r="AJ16" s="11" t="s">
        <v>263</v>
      </c>
      <c r="AK16" s="52" t="str">
        <f t="shared" si="19"/>
        <v>4</v>
      </c>
      <c r="AL16" s="11" t="s">
        <v>242</v>
      </c>
      <c r="AM16" s="51" t="str">
        <f t="shared" si="20"/>
        <v>2</v>
      </c>
      <c r="AN16" s="11" t="s">
        <v>247</v>
      </c>
      <c r="AO16" s="52" t="str">
        <f t="shared" si="21"/>
        <v>1</v>
      </c>
      <c r="AP16" s="42" t="s">
        <v>62</v>
      </c>
      <c r="AQ16" s="51" t="str">
        <f t="shared" si="22"/>
        <v>1</v>
      </c>
      <c r="AR16" s="197" t="str">
        <f t="shared" si="23"/>
        <v>2324211</v>
      </c>
      <c r="AS16" s="198">
        <f t="shared" si="24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49.5" customHeight="1" thickBot="1">
      <c r="B17" s="35"/>
      <c r="C17" s="36" t="s">
        <v>380</v>
      </c>
      <c r="D17" s="36" t="s">
        <v>387</v>
      </c>
      <c r="E17" s="36" t="s">
        <v>382</v>
      </c>
      <c r="F17" s="36" t="s">
        <v>928</v>
      </c>
      <c r="G17" s="36">
        <v>15206</v>
      </c>
      <c r="H17" s="36" t="s">
        <v>913</v>
      </c>
      <c r="I17" s="202" t="s">
        <v>908</v>
      </c>
      <c r="J17" s="36" t="s">
        <v>1239</v>
      </c>
      <c r="K17" s="36" t="s">
        <v>1016</v>
      </c>
      <c r="L17" s="36" t="s">
        <v>324</v>
      </c>
      <c r="M17" s="36" t="s">
        <v>1122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1.0416666666666666E-2</v>
      </c>
      <c r="U17" s="209">
        <v>3</v>
      </c>
      <c r="V17" s="54">
        <v>99395</v>
      </c>
      <c r="W17" s="44">
        <f t="shared" si="11"/>
        <v>3313.1666666666665</v>
      </c>
      <c r="X17" s="39">
        <v>542</v>
      </c>
      <c r="Y17" s="45">
        <f t="shared" si="12"/>
        <v>1.0416666666666666E-2</v>
      </c>
      <c r="Z17" s="217">
        <v>1</v>
      </c>
      <c r="AA17" s="205">
        <f t="shared" si="13"/>
        <v>34.512152777777771</v>
      </c>
      <c r="AB17" s="47">
        <f t="shared" si="14"/>
        <v>18705.586805555551</v>
      </c>
      <c r="AC17" s="41">
        <v>183157285.22590774</v>
      </c>
      <c r="AD17" s="48">
        <f t="shared" si="15"/>
        <v>183175990.8127133</v>
      </c>
      <c r="AE17" s="49">
        <f t="shared" si="16"/>
        <v>2</v>
      </c>
      <c r="AF17" s="11" t="s">
        <v>241</v>
      </c>
      <c r="AG17" s="50" t="str">
        <f t="shared" si="17"/>
        <v>3</v>
      </c>
      <c r="AH17" s="11" t="s">
        <v>245</v>
      </c>
      <c r="AI17" s="51" t="str">
        <f t="shared" si="18"/>
        <v>2</v>
      </c>
      <c r="AJ17" s="11" t="s">
        <v>263</v>
      </c>
      <c r="AK17" s="52" t="str">
        <f t="shared" si="19"/>
        <v>4</v>
      </c>
      <c r="AL17" s="11" t="s">
        <v>242</v>
      </c>
      <c r="AM17" s="51" t="str">
        <f t="shared" si="20"/>
        <v>2</v>
      </c>
      <c r="AN17" s="11" t="s">
        <v>247</v>
      </c>
      <c r="AO17" s="52" t="str">
        <f t="shared" si="21"/>
        <v>1</v>
      </c>
      <c r="AP17" s="42" t="s">
        <v>62</v>
      </c>
      <c r="AQ17" s="51" t="str">
        <f t="shared" si="22"/>
        <v>1</v>
      </c>
      <c r="AR17" s="197" t="str">
        <f t="shared" si="23"/>
        <v>2324211</v>
      </c>
      <c r="AS17" s="198">
        <f t="shared" si="24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49.5" customHeight="1" thickBot="1">
      <c r="B18" s="35"/>
      <c r="C18" s="36" t="s">
        <v>380</v>
      </c>
      <c r="D18" s="36" t="s">
        <v>387</v>
      </c>
      <c r="E18" s="36" t="s">
        <v>382</v>
      </c>
      <c r="F18" s="36" t="s">
        <v>928</v>
      </c>
      <c r="G18" s="36">
        <v>15206</v>
      </c>
      <c r="H18" s="36" t="s">
        <v>914</v>
      </c>
      <c r="I18" s="202" t="s">
        <v>909</v>
      </c>
      <c r="J18" s="36" t="s">
        <v>1240</v>
      </c>
      <c r="K18" s="36" t="s">
        <v>1016</v>
      </c>
      <c r="L18" s="36" t="s">
        <v>324</v>
      </c>
      <c r="M18" s="36" t="s">
        <v>1122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1.0416666666666666E-2</v>
      </c>
      <c r="U18" s="209">
        <v>3</v>
      </c>
      <c r="V18" s="54">
        <v>230135</v>
      </c>
      <c r="W18" s="44">
        <f t="shared" si="11"/>
        <v>7671.166666666667</v>
      </c>
      <c r="X18" s="39">
        <v>542</v>
      </c>
      <c r="Y18" s="45">
        <f t="shared" si="12"/>
        <v>1.0416666666666666E-2</v>
      </c>
      <c r="Z18" s="217">
        <v>1</v>
      </c>
      <c r="AA18" s="205">
        <f t="shared" si="13"/>
        <v>79.907986111111114</v>
      </c>
      <c r="AB18" s="47">
        <f t="shared" si="14"/>
        <v>43310.128472222226</v>
      </c>
      <c r="AC18" s="41">
        <v>183157285.22590774</v>
      </c>
      <c r="AD18" s="48">
        <f t="shared" si="15"/>
        <v>183200595.35437995</v>
      </c>
      <c r="AE18" s="49">
        <f t="shared" si="16"/>
        <v>2</v>
      </c>
      <c r="AF18" s="11" t="s">
        <v>241</v>
      </c>
      <c r="AG18" s="50" t="str">
        <f t="shared" si="17"/>
        <v>3</v>
      </c>
      <c r="AH18" s="11" t="s">
        <v>245</v>
      </c>
      <c r="AI18" s="51" t="str">
        <f t="shared" si="18"/>
        <v>2</v>
      </c>
      <c r="AJ18" s="11" t="s">
        <v>263</v>
      </c>
      <c r="AK18" s="52" t="str">
        <f t="shared" si="19"/>
        <v>4</v>
      </c>
      <c r="AL18" s="11" t="s">
        <v>242</v>
      </c>
      <c r="AM18" s="51" t="str">
        <f t="shared" si="20"/>
        <v>2</v>
      </c>
      <c r="AN18" s="11" t="s">
        <v>247</v>
      </c>
      <c r="AO18" s="52" t="str">
        <f t="shared" si="21"/>
        <v>1</v>
      </c>
      <c r="AP18" s="42" t="s">
        <v>62</v>
      </c>
      <c r="AQ18" s="51" t="str">
        <f t="shared" si="22"/>
        <v>1</v>
      </c>
      <c r="AR18" s="197" t="str">
        <f t="shared" si="23"/>
        <v>2324211</v>
      </c>
      <c r="AS18" s="198">
        <f t="shared" si="24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49.5" customHeight="1" thickBot="1">
      <c r="B19" s="35"/>
      <c r="C19" s="36" t="s">
        <v>380</v>
      </c>
      <c r="D19" s="36" t="s">
        <v>387</v>
      </c>
      <c r="E19" s="36" t="s">
        <v>382</v>
      </c>
      <c r="F19" s="36" t="s">
        <v>928</v>
      </c>
      <c r="G19" s="36">
        <v>15206</v>
      </c>
      <c r="H19" s="36" t="s">
        <v>915</v>
      </c>
      <c r="I19" s="202" t="s">
        <v>1241</v>
      </c>
      <c r="J19" s="36" t="s">
        <v>1242</v>
      </c>
      <c r="K19" s="36" t="s">
        <v>1016</v>
      </c>
      <c r="L19" s="36" t="s">
        <v>324</v>
      </c>
      <c r="M19" s="36" t="s">
        <v>1122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1.0416666666666666E-2</v>
      </c>
      <c r="U19" s="209">
        <v>3</v>
      </c>
      <c r="V19" s="54">
        <v>189398</v>
      </c>
      <c r="W19" s="44">
        <f t="shared" si="11"/>
        <v>6313.2666666666664</v>
      </c>
      <c r="X19" s="39">
        <v>542</v>
      </c>
      <c r="Y19" s="45">
        <f t="shared" si="12"/>
        <v>1.0416666666666666E-2</v>
      </c>
      <c r="Z19" s="217">
        <v>1</v>
      </c>
      <c r="AA19" s="205">
        <f t="shared" si="13"/>
        <v>65.763194444444437</v>
      </c>
      <c r="AB19" s="47">
        <f t="shared" si="14"/>
        <v>35643.651388888888</v>
      </c>
      <c r="AC19" s="41">
        <v>183157285.22590774</v>
      </c>
      <c r="AD19" s="48">
        <f t="shared" si="15"/>
        <v>183192928.87729663</v>
      </c>
      <c r="AE19" s="49">
        <f t="shared" si="16"/>
        <v>2</v>
      </c>
      <c r="AF19" s="11" t="s">
        <v>241</v>
      </c>
      <c r="AG19" s="50" t="str">
        <f t="shared" si="17"/>
        <v>3</v>
      </c>
      <c r="AH19" s="11" t="s">
        <v>245</v>
      </c>
      <c r="AI19" s="51" t="str">
        <f t="shared" si="18"/>
        <v>2</v>
      </c>
      <c r="AJ19" s="11" t="s">
        <v>263</v>
      </c>
      <c r="AK19" s="52" t="str">
        <f t="shared" si="19"/>
        <v>4</v>
      </c>
      <c r="AL19" s="11" t="s">
        <v>242</v>
      </c>
      <c r="AM19" s="51" t="str">
        <f t="shared" si="20"/>
        <v>2</v>
      </c>
      <c r="AN19" s="11" t="s">
        <v>247</v>
      </c>
      <c r="AO19" s="52" t="str">
        <f t="shared" si="21"/>
        <v>1</v>
      </c>
      <c r="AP19" s="42" t="s">
        <v>62</v>
      </c>
      <c r="AQ19" s="51" t="str">
        <f t="shared" si="22"/>
        <v>1</v>
      </c>
      <c r="AR19" s="197" t="str">
        <f t="shared" si="23"/>
        <v>2324211</v>
      </c>
      <c r="AS19" s="198">
        <f t="shared" si="24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s="185" customFormat="1" ht="49.5" customHeight="1" thickBot="1">
      <c r="B20" s="35"/>
      <c r="C20" s="36" t="s">
        <v>380</v>
      </c>
      <c r="D20" s="36" t="s">
        <v>387</v>
      </c>
      <c r="E20" s="36" t="s">
        <v>382</v>
      </c>
      <c r="F20" s="36" t="s">
        <v>928</v>
      </c>
      <c r="G20" s="36">
        <v>15206</v>
      </c>
      <c r="H20" s="36" t="s">
        <v>911</v>
      </c>
      <c r="I20" s="202" t="s">
        <v>698</v>
      </c>
      <c r="J20" s="36" t="s">
        <v>1243</v>
      </c>
      <c r="K20" s="36" t="s">
        <v>1016</v>
      </c>
      <c r="L20" s="36" t="s">
        <v>324</v>
      </c>
      <c r="M20" s="36" t="s">
        <v>1122</v>
      </c>
      <c r="N20" s="36" t="s">
        <v>432</v>
      </c>
      <c r="O20" s="36" t="s">
        <v>151</v>
      </c>
      <c r="P20" s="36" t="s">
        <v>6</v>
      </c>
      <c r="Q20" s="36" t="s">
        <v>448</v>
      </c>
      <c r="R20" s="36" t="s">
        <v>140</v>
      </c>
      <c r="S20" s="36" t="s">
        <v>1009</v>
      </c>
      <c r="T20" s="209">
        <v>4.1666666666666664E-2</v>
      </c>
      <c r="U20" s="209">
        <v>3</v>
      </c>
      <c r="V20" s="54">
        <v>2442280</v>
      </c>
      <c r="W20" s="44">
        <f t="shared" si="11"/>
        <v>81409.333333333328</v>
      </c>
      <c r="X20" s="39">
        <v>542</v>
      </c>
      <c r="Y20" s="45">
        <f t="shared" si="12"/>
        <v>4.1666666666666664E-2</v>
      </c>
      <c r="Z20" s="217">
        <v>1</v>
      </c>
      <c r="AA20" s="205">
        <f t="shared" si="13"/>
        <v>3392.0555555555552</v>
      </c>
      <c r="AB20" s="47">
        <f t="shared" si="14"/>
        <v>1838494.111111111</v>
      </c>
      <c r="AC20" s="41">
        <v>183157285.22590774</v>
      </c>
      <c r="AD20" s="48">
        <f t="shared" si="15"/>
        <v>184995779.33701885</v>
      </c>
      <c r="AE20" s="49">
        <f t="shared" si="16"/>
        <v>2</v>
      </c>
      <c r="AF20" s="11" t="s">
        <v>256</v>
      </c>
      <c r="AG20" s="50" t="str">
        <f t="shared" si="17"/>
        <v>4</v>
      </c>
      <c r="AH20" s="11" t="s">
        <v>245</v>
      </c>
      <c r="AI20" s="51" t="str">
        <f t="shared" si="18"/>
        <v>2</v>
      </c>
      <c r="AJ20" s="11" t="s">
        <v>263</v>
      </c>
      <c r="AK20" s="52" t="str">
        <f t="shared" si="19"/>
        <v>4</v>
      </c>
      <c r="AL20" s="11" t="s">
        <v>242</v>
      </c>
      <c r="AM20" s="51" t="str">
        <f t="shared" si="20"/>
        <v>2</v>
      </c>
      <c r="AN20" s="11" t="s">
        <v>247</v>
      </c>
      <c r="AO20" s="52" t="str">
        <f t="shared" si="21"/>
        <v>1</v>
      </c>
      <c r="AP20" s="42" t="s">
        <v>54</v>
      </c>
      <c r="AQ20" s="51" t="str">
        <f t="shared" si="22"/>
        <v>2</v>
      </c>
      <c r="AR20" s="197" t="str">
        <f t="shared" si="23"/>
        <v>2424212</v>
      </c>
      <c r="AS20" s="198">
        <f t="shared" si="24"/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  <c r="AV20" s="43"/>
    </row>
    <row r="21" spans="2:48" s="185" customFormat="1" ht="49.5" customHeight="1" thickBot="1">
      <c r="B21" s="35"/>
      <c r="C21" s="36" t="s">
        <v>380</v>
      </c>
      <c r="D21" s="36" t="s">
        <v>387</v>
      </c>
      <c r="E21" s="36" t="s">
        <v>382</v>
      </c>
      <c r="F21" s="36" t="s">
        <v>900</v>
      </c>
      <c r="G21" s="36">
        <v>15206</v>
      </c>
      <c r="H21" s="36" t="s">
        <v>922</v>
      </c>
      <c r="I21" s="202" t="s">
        <v>910</v>
      </c>
      <c r="J21" s="36" t="s">
        <v>834</v>
      </c>
      <c r="K21" s="36" t="s">
        <v>833</v>
      </c>
      <c r="L21" s="36" t="s">
        <v>136</v>
      </c>
      <c r="M21" s="36" t="s">
        <v>1137</v>
      </c>
      <c r="N21" s="36" t="s">
        <v>432</v>
      </c>
      <c r="O21" s="36" t="s">
        <v>147</v>
      </c>
      <c r="P21" s="36" t="s">
        <v>1</v>
      </c>
      <c r="Q21" s="36" t="s">
        <v>476</v>
      </c>
      <c r="R21" s="36" t="s">
        <v>140</v>
      </c>
      <c r="S21" s="36" t="s">
        <v>1138</v>
      </c>
      <c r="T21" s="209">
        <v>0.125</v>
      </c>
      <c r="U21" s="209">
        <v>90</v>
      </c>
      <c r="V21" s="54">
        <v>2442280</v>
      </c>
      <c r="W21" s="44">
        <f t="shared" si="11"/>
        <v>81409.333333333328</v>
      </c>
      <c r="X21" s="39">
        <v>542</v>
      </c>
      <c r="Y21" s="45">
        <f t="shared" si="12"/>
        <v>0.125</v>
      </c>
      <c r="Z21" s="217">
        <v>1</v>
      </c>
      <c r="AA21" s="205">
        <f t="shared" si="13"/>
        <v>10176.166666666666</v>
      </c>
      <c r="AB21" s="47">
        <f t="shared" si="14"/>
        <v>5515482.333333333</v>
      </c>
      <c r="AC21" s="41">
        <v>336001855.9137007</v>
      </c>
      <c r="AD21" s="48">
        <f t="shared" si="15"/>
        <v>341517338.24703401</v>
      </c>
      <c r="AE21" s="49">
        <f t="shared" si="16"/>
        <v>2</v>
      </c>
      <c r="AF21" s="11" t="s">
        <v>256</v>
      </c>
      <c r="AG21" s="50" t="str">
        <f t="shared" si="17"/>
        <v>4</v>
      </c>
      <c r="AH21" s="11" t="s">
        <v>63</v>
      </c>
      <c r="AI21" s="51" t="str">
        <f t="shared" si="18"/>
        <v>1</v>
      </c>
      <c r="AJ21" s="11" t="s">
        <v>143</v>
      </c>
      <c r="AK21" s="52" t="str">
        <f t="shared" si="19"/>
        <v>1</v>
      </c>
      <c r="AL21" s="11" t="s">
        <v>242</v>
      </c>
      <c r="AM21" s="51" t="str">
        <f t="shared" si="20"/>
        <v>2</v>
      </c>
      <c r="AN21" s="11" t="s">
        <v>247</v>
      </c>
      <c r="AO21" s="52" t="str">
        <f t="shared" si="21"/>
        <v>1</v>
      </c>
      <c r="AP21" s="42" t="s">
        <v>54</v>
      </c>
      <c r="AQ21" s="51" t="str">
        <f t="shared" si="22"/>
        <v>2</v>
      </c>
      <c r="AR21" s="197" t="str">
        <f t="shared" si="23"/>
        <v>2411212</v>
      </c>
      <c r="AS21" s="198">
        <f t="shared" si="24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  <c r="AV21" s="43"/>
    </row>
    <row r="22" spans="2:48" s="185" customFormat="1" ht="49.5" customHeight="1" thickBot="1">
      <c r="B22" s="35"/>
      <c r="C22" s="36" t="s">
        <v>380</v>
      </c>
      <c r="D22" s="36" t="s">
        <v>387</v>
      </c>
      <c r="E22" s="36" t="s">
        <v>382</v>
      </c>
      <c r="F22" s="36" t="s">
        <v>900</v>
      </c>
      <c r="G22" s="36">
        <v>15206</v>
      </c>
      <c r="H22" s="36" t="s">
        <v>926</v>
      </c>
      <c r="I22" s="202" t="s">
        <v>1139</v>
      </c>
      <c r="J22" s="36" t="s">
        <v>449</v>
      </c>
      <c r="K22" s="36" t="s">
        <v>346</v>
      </c>
      <c r="L22" s="37" t="s">
        <v>136</v>
      </c>
      <c r="M22" s="36" t="s">
        <v>1018</v>
      </c>
      <c r="N22" s="36" t="s">
        <v>432</v>
      </c>
      <c r="O22" s="36" t="s">
        <v>147</v>
      </c>
      <c r="P22" s="37" t="s">
        <v>1</v>
      </c>
      <c r="Q22" s="36" t="s">
        <v>450</v>
      </c>
      <c r="R22" s="36" t="s">
        <v>140</v>
      </c>
      <c r="S22" s="36" t="s">
        <v>451</v>
      </c>
      <c r="T22" s="38">
        <v>2.0833333333333332E-2</v>
      </c>
      <c r="U22" s="209">
        <v>0.33333333333333331</v>
      </c>
      <c r="V22" s="54">
        <v>0</v>
      </c>
      <c r="W22" s="44">
        <f t="shared" si="11"/>
        <v>0</v>
      </c>
      <c r="X22" s="39">
        <v>542</v>
      </c>
      <c r="Y22" s="45">
        <f t="shared" si="12"/>
        <v>2.0833333333333332E-2</v>
      </c>
      <c r="Z22" s="217">
        <v>0</v>
      </c>
      <c r="AA22" s="205">
        <f t="shared" si="13"/>
        <v>0</v>
      </c>
      <c r="AB22" s="47">
        <f t="shared" si="14"/>
        <v>0</v>
      </c>
      <c r="AC22" s="204">
        <f>140528000*0.7</f>
        <v>98369600</v>
      </c>
      <c r="AD22" s="48">
        <f t="shared" si="15"/>
        <v>98369600</v>
      </c>
      <c r="AE22" s="49">
        <f t="shared" si="16"/>
        <v>1</v>
      </c>
      <c r="AF22" s="11" t="s">
        <v>64</v>
      </c>
      <c r="AG22" s="50" t="str">
        <f t="shared" si="17"/>
        <v>1</v>
      </c>
      <c r="AH22" s="11" t="s">
        <v>63</v>
      </c>
      <c r="AI22" s="51" t="str">
        <f t="shared" si="18"/>
        <v>1</v>
      </c>
      <c r="AJ22" s="11" t="s">
        <v>143</v>
      </c>
      <c r="AK22" s="52" t="str">
        <f t="shared" si="19"/>
        <v>1</v>
      </c>
      <c r="AL22" s="11" t="s">
        <v>43</v>
      </c>
      <c r="AM22" s="51" t="str">
        <f t="shared" si="20"/>
        <v>3</v>
      </c>
      <c r="AN22" s="11" t="s">
        <v>247</v>
      </c>
      <c r="AO22" s="52" t="str">
        <f t="shared" si="21"/>
        <v>1</v>
      </c>
      <c r="AP22" s="42" t="s">
        <v>58</v>
      </c>
      <c r="AQ22" s="51" t="str">
        <f t="shared" si="22"/>
        <v>1</v>
      </c>
      <c r="AR22" s="197" t="str">
        <f t="shared" si="23"/>
        <v>1111311</v>
      </c>
      <c r="AS22" s="198">
        <f t="shared" si="24"/>
        <v>3</v>
      </c>
      <c r="AT22" s="198" t="str">
        <f>VLOOKUP(AS22,'Listas '!$B$151:$C$156,2,FALSE)</f>
        <v>Media</v>
      </c>
      <c r="AU22" s="189" t="str">
        <f>VLOOKUP(AT22,'Listas '!$C$151:$D$156,2,FALSE)</f>
        <v>Esencial</v>
      </c>
      <c r="AV22" s="43"/>
    </row>
    <row r="23" spans="2:48" s="185" customFormat="1" ht="49.5" customHeight="1" thickBot="1">
      <c r="B23" s="35"/>
      <c r="C23" s="36" t="s">
        <v>380</v>
      </c>
      <c r="D23" s="36" t="s">
        <v>387</v>
      </c>
      <c r="E23" s="36" t="s">
        <v>382</v>
      </c>
      <c r="F23" s="36" t="s">
        <v>900</v>
      </c>
      <c r="G23" s="36">
        <v>15206</v>
      </c>
      <c r="H23" s="36" t="s">
        <v>923</v>
      </c>
      <c r="I23" s="202" t="s">
        <v>406</v>
      </c>
      <c r="J23" s="36" t="s">
        <v>1105</v>
      </c>
      <c r="K23" s="36" t="s">
        <v>348</v>
      </c>
      <c r="L23" s="37" t="s">
        <v>136</v>
      </c>
      <c r="M23" s="36" t="s">
        <v>1021</v>
      </c>
      <c r="N23" s="36" t="s">
        <v>432</v>
      </c>
      <c r="O23" s="36" t="s">
        <v>151</v>
      </c>
      <c r="P23" s="37" t="s">
        <v>6</v>
      </c>
      <c r="Q23" s="36" t="s">
        <v>1022</v>
      </c>
      <c r="R23" s="36" t="s">
        <v>140</v>
      </c>
      <c r="S23" s="36" t="s">
        <v>1023</v>
      </c>
      <c r="T23" s="38">
        <v>0</v>
      </c>
      <c r="U23" s="209">
        <v>2</v>
      </c>
      <c r="V23" s="54">
        <v>0</v>
      </c>
      <c r="W23" s="44">
        <f t="shared" si="11"/>
        <v>0</v>
      </c>
      <c r="X23" s="39">
        <v>542</v>
      </c>
      <c r="Y23" s="45">
        <f t="shared" si="12"/>
        <v>0</v>
      </c>
      <c r="Z23" s="217">
        <v>0</v>
      </c>
      <c r="AA23" s="205">
        <f t="shared" si="13"/>
        <v>0</v>
      </c>
      <c r="AB23" s="47">
        <f t="shared" si="14"/>
        <v>0</v>
      </c>
      <c r="AC23" s="204">
        <v>30000000</v>
      </c>
      <c r="AD23" s="48">
        <f t="shared" si="15"/>
        <v>30000000</v>
      </c>
      <c r="AE23" s="49">
        <f t="shared" si="16"/>
        <v>1</v>
      </c>
      <c r="AF23" s="11" t="s">
        <v>64</v>
      </c>
      <c r="AG23" s="50" t="str">
        <f t="shared" si="17"/>
        <v>1</v>
      </c>
      <c r="AH23" s="11" t="s">
        <v>63</v>
      </c>
      <c r="AI23" s="51" t="str">
        <f t="shared" si="18"/>
        <v>1</v>
      </c>
      <c r="AJ23" s="11" t="s">
        <v>143</v>
      </c>
      <c r="AK23" s="52" t="str">
        <f t="shared" si="19"/>
        <v>1</v>
      </c>
      <c r="AL23" s="11" t="s">
        <v>242</v>
      </c>
      <c r="AM23" s="51" t="str">
        <f t="shared" si="20"/>
        <v>2</v>
      </c>
      <c r="AN23" s="11" t="s">
        <v>247</v>
      </c>
      <c r="AO23" s="52" t="str">
        <f t="shared" si="21"/>
        <v>1</v>
      </c>
      <c r="AP23" s="42" t="s">
        <v>58</v>
      </c>
      <c r="AQ23" s="51" t="str">
        <f t="shared" si="22"/>
        <v>1</v>
      </c>
      <c r="AR23" s="197" t="str">
        <f>CONCATENATE(AE23,AG23,AI23,AK23,AM23,AO23,AQ23)</f>
        <v>1111211</v>
      </c>
      <c r="AS23" s="198">
        <f>IFERROR(MAX(_xlfn.NUMBERVALUE(AI23),_xlfn.NUMBERVALUE(AK23),_xlfn.NUMBERVALUE(AM23),_xlfn.NUMBERVALUE(AE23),_xlfn.NUMBERVALUE(AO23),_xlfn.NUMBERVALUE(AQ23),_xlfn.NUMBERVALUE(AG23)),"")</f>
        <v>2</v>
      </c>
      <c r="AT23" s="198" t="str">
        <f>VLOOKUP(AS23,'Listas '!$B$151:$C$156,2,FALSE)</f>
        <v>Baja</v>
      </c>
      <c r="AU23" s="189" t="str">
        <f>VLOOKUP(AT23,'Listas '!$C$151:$D$156,2,FALSE)</f>
        <v>No crítico</v>
      </c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202"/>
      <c r="I24" s="202"/>
      <c r="J24" s="36"/>
      <c r="K24" s="36"/>
      <c r="L24" s="37"/>
      <c r="M24" s="36"/>
      <c r="N24" s="36"/>
      <c r="O24" s="36"/>
      <c r="P24" s="37"/>
      <c r="Q24" s="36"/>
      <c r="R24" s="37"/>
      <c r="S24" s="36"/>
      <c r="T24" s="38"/>
      <c r="U24" s="38"/>
      <c r="V24" s="54"/>
      <c r="W24" s="44"/>
      <c r="X24" s="75"/>
      <c r="Y24" s="45"/>
      <c r="Z24" s="40"/>
      <c r="AA24" s="46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202"/>
      <c r="I25" s="202"/>
      <c r="J25" s="36"/>
      <c r="K25" s="36"/>
      <c r="L25" s="37"/>
      <c r="M25" s="36"/>
      <c r="N25" s="36"/>
      <c r="O25" s="36"/>
      <c r="P25" s="37"/>
      <c r="Q25" s="36"/>
      <c r="R25" s="37"/>
      <c r="S25" s="36"/>
      <c r="T25" s="38"/>
      <c r="U25" s="38"/>
      <c r="V25" s="39"/>
      <c r="W25" s="44"/>
      <c r="X25" s="75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202"/>
      <c r="I26" s="202"/>
      <c r="J26" s="36"/>
      <c r="K26" s="36"/>
      <c r="L26" s="37"/>
      <c r="M26" s="36"/>
      <c r="N26" s="36"/>
      <c r="O26" s="36"/>
      <c r="P26" s="37"/>
      <c r="Q26" s="36"/>
      <c r="R26" s="36"/>
      <c r="S26" s="36"/>
      <c r="T26" s="38"/>
      <c r="U26" s="38"/>
      <c r="V26" s="39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202"/>
      <c r="I27" s="202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202"/>
      <c r="I28" s="202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202"/>
      <c r="I29" s="202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202"/>
      <c r="I30" s="202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202"/>
      <c r="I31" s="202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202"/>
      <c r="I32" s="202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202"/>
      <c r="I33" s="202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202"/>
      <c r="I34" s="202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202"/>
      <c r="I35" s="202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202"/>
      <c r="I36" s="202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202"/>
      <c r="I37" s="202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5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202"/>
      <c r="I38" s="202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202"/>
      <c r="I39" s="202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202"/>
      <c r="I40" s="202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202"/>
      <c r="I41" s="202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202"/>
      <c r="I42" s="202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202"/>
      <c r="I43" s="202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202"/>
      <c r="I44" s="202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202"/>
      <c r="I45" s="202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202"/>
      <c r="I46" s="202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202"/>
      <c r="I47" s="202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202"/>
      <c r="I48" s="202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12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24" customHeight="1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7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5"/>
    </row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2:X64 AG65 AD38:AG39 AD40:AM41 AO38:AQ41 Z42:AQ64 AA24:AB41 AG24:AG37 W24:W41 AD24:AE37 AI24:AI39 AK24:AK39 AM24:AM39 AO24:AO37 AQ24:AQ37 Z24:Z32 AF24:AF32 AH24:AH32 AN24:AN32 AP24:AP32 AC24:AC32 AJ24:AJ32 X24:X32 AR24:AR64">
    <cfRule type="containsText" dxfId="662" priority="269" operator="containsText" text="Muy Crítico">
      <formula>NOT(ISERROR(SEARCH("Muy Crítico",V24)))</formula>
    </cfRule>
    <cfRule type="containsText" dxfId="661" priority="270" operator="containsText" text="Crítico">
      <formula>NOT(ISERROR(SEARCH("Crítico",V24)))</formula>
    </cfRule>
    <cfRule type="containsText" dxfId="660" priority="271" operator="containsText" text="Poco Crítico">
      <formula>NOT(ISERROR(SEARCH("Poco Crítico",V24)))</formula>
    </cfRule>
    <cfRule type="containsText" dxfId="659" priority="272" operator="containsText" text="No Crítico">
      <formula>NOT(ISERROR(SEARCH("No Crítico",V24)))</formula>
    </cfRule>
  </conditionalFormatting>
  <conditionalFormatting sqref="W65 AA65:AB65 AO65 AQ65:AR65 AD65:AE65">
    <cfRule type="containsText" dxfId="658" priority="261" operator="containsText" text="Muy Crítico">
      <formula>NOT(ISERROR(SEARCH("Muy Crítico",W65)))</formula>
    </cfRule>
    <cfRule type="containsText" dxfId="657" priority="262" operator="containsText" text="Crítico">
      <formula>NOT(ISERROR(SEARCH("Crítico",W65)))</formula>
    </cfRule>
    <cfRule type="containsText" dxfId="656" priority="263" operator="containsText" text="Poco Crítico">
      <formula>NOT(ISERROR(SEARCH("Poco Crítico",W65)))</formula>
    </cfRule>
    <cfRule type="containsText" dxfId="655" priority="264" operator="containsText" text="No Crítico">
      <formula>NOT(ISERROR(SEARCH("No Crítico",W65)))</formula>
    </cfRule>
  </conditionalFormatting>
  <conditionalFormatting sqref="AF36 AF34">
    <cfRule type="containsText" dxfId="654" priority="169" operator="containsText" text="Muy Crítico">
      <formula>NOT(ISERROR(SEARCH("Muy Crítico",AF34)))</formula>
    </cfRule>
    <cfRule type="containsText" dxfId="653" priority="170" operator="containsText" text="Crítico">
      <formula>NOT(ISERROR(SEARCH("Crítico",AF34)))</formula>
    </cfRule>
    <cfRule type="containsText" dxfId="652" priority="171" operator="containsText" text="Poco Crítico">
      <formula>NOT(ISERROR(SEARCH("Poco Crítico",AF34)))</formula>
    </cfRule>
    <cfRule type="containsText" dxfId="651" priority="172" operator="containsText" text="No Crítico">
      <formula>NOT(ISERROR(SEARCH("No Crítico",AF34)))</formula>
    </cfRule>
  </conditionalFormatting>
  <conditionalFormatting sqref="AM65">
    <cfRule type="containsText" dxfId="650" priority="249" operator="containsText" text="Muy Crítico">
      <formula>NOT(ISERROR(SEARCH("Muy Crítico",AM65)))</formula>
    </cfRule>
    <cfRule type="containsText" dxfId="649" priority="250" operator="containsText" text="Crítico">
      <formula>NOT(ISERROR(SEARCH("Crítico",AM65)))</formula>
    </cfRule>
    <cfRule type="containsText" dxfId="648" priority="251" operator="containsText" text="Poco Crítico">
      <formula>NOT(ISERROR(SEARCH("Poco Crítico",AM65)))</formula>
    </cfRule>
    <cfRule type="containsText" dxfId="647" priority="252" operator="containsText" text="No Crítico">
      <formula>NOT(ISERROR(SEARCH("No Crítico",AM65)))</formula>
    </cfRule>
  </conditionalFormatting>
  <conditionalFormatting sqref="AK65">
    <cfRule type="containsText" dxfId="646" priority="253" operator="containsText" text="Muy Crítico">
      <formula>NOT(ISERROR(SEARCH("Muy Crítico",AK65)))</formula>
    </cfRule>
    <cfRule type="containsText" dxfId="645" priority="254" operator="containsText" text="Crítico">
      <formula>NOT(ISERROR(SEARCH("Crítico",AK65)))</formula>
    </cfRule>
    <cfRule type="containsText" dxfId="644" priority="255" operator="containsText" text="Poco Crítico">
      <formula>NOT(ISERROR(SEARCH("Poco Crítico",AK65)))</formula>
    </cfRule>
    <cfRule type="containsText" dxfId="643" priority="256" operator="containsText" text="No Crítico">
      <formula>NOT(ISERROR(SEARCH("No Crítico",AK65)))</formula>
    </cfRule>
  </conditionalFormatting>
  <conditionalFormatting sqref="AI65">
    <cfRule type="containsText" dxfId="642" priority="257" operator="containsText" text="Muy Crítico">
      <formula>NOT(ISERROR(SEARCH("Muy Crítico",AI65)))</formula>
    </cfRule>
    <cfRule type="containsText" dxfId="641" priority="258" operator="containsText" text="Crítico">
      <formula>NOT(ISERROR(SEARCH("Crítico",AI65)))</formula>
    </cfRule>
    <cfRule type="containsText" dxfId="640" priority="259" operator="containsText" text="Poco Crítico">
      <formula>NOT(ISERROR(SEARCH("Poco Crítico",AI65)))</formula>
    </cfRule>
    <cfRule type="containsText" dxfId="639" priority="260" operator="containsText" text="No Crítico">
      <formula>NOT(ISERROR(SEARCH("No Crítico",AI65)))</formula>
    </cfRule>
  </conditionalFormatting>
  <conditionalFormatting sqref="V65 X65:Z65 AF65 AP65 AN65 AL65 AJ65 AH65 AC65">
    <cfRule type="containsText" dxfId="638" priority="245" operator="containsText" text="Muy Crítico">
      <formula>NOT(ISERROR(SEARCH("Muy Crítico",V65)))</formula>
    </cfRule>
    <cfRule type="containsText" dxfId="637" priority="246" operator="containsText" text="Crítico">
      <formula>NOT(ISERROR(SEARCH("Crítico",V65)))</formula>
    </cfRule>
    <cfRule type="containsText" dxfId="636" priority="247" operator="containsText" text="Poco Crítico">
      <formula>NOT(ISERROR(SEARCH("Poco Crítico",V65)))</formula>
    </cfRule>
    <cfRule type="containsText" dxfId="635" priority="248" operator="containsText" text="No Crítico">
      <formula>NOT(ISERROR(SEARCH("No Crítico",V65)))</formula>
    </cfRule>
  </conditionalFormatting>
  <conditionalFormatting sqref="AP34">
    <cfRule type="containsText" dxfId="634" priority="65" operator="containsText" text="Muy Crítico">
      <formula>NOT(ISERROR(SEARCH("Muy Crítico",AP34)))</formula>
    </cfRule>
    <cfRule type="containsText" dxfId="633" priority="66" operator="containsText" text="Crítico">
      <formula>NOT(ISERROR(SEARCH("Crítico",AP34)))</formula>
    </cfRule>
    <cfRule type="containsText" dxfId="632" priority="67" operator="containsText" text="Poco Crítico">
      <formula>NOT(ISERROR(SEARCH("Poco Crítico",AP34)))</formula>
    </cfRule>
    <cfRule type="containsText" dxfId="631" priority="68" operator="containsText" text="No Crítico">
      <formula>NOT(ISERROR(SEARCH("No Crítico",AP34)))</formula>
    </cfRule>
  </conditionalFormatting>
  <conditionalFormatting sqref="V36 V38 V40:V41 V25:V32 V34">
    <cfRule type="containsText" dxfId="630" priority="241" operator="containsText" text="Muy Crítico">
      <formula>NOT(ISERROR(SEARCH("Muy Crítico",V25)))</formula>
    </cfRule>
    <cfRule type="containsText" dxfId="629" priority="242" operator="containsText" text="Crítico">
      <formula>NOT(ISERROR(SEARCH("Crítico",V25)))</formula>
    </cfRule>
    <cfRule type="containsText" dxfId="628" priority="243" operator="containsText" text="Poco Crítico">
      <formula>NOT(ISERROR(SEARCH("Poco Crítico",V25)))</formula>
    </cfRule>
    <cfRule type="containsText" dxfId="627" priority="244" operator="containsText" text="No Crítico">
      <formula>NOT(ISERROR(SEARCH("No Crítico",V25)))</formula>
    </cfRule>
  </conditionalFormatting>
  <conditionalFormatting sqref="V39">
    <cfRule type="containsText" dxfId="626" priority="237" operator="containsText" text="Muy Crítico">
      <formula>NOT(ISERROR(SEARCH("Muy Crítico",V39)))</formula>
    </cfRule>
    <cfRule type="containsText" dxfId="625" priority="238" operator="containsText" text="Crítico">
      <formula>NOT(ISERROR(SEARCH("Crítico",V39)))</formula>
    </cfRule>
    <cfRule type="containsText" dxfId="624" priority="239" operator="containsText" text="Poco Crítico">
      <formula>NOT(ISERROR(SEARCH("Poco Crítico",V39)))</formula>
    </cfRule>
    <cfRule type="containsText" dxfId="623" priority="240" operator="containsText" text="No Crítico">
      <formula>NOT(ISERROR(SEARCH("No Crítico",V39)))</formula>
    </cfRule>
  </conditionalFormatting>
  <conditionalFormatting sqref="V24">
    <cfRule type="containsText" dxfId="622" priority="229" operator="containsText" text="Muy Crítico">
      <formula>NOT(ISERROR(SEARCH("Muy Crítico",V24)))</formula>
    </cfRule>
    <cfRule type="containsText" dxfId="621" priority="230" operator="containsText" text="Crítico">
      <formula>NOT(ISERROR(SEARCH("Crítico",V24)))</formula>
    </cfRule>
    <cfRule type="containsText" dxfId="620" priority="231" operator="containsText" text="Poco Crítico">
      <formula>NOT(ISERROR(SEARCH("Poco Crítico",V24)))</formula>
    </cfRule>
    <cfRule type="containsText" dxfId="619" priority="232" operator="containsText" text="No Crítico">
      <formula>NOT(ISERROR(SEARCH("No Crítico",V24)))</formula>
    </cfRule>
  </conditionalFormatting>
  <conditionalFormatting sqref="V35">
    <cfRule type="containsText" dxfId="618" priority="225" operator="containsText" text="Muy Crítico">
      <formula>NOT(ISERROR(SEARCH("Muy Crítico",V35)))</formula>
    </cfRule>
    <cfRule type="containsText" dxfId="617" priority="226" operator="containsText" text="Crítico">
      <formula>NOT(ISERROR(SEARCH("Crítico",V35)))</formula>
    </cfRule>
    <cfRule type="containsText" dxfId="616" priority="227" operator="containsText" text="Poco Crítico">
      <formula>NOT(ISERROR(SEARCH("Poco Crítico",V35)))</formula>
    </cfRule>
    <cfRule type="containsText" dxfId="615" priority="228" operator="containsText" text="No Crítico">
      <formula>NOT(ISERROR(SEARCH("No Crítico",V35)))</formula>
    </cfRule>
  </conditionalFormatting>
  <conditionalFormatting sqref="V37">
    <cfRule type="containsText" dxfId="614" priority="221" operator="containsText" text="Muy Crítico">
      <formula>NOT(ISERROR(SEARCH("Muy Crítico",V37)))</formula>
    </cfRule>
    <cfRule type="containsText" dxfId="613" priority="222" operator="containsText" text="Crítico">
      <formula>NOT(ISERROR(SEARCH("Crítico",V37)))</formula>
    </cfRule>
    <cfRule type="containsText" dxfId="612" priority="223" operator="containsText" text="Poco Crítico">
      <formula>NOT(ISERROR(SEARCH("Poco Crítico",V37)))</formula>
    </cfRule>
    <cfRule type="containsText" dxfId="611" priority="224" operator="containsText" text="No Crítico">
      <formula>NOT(ISERROR(SEARCH("No Crítico",V37)))</formula>
    </cfRule>
  </conditionalFormatting>
  <conditionalFormatting sqref="V33">
    <cfRule type="containsText" dxfId="610" priority="217" operator="containsText" text="Muy Crítico">
      <formula>NOT(ISERROR(SEARCH("Muy Crítico",V33)))</formula>
    </cfRule>
    <cfRule type="containsText" dxfId="609" priority="218" operator="containsText" text="Crítico">
      <formula>NOT(ISERROR(SEARCH("Crítico",V33)))</formula>
    </cfRule>
    <cfRule type="containsText" dxfId="608" priority="219" operator="containsText" text="Poco Crítico">
      <formula>NOT(ISERROR(SEARCH("Poco Crítico",V33)))</formula>
    </cfRule>
    <cfRule type="containsText" dxfId="607" priority="220" operator="containsText" text="No Crítico">
      <formula>NOT(ISERROR(SEARCH("No Crítico",V33)))</formula>
    </cfRule>
  </conditionalFormatting>
  <conditionalFormatting sqref="X38 X36 X40:X41 X34 Z34 Z40:Z41 Z36 Z38">
    <cfRule type="containsText" dxfId="606" priority="213" operator="containsText" text="Muy Crítico">
      <formula>NOT(ISERROR(SEARCH("Muy Crítico",X34)))</formula>
    </cfRule>
    <cfRule type="containsText" dxfId="605" priority="214" operator="containsText" text="Crítico">
      <formula>NOT(ISERROR(SEARCH("Crítico",X34)))</formula>
    </cfRule>
    <cfRule type="containsText" dxfId="604" priority="215" operator="containsText" text="Poco Crítico">
      <formula>NOT(ISERROR(SEARCH("Poco Crítico",X34)))</formula>
    </cfRule>
    <cfRule type="containsText" dxfId="603" priority="216" operator="containsText" text="No Crítico">
      <formula>NOT(ISERROR(SEARCH("No Crítico",X34)))</formula>
    </cfRule>
  </conditionalFormatting>
  <conditionalFormatting sqref="X39 Z39">
    <cfRule type="containsText" dxfId="602" priority="209" operator="containsText" text="Muy Crítico">
      <formula>NOT(ISERROR(SEARCH("Muy Crítico",X39)))</formula>
    </cfRule>
    <cfRule type="containsText" dxfId="601" priority="210" operator="containsText" text="Crítico">
      <formula>NOT(ISERROR(SEARCH("Crítico",X39)))</formula>
    </cfRule>
    <cfRule type="containsText" dxfId="600" priority="211" operator="containsText" text="Poco Crítico">
      <formula>NOT(ISERROR(SEARCH("Poco Crítico",X39)))</formula>
    </cfRule>
    <cfRule type="containsText" dxfId="599" priority="212" operator="containsText" text="No Crítico">
      <formula>NOT(ISERROR(SEARCH("No Crítico",X39)))</formula>
    </cfRule>
  </conditionalFormatting>
  <conditionalFormatting sqref="X33 Z33">
    <cfRule type="containsText" dxfId="598" priority="201" operator="containsText" text="Muy Crítico">
      <formula>NOT(ISERROR(SEARCH("Muy Crítico",X33)))</formula>
    </cfRule>
    <cfRule type="containsText" dxfId="597" priority="202" operator="containsText" text="Crítico">
      <formula>NOT(ISERROR(SEARCH("Crítico",X33)))</formula>
    </cfRule>
    <cfRule type="containsText" dxfId="596" priority="203" operator="containsText" text="Poco Crítico">
      <formula>NOT(ISERROR(SEARCH("Poco Crítico",X33)))</formula>
    </cfRule>
    <cfRule type="containsText" dxfId="595" priority="204" operator="containsText" text="No Crítico">
      <formula>NOT(ISERROR(SEARCH("No Crítico",X33)))</formula>
    </cfRule>
  </conditionalFormatting>
  <conditionalFormatting sqref="X35 Z35">
    <cfRule type="containsText" dxfId="594" priority="205" operator="containsText" text="Muy Crítico">
      <formula>NOT(ISERROR(SEARCH("Muy Crítico",X35)))</formula>
    </cfRule>
    <cfRule type="containsText" dxfId="593" priority="206" operator="containsText" text="Crítico">
      <formula>NOT(ISERROR(SEARCH("Crítico",X35)))</formula>
    </cfRule>
    <cfRule type="containsText" dxfId="592" priority="207" operator="containsText" text="Poco Crítico">
      <formula>NOT(ISERROR(SEARCH("Poco Crítico",X35)))</formula>
    </cfRule>
    <cfRule type="containsText" dxfId="591" priority="208" operator="containsText" text="No Crítico">
      <formula>NOT(ISERROR(SEARCH("No Crítico",X35)))</formula>
    </cfRule>
  </conditionalFormatting>
  <conditionalFormatting sqref="X37 Z37">
    <cfRule type="containsText" dxfId="590" priority="197" operator="containsText" text="Muy Crítico">
      <formula>NOT(ISERROR(SEARCH("Muy Crítico",X37)))</formula>
    </cfRule>
    <cfRule type="containsText" dxfId="589" priority="198" operator="containsText" text="Crítico">
      <formula>NOT(ISERROR(SEARCH("Crítico",X37)))</formula>
    </cfRule>
    <cfRule type="containsText" dxfId="588" priority="199" operator="containsText" text="Poco Crítico">
      <formula>NOT(ISERROR(SEARCH("Poco Crítico",X37)))</formula>
    </cfRule>
    <cfRule type="containsText" dxfId="587" priority="200" operator="containsText" text="No Crítico">
      <formula>NOT(ISERROR(SEARCH("No Crítico",X37)))</formula>
    </cfRule>
  </conditionalFormatting>
  <conditionalFormatting sqref="AC38 AC40:AC41 AC34">
    <cfRule type="containsText" dxfId="586" priority="193" operator="containsText" text="Muy Crítico">
      <formula>NOT(ISERROR(SEARCH("Muy Crítico",AC34)))</formula>
    </cfRule>
    <cfRule type="containsText" dxfId="585" priority="194" operator="containsText" text="Crítico">
      <formula>NOT(ISERROR(SEARCH("Crítico",AC34)))</formula>
    </cfRule>
    <cfRule type="containsText" dxfId="584" priority="195" operator="containsText" text="Poco Crítico">
      <formula>NOT(ISERROR(SEARCH("Poco Crítico",AC34)))</formula>
    </cfRule>
    <cfRule type="containsText" dxfId="583" priority="196" operator="containsText" text="No Crítico">
      <formula>NOT(ISERROR(SEARCH("No Crítico",AC34)))</formula>
    </cfRule>
  </conditionalFormatting>
  <conditionalFormatting sqref="AC39">
    <cfRule type="containsText" dxfId="582" priority="185" operator="containsText" text="Muy Crítico">
      <formula>NOT(ISERROR(SEARCH("Muy Crítico",AC39)))</formula>
    </cfRule>
    <cfRule type="containsText" dxfId="581" priority="186" operator="containsText" text="Crítico">
      <formula>NOT(ISERROR(SEARCH("Crítico",AC39)))</formula>
    </cfRule>
    <cfRule type="containsText" dxfId="580" priority="187" operator="containsText" text="Poco Crítico">
      <formula>NOT(ISERROR(SEARCH("Poco Crítico",AC39)))</formula>
    </cfRule>
    <cfRule type="containsText" dxfId="579" priority="188" operator="containsText" text="No Crítico">
      <formula>NOT(ISERROR(SEARCH("No Crítico",AC39)))</formula>
    </cfRule>
  </conditionalFormatting>
  <conditionalFormatting sqref="AC33">
    <cfRule type="containsText" dxfId="578" priority="177" operator="containsText" text="Muy Crítico">
      <formula>NOT(ISERROR(SEARCH("Muy Crítico",AC33)))</formula>
    </cfRule>
    <cfRule type="containsText" dxfId="577" priority="178" operator="containsText" text="Crítico">
      <formula>NOT(ISERROR(SEARCH("Crítico",AC33)))</formula>
    </cfRule>
    <cfRule type="containsText" dxfId="576" priority="179" operator="containsText" text="Poco Crítico">
      <formula>NOT(ISERROR(SEARCH("Poco Crítico",AC33)))</formula>
    </cfRule>
    <cfRule type="containsText" dxfId="575" priority="180" operator="containsText" text="No Crítico">
      <formula>NOT(ISERROR(SEARCH("No Crítico",AC33)))</formula>
    </cfRule>
  </conditionalFormatting>
  <conditionalFormatting sqref="AC35:AC36">
    <cfRule type="containsText" dxfId="574" priority="181" operator="containsText" text="Muy Crítico">
      <formula>NOT(ISERROR(SEARCH("Muy Crítico",AC35)))</formula>
    </cfRule>
    <cfRule type="containsText" dxfId="573" priority="182" operator="containsText" text="Crítico">
      <formula>NOT(ISERROR(SEARCH("Crítico",AC35)))</formula>
    </cfRule>
    <cfRule type="containsText" dxfId="572" priority="183" operator="containsText" text="Poco Crítico">
      <formula>NOT(ISERROR(SEARCH("Poco Crítico",AC35)))</formula>
    </cfRule>
    <cfRule type="containsText" dxfId="571" priority="184" operator="containsText" text="No Crítico">
      <formula>NOT(ISERROR(SEARCH("No Crítico",AC35)))</formula>
    </cfRule>
  </conditionalFormatting>
  <conditionalFormatting sqref="AC37">
    <cfRule type="containsText" dxfId="570" priority="173" operator="containsText" text="Muy Crítico">
      <formula>NOT(ISERROR(SEARCH("Muy Crítico",AC37)))</formula>
    </cfRule>
    <cfRule type="containsText" dxfId="569" priority="174" operator="containsText" text="Crítico">
      <formula>NOT(ISERROR(SEARCH("Crítico",AC37)))</formula>
    </cfRule>
    <cfRule type="containsText" dxfId="568" priority="175" operator="containsText" text="Poco Crítico">
      <formula>NOT(ISERROR(SEARCH("Poco Crítico",AC37)))</formula>
    </cfRule>
    <cfRule type="containsText" dxfId="567" priority="176" operator="containsText" text="No Crítico">
      <formula>NOT(ISERROR(SEARCH("No Crítico",AC37)))</formula>
    </cfRule>
  </conditionalFormatting>
  <conditionalFormatting sqref="AF33">
    <cfRule type="containsText" dxfId="566" priority="161" operator="containsText" text="Muy Crítico">
      <formula>NOT(ISERROR(SEARCH("Muy Crítico",AF33)))</formula>
    </cfRule>
    <cfRule type="containsText" dxfId="565" priority="162" operator="containsText" text="Crítico">
      <formula>NOT(ISERROR(SEARCH("Crítico",AF33)))</formula>
    </cfRule>
    <cfRule type="containsText" dxfId="564" priority="163" operator="containsText" text="Poco Crítico">
      <formula>NOT(ISERROR(SEARCH("Poco Crítico",AF33)))</formula>
    </cfRule>
    <cfRule type="containsText" dxfId="563" priority="164" operator="containsText" text="No Crítico">
      <formula>NOT(ISERROR(SEARCH("No Crítico",AF33)))</formula>
    </cfRule>
  </conditionalFormatting>
  <conditionalFormatting sqref="AF35">
    <cfRule type="containsText" dxfId="562" priority="165" operator="containsText" text="Muy Crítico">
      <formula>NOT(ISERROR(SEARCH("Muy Crítico",AF35)))</formula>
    </cfRule>
    <cfRule type="containsText" dxfId="561" priority="166" operator="containsText" text="Crítico">
      <formula>NOT(ISERROR(SEARCH("Crítico",AF35)))</formula>
    </cfRule>
    <cfRule type="containsText" dxfId="560" priority="167" operator="containsText" text="Poco Crítico">
      <formula>NOT(ISERROR(SEARCH("Poco Crítico",AF35)))</formula>
    </cfRule>
    <cfRule type="containsText" dxfId="559" priority="168" operator="containsText" text="No Crítico">
      <formula>NOT(ISERROR(SEARCH("No Crítico",AF35)))</formula>
    </cfRule>
  </conditionalFormatting>
  <conditionalFormatting sqref="AF37">
    <cfRule type="containsText" dxfId="558" priority="157" operator="containsText" text="Muy Crítico">
      <formula>NOT(ISERROR(SEARCH("Muy Crítico",AF37)))</formula>
    </cfRule>
    <cfRule type="containsText" dxfId="557" priority="158" operator="containsText" text="Crítico">
      <formula>NOT(ISERROR(SEARCH("Crítico",AF37)))</formula>
    </cfRule>
    <cfRule type="containsText" dxfId="556" priority="159" operator="containsText" text="Poco Crítico">
      <formula>NOT(ISERROR(SEARCH("Poco Crítico",AF37)))</formula>
    </cfRule>
    <cfRule type="containsText" dxfId="555" priority="160" operator="containsText" text="No Crítico">
      <formula>NOT(ISERROR(SEARCH("No Crítico",AF37)))</formula>
    </cfRule>
  </conditionalFormatting>
  <conditionalFormatting sqref="AH38">
    <cfRule type="containsText" dxfId="554" priority="153" operator="containsText" text="Muy Crítico">
      <formula>NOT(ISERROR(SEARCH("Muy Crítico",AH38)))</formula>
    </cfRule>
    <cfRule type="containsText" dxfId="553" priority="154" operator="containsText" text="Crítico">
      <formula>NOT(ISERROR(SEARCH("Crítico",AH38)))</formula>
    </cfRule>
    <cfRule type="containsText" dxfId="552" priority="155" operator="containsText" text="Poco Crítico">
      <formula>NOT(ISERROR(SEARCH("Poco Crítico",AH38)))</formula>
    </cfRule>
    <cfRule type="containsText" dxfId="551" priority="156" operator="containsText" text="No Crítico">
      <formula>NOT(ISERROR(SEARCH("No Crítico",AH38)))</formula>
    </cfRule>
  </conditionalFormatting>
  <conditionalFormatting sqref="AH39">
    <cfRule type="containsText" dxfId="550" priority="149" operator="containsText" text="Muy Crítico">
      <formula>NOT(ISERROR(SEARCH("Muy Crítico",AH39)))</formula>
    </cfRule>
    <cfRule type="containsText" dxfId="549" priority="150" operator="containsText" text="Crítico">
      <formula>NOT(ISERROR(SEARCH("Crítico",AH39)))</formula>
    </cfRule>
    <cfRule type="containsText" dxfId="548" priority="151" operator="containsText" text="Poco Crítico">
      <formula>NOT(ISERROR(SEARCH("Poco Crítico",AH39)))</formula>
    </cfRule>
    <cfRule type="containsText" dxfId="547" priority="152" operator="containsText" text="No Crítico">
      <formula>NOT(ISERROR(SEARCH("No Crítico",AH39)))</formula>
    </cfRule>
  </conditionalFormatting>
  <conditionalFormatting sqref="AH33">
    <cfRule type="containsText" dxfId="546" priority="145" operator="containsText" text="Muy Crítico">
      <formula>NOT(ISERROR(SEARCH("Muy Crítico",AH33)))</formula>
    </cfRule>
    <cfRule type="containsText" dxfId="545" priority="146" operator="containsText" text="Crítico">
      <formula>NOT(ISERROR(SEARCH("Crítico",AH33)))</formula>
    </cfRule>
    <cfRule type="containsText" dxfId="544" priority="147" operator="containsText" text="Poco Crítico">
      <formula>NOT(ISERROR(SEARCH("Poco Crítico",AH33)))</formula>
    </cfRule>
    <cfRule type="containsText" dxfId="543" priority="148" operator="containsText" text="No Crítico">
      <formula>NOT(ISERROR(SEARCH("No Crítico",AH33)))</formula>
    </cfRule>
  </conditionalFormatting>
  <conditionalFormatting sqref="AH37">
    <cfRule type="containsText" dxfId="542" priority="141" operator="containsText" text="Muy Crítico">
      <formula>NOT(ISERROR(SEARCH("Muy Crítico",AH37)))</formula>
    </cfRule>
    <cfRule type="containsText" dxfId="541" priority="142" operator="containsText" text="Crítico">
      <formula>NOT(ISERROR(SEARCH("Crítico",AH37)))</formula>
    </cfRule>
    <cfRule type="containsText" dxfId="540" priority="143" operator="containsText" text="Poco Crítico">
      <formula>NOT(ISERROR(SEARCH("Poco Crítico",AH37)))</formula>
    </cfRule>
    <cfRule type="containsText" dxfId="539" priority="144" operator="containsText" text="No Crítico">
      <formula>NOT(ISERROR(SEARCH("No Crítico",AH37)))</formula>
    </cfRule>
  </conditionalFormatting>
  <conditionalFormatting sqref="AH34">
    <cfRule type="containsText" dxfId="538" priority="137" operator="containsText" text="Muy Crítico">
      <formula>NOT(ISERROR(SEARCH("Muy Crítico",AH34)))</formula>
    </cfRule>
    <cfRule type="containsText" dxfId="537" priority="138" operator="containsText" text="Crítico">
      <formula>NOT(ISERROR(SEARCH("Crítico",AH34)))</formula>
    </cfRule>
    <cfRule type="containsText" dxfId="536" priority="139" operator="containsText" text="Poco Crítico">
      <formula>NOT(ISERROR(SEARCH("Poco Crítico",AH34)))</formula>
    </cfRule>
    <cfRule type="containsText" dxfId="535" priority="140" operator="containsText" text="No Crítico">
      <formula>NOT(ISERROR(SEARCH("No Crítico",AH34)))</formula>
    </cfRule>
  </conditionalFormatting>
  <conditionalFormatting sqref="AH35">
    <cfRule type="containsText" dxfId="534" priority="133" operator="containsText" text="Muy Crítico">
      <formula>NOT(ISERROR(SEARCH("Muy Crítico",AH35)))</formula>
    </cfRule>
    <cfRule type="containsText" dxfId="533" priority="134" operator="containsText" text="Crítico">
      <formula>NOT(ISERROR(SEARCH("Crítico",AH35)))</formula>
    </cfRule>
    <cfRule type="containsText" dxfId="532" priority="135" operator="containsText" text="Poco Crítico">
      <formula>NOT(ISERROR(SEARCH("Poco Crítico",AH35)))</formula>
    </cfRule>
    <cfRule type="containsText" dxfId="531" priority="136" operator="containsText" text="No Crítico">
      <formula>NOT(ISERROR(SEARCH("No Crítico",AH35)))</formula>
    </cfRule>
  </conditionalFormatting>
  <conditionalFormatting sqref="AH36">
    <cfRule type="containsText" dxfId="530" priority="129" operator="containsText" text="Muy Crítico">
      <formula>NOT(ISERROR(SEARCH("Muy Crítico",AH36)))</formula>
    </cfRule>
    <cfRule type="containsText" dxfId="529" priority="130" operator="containsText" text="Crítico">
      <formula>NOT(ISERROR(SEARCH("Crítico",AH36)))</formula>
    </cfRule>
    <cfRule type="containsText" dxfId="528" priority="131" operator="containsText" text="Poco Crítico">
      <formula>NOT(ISERROR(SEARCH("Poco Crítico",AH36)))</formula>
    </cfRule>
    <cfRule type="containsText" dxfId="527" priority="132" operator="containsText" text="No Crítico">
      <formula>NOT(ISERROR(SEARCH("No Crítico",AH36)))</formula>
    </cfRule>
  </conditionalFormatting>
  <conditionalFormatting sqref="AJ38 AJ36 AJ34">
    <cfRule type="containsText" dxfId="526" priority="125" operator="containsText" text="Muy Crítico">
      <formula>NOT(ISERROR(SEARCH("Muy Crítico",AJ34)))</formula>
    </cfRule>
    <cfRule type="containsText" dxfId="525" priority="126" operator="containsText" text="Crítico">
      <formula>NOT(ISERROR(SEARCH("Crítico",AJ34)))</formula>
    </cfRule>
    <cfRule type="containsText" dxfId="524" priority="127" operator="containsText" text="Poco Crítico">
      <formula>NOT(ISERROR(SEARCH("Poco Crítico",AJ34)))</formula>
    </cfRule>
    <cfRule type="containsText" dxfId="523" priority="128" operator="containsText" text="No Crítico">
      <formula>NOT(ISERROR(SEARCH("No Crítico",AJ34)))</formula>
    </cfRule>
  </conditionalFormatting>
  <conditionalFormatting sqref="AJ39">
    <cfRule type="containsText" dxfId="522" priority="121" operator="containsText" text="Muy Crítico">
      <formula>NOT(ISERROR(SEARCH("Muy Crítico",AJ39)))</formula>
    </cfRule>
    <cfRule type="containsText" dxfId="521" priority="122" operator="containsText" text="Crítico">
      <formula>NOT(ISERROR(SEARCH("Crítico",AJ39)))</formula>
    </cfRule>
    <cfRule type="containsText" dxfId="520" priority="123" operator="containsText" text="Poco Crítico">
      <formula>NOT(ISERROR(SEARCH("Poco Crítico",AJ39)))</formula>
    </cfRule>
    <cfRule type="containsText" dxfId="519" priority="124" operator="containsText" text="No Crítico">
      <formula>NOT(ISERROR(SEARCH("No Crítico",AJ39)))</formula>
    </cfRule>
  </conditionalFormatting>
  <conditionalFormatting sqref="AJ33">
    <cfRule type="containsText" dxfId="518" priority="113" operator="containsText" text="Muy Crítico">
      <formula>NOT(ISERROR(SEARCH("Muy Crítico",AJ33)))</formula>
    </cfRule>
    <cfRule type="containsText" dxfId="517" priority="114" operator="containsText" text="Crítico">
      <formula>NOT(ISERROR(SEARCH("Crítico",AJ33)))</formula>
    </cfRule>
    <cfRule type="containsText" dxfId="516" priority="115" operator="containsText" text="Poco Crítico">
      <formula>NOT(ISERROR(SEARCH("Poco Crítico",AJ33)))</formula>
    </cfRule>
    <cfRule type="containsText" dxfId="515" priority="116" operator="containsText" text="No Crítico">
      <formula>NOT(ISERROR(SEARCH("No Crítico",AJ33)))</formula>
    </cfRule>
  </conditionalFormatting>
  <conditionalFormatting sqref="AJ35">
    <cfRule type="containsText" dxfId="514" priority="117" operator="containsText" text="Muy Crítico">
      <formula>NOT(ISERROR(SEARCH("Muy Crítico",AJ35)))</formula>
    </cfRule>
    <cfRule type="containsText" dxfId="513" priority="118" operator="containsText" text="Crítico">
      <formula>NOT(ISERROR(SEARCH("Crítico",AJ35)))</formula>
    </cfRule>
    <cfRule type="containsText" dxfId="512" priority="119" operator="containsText" text="Poco Crítico">
      <formula>NOT(ISERROR(SEARCH("Poco Crítico",AJ35)))</formula>
    </cfRule>
    <cfRule type="containsText" dxfId="511" priority="120" operator="containsText" text="No Crítico">
      <formula>NOT(ISERROR(SEARCH("No Crítico",AJ35)))</formula>
    </cfRule>
  </conditionalFormatting>
  <conditionalFormatting sqref="AJ37">
    <cfRule type="containsText" dxfId="510" priority="109" operator="containsText" text="Muy Crítico">
      <formula>NOT(ISERROR(SEARCH("Muy Crítico",AJ37)))</formula>
    </cfRule>
    <cfRule type="containsText" dxfId="509" priority="110" operator="containsText" text="Crítico">
      <formula>NOT(ISERROR(SEARCH("Crítico",AJ37)))</formula>
    </cfRule>
    <cfRule type="containsText" dxfId="508" priority="111" operator="containsText" text="Poco Crítico">
      <formula>NOT(ISERROR(SEARCH("Poco Crítico",AJ37)))</formula>
    </cfRule>
    <cfRule type="containsText" dxfId="507" priority="112" operator="containsText" text="No Crítico">
      <formula>NOT(ISERROR(SEARCH("No Crítico",AJ37)))</formula>
    </cfRule>
  </conditionalFormatting>
  <conditionalFormatting sqref="AL38:AL39 AL25:AL36">
    <cfRule type="containsText" dxfId="506" priority="105" operator="containsText" text="Muy Crítico">
      <formula>NOT(ISERROR(SEARCH("Muy Crítico",AL25)))</formula>
    </cfRule>
    <cfRule type="containsText" dxfId="505" priority="106" operator="containsText" text="Crítico">
      <formula>NOT(ISERROR(SEARCH("Crítico",AL25)))</formula>
    </cfRule>
    <cfRule type="containsText" dxfId="504" priority="107" operator="containsText" text="Poco Crítico">
      <formula>NOT(ISERROR(SEARCH("Poco Crítico",AL25)))</formula>
    </cfRule>
    <cfRule type="containsText" dxfId="503" priority="108" operator="containsText" text="No Crítico">
      <formula>NOT(ISERROR(SEARCH("No Crítico",AL25)))</formula>
    </cfRule>
  </conditionalFormatting>
  <conditionalFormatting sqref="AL37">
    <cfRule type="containsText" dxfId="502" priority="101" operator="containsText" text="Muy Crítico">
      <formula>NOT(ISERROR(SEARCH("Muy Crítico",AL37)))</formula>
    </cfRule>
    <cfRule type="containsText" dxfId="501" priority="102" operator="containsText" text="Crítico">
      <formula>NOT(ISERROR(SEARCH("Crítico",AL37)))</formula>
    </cfRule>
    <cfRule type="containsText" dxfId="500" priority="103" operator="containsText" text="Poco Crítico">
      <formula>NOT(ISERROR(SEARCH("Poco Crítico",AL37)))</formula>
    </cfRule>
    <cfRule type="containsText" dxfId="499" priority="104" operator="containsText" text="No Crítico">
      <formula>NOT(ISERROR(SEARCH("No Crítico",AL37)))</formula>
    </cfRule>
  </conditionalFormatting>
  <conditionalFormatting sqref="AN34 AN36 AN38:AN41">
    <cfRule type="containsText" dxfId="498" priority="97" operator="containsText" text="Muy Crítico">
      <formula>NOT(ISERROR(SEARCH("Muy Crítico",AN34)))</formula>
    </cfRule>
    <cfRule type="containsText" dxfId="497" priority="98" operator="containsText" text="Crítico">
      <formula>NOT(ISERROR(SEARCH("Crítico",AN34)))</formula>
    </cfRule>
    <cfRule type="containsText" dxfId="496" priority="99" operator="containsText" text="Poco Crítico">
      <formula>NOT(ISERROR(SEARCH("Poco Crítico",AN34)))</formula>
    </cfRule>
    <cfRule type="containsText" dxfId="495" priority="100" operator="containsText" text="No Crítico">
      <formula>NOT(ISERROR(SEARCH("No Crítico",AN34)))</formula>
    </cfRule>
  </conditionalFormatting>
  <conditionalFormatting sqref="AN33">
    <cfRule type="containsText" dxfId="494" priority="89" operator="containsText" text="Muy Crítico">
      <formula>NOT(ISERROR(SEARCH("Muy Crítico",AN33)))</formula>
    </cfRule>
    <cfRule type="containsText" dxfId="493" priority="90" operator="containsText" text="Crítico">
      <formula>NOT(ISERROR(SEARCH("Crítico",AN33)))</formula>
    </cfRule>
    <cfRule type="containsText" dxfId="492" priority="91" operator="containsText" text="Poco Crítico">
      <formula>NOT(ISERROR(SEARCH("Poco Crítico",AN33)))</formula>
    </cfRule>
    <cfRule type="containsText" dxfId="491" priority="92" operator="containsText" text="No Crítico">
      <formula>NOT(ISERROR(SEARCH("No Crítico",AN33)))</formula>
    </cfRule>
  </conditionalFormatting>
  <conditionalFormatting sqref="AN35">
    <cfRule type="containsText" dxfId="490" priority="93" operator="containsText" text="Muy Crítico">
      <formula>NOT(ISERROR(SEARCH("Muy Crítico",AN35)))</formula>
    </cfRule>
    <cfRule type="containsText" dxfId="489" priority="94" operator="containsText" text="Crítico">
      <formula>NOT(ISERROR(SEARCH("Crítico",AN35)))</formula>
    </cfRule>
    <cfRule type="containsText" dxfId="488" priority="95" operator="containsText" text="Poco Crítico">
      <formula>NOT(ISERROR(SEARCH("Poco Crítico",AN35)))</formula>
    </cfRule>
    <cfRule type="containsText" dxfId="487" priority="96" operator="containsText" text="No Crítico">
      <formula>NOT(ISERROR(SEARCH("No Crítico",AN35)))</formula>
    </cfRule>
  </conditionalFormatting>
  <conditionalFormatting sqref="AN37">
    <cfRule type="containsText" dxfId="486" priority="85" operator="containsText" text="Muy Crítico">
      <formula>NOT(ISERROR(SEARCH("Muy Crítico",AN37)))</formula>
    </cfRule>
    <cfRule type="containsText" dxfId="485" priority="86" operator="containsText" text="Crítico">
      <formula>NOT(ISERROR(SEARCH("Crítico",AN37)))</formula>
    </cfRule>
    <cfRule type="containsText" dxfId="484" priority="87" operator="containsText" text="Poco Crítico">
      <formula>NOT(ISERROR(SEARCH("Poco Crítico",AN37)))</formula>
    </cfRule>
    <cfRule type="containsText" dxfId="483" priority="88" operator="containsText" text="No Crítico">
      <formula>NOT(ISERROR(SEARCH("No Crítico",AN37)))</formula>
    </cfRule>
  </conditionalFormatting>
  <conditionalFormatting sqref="AP36">
    <cfRule type="containsText" dxfId="482" priority="81" operator="containsText" text="Muy Crítico">
      <formula>NOT(ISERROR(SEARCH("Muy Crítico",AP36)))</formula>
    </cfRule>
    <cfRule type="containsText" dxfId="481" priority="82" operator="containsText" text="Crítico">
      <formula>NOT(ISERROR(SEARCH("Crítico",AP36)))</formula>
    </cfRule>
    <cfRule type="containsText" dxfId="480" priority="83" operator="containsText" text="Poco Crítico">
      <formula>NOT(ISERROR(SEARCH("Poco Crítico",AP36)))</formula>
    </cfRule>
    <cfRule type="containsText" dxfId="479" priority="84" operator="containsText" text="No Crítico">
      <formula>NOT(ISERROR(SEARCH("No Crítico",AP36)))</formula>
    </cfRule>
  </conditionalFormatting>
  <conditionalFormatting sqref="AP33">
    <cfRule type="containsText" dxfId="478" priority="73" operator="containsText" text="Muy Crítico">
      <formula>NOT(ISERROR(SEARCH("Muy Crítico",AP33)))</formula>
    </cfRule>
    <cfRule type="containsText" dxfId="477" priority="74" operator="containsText" text="Crítico">
      <formula>NOT(ISERROR(SEARCH("Crítico",AP33)))</formula>
    </cfRule>
    <cfRule type="containsText" dxfId="476" priority="75" operator="containsText" text="Poco Crítico">
      <formula>NOT(ISERROR(SEARCH("Poco Crítico",AP33)))</formula>
    </cfRule>
    <cfRule type="containsText" dxfId="475" priority="76" operator="containsText" text="No Crítico">
      <formula>NOT(ISERROR(SEARCH("No Crítico",AP33)))</formula>
    </cfRule>
  </conditionalFormatting>
  <conditionalFormatting sqref="AP35">
    <cfRule type="containsText" dxfId="474" priority="77" operator="containsText" text="Muy Crítico">
      <formula>NOT(ISERROR(SEARCH("Muy Crítico",AP35)))</formula>
    </cfRule>
    <cfRule type="containsText" dxfId="473" priority="78" operator="containsText" text="Crítico">
      <formula>NOT(ISERROR(SEARCH("Crítico",AP35)))</formula>
    </cfRule>
    <cfRule type="containsText" dxfId="472" priority="79" operator="containsText" text="Poco Crítico">
      <formula>NOT(ISERROR(SEARCH("Poco Crítico",AP35)))</formula>
    </cfRule>
    <cfRule type="containsText" dxfId="471" priority="80" operator="containsText" text="No Crítico">
      <formula>NOT(ISERROR(SEARCH("No Crítico",AP35)))</formula>
    </cfRule>
  </conditionalFormatting>
  <conditionalFormatting sqref="AP37">
    <cfRule type="containsText" dxfId="470" priority="69" operator="containsText" text="Muy Crítico">
      <formula>NOT(ISERROR(SEARCH("Muy Crítico",AP37)))</formula>
    </cfRule>
    <cfRule type="containsText" dxfId="469" priority="70" operator="containsText" text="Crítico">
      <formula>NOT(ISERROR(SEARCH("Crítico",AP37)))</formula>
    </cfRule>
    <cfRule type="containsText" dxfId="468" priority="71" operator="containsText" text="Poco Crítico">
      <formula>NOT(ISERROR(SEARCH("Poco Crítico",AP37)))</formula>
    </cfRule>
    <cfRule type="containsText" dxfId="467" priority="72" operator="containsText" text="No Crítico">
      <formula>NOT(ISERROR(SEARCH("No Crítico",AP37)))</formula>
    </cfRule>
  </conditionalFormatting>
  <conditionalFormatting sqref="AL24">
    <cfRule type="containsText" dxfId="466" priority="61" operator="containsText" text="Muy Crítico">
      <formula>NOT(ISERROR(SEARCH("Muy Crítico",AL24)))</formula>
    </cfRule>
    <cfRule type="containsText" dxfId="465" priority="62" operator="containsText" text="Crítico">
      <formula>NOT(ISERROR(SEARCH("Crítico",AL24)))</formula>
    </cfRule>
    <cfRule type="containsText" dxfId="464" priority="63" operator="containsText" text="Poco Crítico">
      <formula>NOT(ISERROR(SEARCH("Poco Crítico",AL24)))</formula>
    </cfRule>
    <cfRule type="containsText" dxfId="463" priority="64" operator="containsText" text="No Crítico">
      <formula>NOT(ISERROR(SEARCH("No Crítico",AL24)))</formula>
    </cfRule>
  </conditionalFormatting>
  <conditionalFormatting sqref="AU24:AU41">
    <cfRule type="expression" dxfId="462" priority="57">
      <formula>IF(AU24="No crítico",1,0)</formula>
    </cfRule>
    <cfRule type="expression" dxfId="461" priority="58">
      <formula>IF(AU24="Esencial",1,0)</formula>
    </cfRule>
    <cfRule type="expression" dxfId="460" priority="59">
      <formula>IF(AU24="Crítico",1,0)</formula>
    </cfRule>
    <cfRule type="expression" dxfId="459" priority="60">
      <formula>IF(AU24="Muy crítico",1,0)</formula>
    </cfRule>
  </conditionalFormatting>
  <conditionalFormatting sqref="AA8:AA23 X8:X23">
    <cfRule type="containsText" dxfId="458" priority="37" operator="containsText" text="Muy Crítico">
      <formula>NOT(ISERROR(SEARCH("Muy Crítico",X8)))</formula>
    </cfRule>
    <cfRule type="containsText" dxfId="457" priority="38" operator="containsText" text="Crítico">
      <formula>NOT(ISERROR(SEARCH("Crítico",X8)))</formula>
    </cfRule>
    <cfRule type="containsText" dxfId="456" priority="39" operator="containsText" text="Poco Crítico">
      <formula>NOT(ISERROR(SEARCH("Poco Crítico",X8)))</formula>
    </cfRule>
    <cfRule type="containsText" dxfId="455" priority="40" operator="containsText" text="No Crítico">
      <formula>NOT(ISERROR(SEARCH("No Crítico",X8)))</formula>
    </cfRule>
  </conditionalFormatting>
  <conditionalFormatting sqref="W8:W23 AB8:AB23">
    <cfRule type="containsText" dxfId="454" priority="33" operator="containsText" text="Muy Crítico">
      <formula>NOT(ISERROR(SEARCH("Muy Crítico",W8)))</formula>
    </cfRule>
    <cfRule type="containsText" dxfId="453" priority="34" operator="containsText" text="Crítico">
      <formula>NOT(ISERROR(SEARCH("Crítico",W8)))</formula>
    </cfRule>
    <cfRule type="containsText" dxfId="452" priority="35" operator="containsText" text="Poco Crítico">
      <formula>NOT(ISERROR(SEARCH("Poco Crítico",W8)))</formula>
    </cfRule>
    <cfRule type="containsText" dxfId="451" priority="36" operator="containsText" text="No Crítico">
      <formula>NOT(ISERROR(SEARCH("No Crítico",W8)))</formula>
    </cfRule>
  </conditionalFormatting>
  <conditionalFormatting sqref="AD8:AK21 AM8:AR21 AD22:AE23">
    <cfRule type="containsText" dxfId="450" priority="29" operator="containsText" text="Muy Crítico">
      <formula>NOT(ISERROR(SEARCH("Muy Crítico",AD8)))</formula>
    </cfRule>
    <cfRule type="containsText" dxfId="449" priority="30" operator="containsText" text="Crítico">
      <formula>NOT(ISERROR(SEARCH("Crítico",AD8)))</formula>
    </cfRule>
    <cfRule type="containsText" dxfId="448" priority="31" operator="containsText" text="Poco Crítico">
      <formula>NOT(ISERROR(SEARCH("Poco Crítico",AD8)))</formula>
    </cfRule>
    <cfRule type="containsText" dxfId="447" priority="32" operator="containsText" text="No Crítico">
      <formula>NOT(ISERROR(SEARCH("No Crítico",AD8)))</formula>
    </cfRule>
  </conditionalFormatting>
  <conditionalFormatting sqref="AC8:AC21">
    <cfRule type="containsText" dxfId="446" priority="25" operator="containsText" text="Muy Crítico">
      <formula>NOT(ISERROR(SEARCH("Muy Crítico",AC8)))</formula>
    </cfRule>
    <cfRule type="containsText" dxfId="445" priority="26" operator="containsText" text="Crítico">
      <formula>NOT(ISERROR(SEARCH("Crítico",AC8)))</formula>
    </cfRule>
    <cfRule type="containsText" dxfId="444" priority="27" operator="containsText" text="Poco Crítico">
      <formula>NOT(ISERROR(SEARCH("Poco Crítico",AC8)))</formula>
    </cfRule>
    <cfRule type="containsText" dxfId="443" priority="28" operator="containsText" text="No Crítico">
      <formula>NOT(ISERROR(SEARCH("No Crítico",AC8)))</formula>
    </cfRule>
  </conditionalFormatting>
  <conditionalFormatting sqref="AL8:AL21">
    <cfRule type="containsText" dxfId="442" priority="21" operator="containsText" text="Muy Crítico">
      <formula>NOT(ISERROR(SEARCH("Muy Crítico",AL8)))</formula>
    </cfRule>
    <cfRule type="containsText" dxfId="441" priority="22" operator="containsText" text="Crítico">
      <formula>NOT(ISERROR(SEARCH("Crítico",AL8)))</formula>
    </cfRule>
    <cfRule type="containsText" dxfId="440" priority="23" operator="containsText" text="Poco Crítico">
      <formula>NOT(ISERROR(SEARCH("Poco Crítico",AL8)))</formula>
    </cfRule>
    <cfRule type="containsText" dxfId="439" priority="24" operator="containsText" text="No Crítico">
      <formula>NOT(ISERROR(SEARCH("No Crítico",AL8)))</formula>
    </cfRule>
  </conditionalFormatting>
  <conditionalFormatting sqref="AU8:AU21">
    <cfRule type="expression" dxfId="438" priority="17">
      <formula>IF(AU8="No crítico",1,0)</formula>
    </cfRule>
    <cfRule type="expression" dxfId="437" priority="18">
      <formula>IF(AU8="Esencial",1,0)</formula>
    </cfRule>
    <cfRule type="expression" dxfId="436" priority="19">
      <formula>IF(AU8="Crítico",1,0)</formula>
    </cfRule>
    <cfRule type="expression" dxfId="435" priority="20">
      <formula>IF(AU8="Muy crítico",1,0)</formula>
    </cfRule>
  </conditionalFormatting>
  <conditionalFormatting sqref="AC22:AC23">
    <cfRule type="containsText" dxfId="434" priority="13" operator="containsText" text="Muy Crítico">
      <formula>NOT(ISERROR(SEARCH("Muy Crítico",AC22)))</formula>
    </cfRule>
    <cfRule type="containsText" dxfId="433" priority="14" operator="containsText" text="Crítico">
      <formula>NOT(ISERROR(SEARCH("Crítico",AC22)))</formula>
    </cfRule>
    <cfRule type="containsText" dxfId="432" priority="15" operator="containsText" text="Poco Crítico">
      <formula>NOT(ISERROR(SEARCH("Poco Crítico",AC22)))</formula>
    </cfRule>
    <cfRule type="containsText" dxfId="431" priority="16" operator="containsText" text="No Crítico">
      <formula>NOT(ISERROR(SEARCH("No Crítico",AC22)))</formula>
    </cfRule>
  </conditionalFormatting>
  <conditionalFormatting sqref="AF22:AK23 AM22:AR23">
    <cfRule type="containsText" dxfId="430" priority="9" operator="containsText" text="Muy Crítico">
      <formula>NOT(ISERROR(SEARCH("Muy Crítico",AF22)))</formula>
    </cfRule>
    <cfRule type="containsText" dxfId="429" priority="10" operator="containsText" text="Crítico">
      <formula>NOT(ISERROR(SEARCH("Crítico",AF22)))</formula>
    </cfRule>
    <cfRule type="containsText" dxfId="428" priority="11" operator="containsText" text="Poco Crítico">
      <formula>NOT(ISERROR(SEARCH("Poco Crítico",AF22)))</formula>
    </cfRule>
    <cfRule type="containsText" dxfId="427" priority="12" operator="containsText" text="No Crítico">
      <formula>NOT(ISERROR(SEARCH("No Crítico",AF22)))</formula>
    </cfRule>
  </conditionalFormatting>
  <conditionalFormatting sqref="AL22:AL23">
    <cfRule type="containsText" dxfId="426" priority="5" operator="containsText" text="Muy Crítico">
      <formula>NOT(ISERROR(SEARCH("Muy Crítico",AL22)))</formula>
    </cfRule>
    <cfRule type="containsText" dxfId="425" priority="6" operator="containsText" text="Crítico">
      <formula>NOT(ISERROR(SEARCH("Crítico",AL22)))</formula>
    </cfRule>
    <cfRule type="containsText" dxfId="424" priority="7" operator="containsText" text="Poco Crítico">
      <formula>NOT(ISERROR(SEARCH("Poco Crítico",AL22)))</formula>
    </cfRule>
    <cfRule type="containsText" dxfId="423" priority="8" operator="containsText" text="No Crítico">
      <formula>NOT(ISERROR(SEARCH("No Crítico",AL22)))</formula>
    </cfRule>
  </conditionalFormatting>
  <conditionalFormatting sqref="AU22:AU23">
    <cfRule type="expression" dxfId="422" priority="1">
      <formula>IF(AU22="No crítico",1,0)</formula>
    </cfRule>
    <cfRule type="expression" dxfId="421" priority="2">
      <formula>IF(AU22="Esencial",1,0)</formula>
    </cfRule>
    <cfRule type="expression" dxfId="420" priority="3">
      <formula>IF(AU22="Crítico",1,0)</formula>
    </cfRule>
    <cfRule type="expression" dxfId="419" priority="4">
      <formula>IF(AU22="Muy crítico",1,0)</formula>
    </cfRule>
  </conditionalFormatting>
  <dataValidations count="9">
    <dataValidation type="list" allowBlank="1" showInputMessage="1" showErrorMessage="1" sqref="P22:P64" xr:uid="{AC7D7735-4F5B-4183-9DAB-0997FB13302D}">
      <formula1>L_15</formula1>
    </dataValidation>
    <dataValidation type="list" showInputMessage="1" sqref="L22:L64" xr:uid="{893F1C5E-152F-4436-A1D3-8948E37BD1A3}">
      <formula1>L_19</formula1>
    </dataValidation>
    <dataValidation type="list" allowBlank="1" showInputMessage="1" showErrorMessage="1" sqref="R24:R64 R14" xr:uid="{A7D53EF3-B0E2-4C8F-8A57-3E4581858EEE}">
      <formula1>L_16</formula1>
    </dataValidation>
    <dataValidation type="list" showInputMessage="1" showErrorMessage="1" sqref="AH8:AH64" xr:uid="{A8BEB0E3-ACCC-44D7-B6AB-0CDED0EB3CE7}">
      <formula1>L_01</formula1>
    </dataValidation>
    <dataValidation type="list" showInputMessage="1" showErrorMessage="1" sqref="AJ8:AJ64" xr:uid="{ACF2BC3F-4398-4962-A1AF-BCADCF65F89C}">
      <formula1>L_02</formula1>
    </dataValidation>
    <dataValidation type="list" showInputMessage="1" showErrorMessage="1" sqref="AL8:AL64" xr:uid="{C22003A2-31A5-4A0B-93E4-9DDC10E7F177}">
      <formula1>L_03</formula1>
    </dataValidation>
    <dataValidation type="list" allowBlank="1" showInputMessage="1" showErrorMessage="1" sqref="AP8:AP64" xr:uid="{1E4E84B9-0B0F-4FFC-A3B3-C078E4ABBF74}">
      <formula1>L_04</formula1>
    </dataValidation>
    <dataValidation type="list" allowBlank="1" showInputMessage="1" showErrorMessage="1" sqref="AN8:AN64" xr:uid="{62212621-EB1C-4084-B1FA-6AD46DFAF348}">
      <formula1>L_05</formula1>
    </dataValidation>
    <dataValidation type="list" allowBlank="1" showInputMessage="1" showErrorMessage="1" sqref="AF8:AF64" xr:uid="{1D40EAD0-49AD-4D20-8A1F-C6457D31A4FB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8D8F-5D38-473C-B8E1-ADC7491B689C}">
  <sheetPr codeName="Hoja22"/>
  <dimension ref="A1:AW124"/>
  <sheetViews>
    <sheetView showGridLines="0" topLeftCell="A12" zoomScale="80" zoomScaleNormal="80" workbookViewId="0">
      <selection activeCell="AU7" sqref="C7:AU1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4" width="3.44140625" style="181" bestFit="1" customWidth="1"/>
    <col min="5" max="5" width="4.5546875" style="181" bestFit="1" customWidth="1"/>
    <col min="6" max="6" width="7.33203125" style="181" bestFit="1" customWidth="1"/>
    <col min="7" max="7" width="5.33203125" style="181" bestFit="1" customWidth="1"/>
    <col min="8" max="8" width="12.44140625" style="181" bestFit="1" customWidth="1"/>
    <col min="9" max="9" width="30" style="181" bestFit="1" customWidth="1"/>
    <col min="10" max="10" width="29.88671875" style="181" customWidth="1"/>
    <col min="11" max="11" width="25.109375" style="181" customWidth="1"/>
    <col min="12" max="12" width="23.6640625" style="181" customWidth="1"/>
    <col min="13" max="13" width="27.6640625" style="181" customWidth="1"/>
    <col min="14" max="14" width="3.5546875" style="181" bestFit="1" customWidth="1"/>
    <col min="15" max="15" width="7.5546875" style="181" bestFit="1" customWidth="1"/>
    <col min="16" max="16" width="3.44140625" style="181" bestFit="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37.88671875" style="181" customWidth="1"/>
    <col min="33" max="33" width="3.44140625" style="181" bestFit="1" customWidth="1"/>
    <col min="34" max="34" width="45.10937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39.44140625" style="181" customWidth="1"/>
    <col min="39" max="39" width="3.44140625" style="181" bestFit="1" customWidth="1"/>
    <col min="40" max="40" width="49" style="181" customWidth="1"/>
    <col min="41" max="41" width="3.44140625" style="181" bestFit="1" customWidth="1"/>
    <col min="42" max="42" width="50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7.109375" style="181" bestFit="1" customWidth="1"/>
    <col min="47" max="47" width="10.6640625" style="181" bestFit="1" customWidth="1"/>
    <col min="48" max="48" width="5.6640625" style="181" customWidth="1"/>
    <col min="49" max="16384" width="12.44140625" style="181"/>
  </cols>
  <sheetData>
    <row r="1" spans="1:49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67.25" customHeight="1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56.25" customHeight="1" thickBot="1">
      <c r="B8" s="35"/>
      <c r="C8" s="36" t="s">
        <v>380</v>
      </c>
      <c r="D8" s="36" t="s">
        <v>386</v>
      </c>
      <c r="E8" s="36" t="s">
        <v>382</v>
      </c>
      <c r="F8" s="36" t="s">
        <v>932</v>
      </c>
      <c r="G8" s="36">
        <v>15127</v>
      </c>
      <c r="H8" s="36" t="s">
        <v>938</v>
      </c>
      <c r="I8" s="202" t="s">
        <v>929</v>
      </c>
      <c r="J8" s="36" t="s">
        <v>1244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147</v>
      </c>
      <c r="P8" s="37" t="s">
        <v>1</v>
      </c>
      <c r="Q8" s="36" t="s">
        <v>1050</v>
      </c>
      <c r="R8" s="36" t="s">
        <v>140</v>
      </c>
      <c r="S8" s="36" t="s">
        <v>830</v>
      </c>
      <c r="T8" s="209">
        <v>0.10416666666666667</v>
      </c>
      <c r="U8" s="209">
        <v>5</v>
      </c>
      <c r="V8" s="54">
        <v>422538</v>
      </c>
      <c r="W8" s="44">
        <f t="shared" ref="W8" si="0">V8/30</f>
        <v>14084.6</v>
      </c>
      <c r="X8" s="39">
        <v>542</v>
      </c>
      <c r="Y8" s="45">
        <f t="shared" ref="Y8" si="1">T8</f>
        <v>0.10416666666666667</v>
      </c>
      <c r="Z8" s="217">
        <v>1</v>
      </c>
      <c r="AA8" s="205">
        <f t="shared" ref="AA8" si="2">W8*Z8*Y8</f>
        <v>1467.1458333333335</v>
      </c>
      <c r="AB8" s="47">
        <f t="shared" ref="AB8" si="3">+AA8*X8</f>
        <v>795193.04166666674</v>
      </c>
      <c r="AC8" s="41">
        <v>161870988.06522933</v>
      </c>
      <c r="AD8" s="48">
        <f>+AB8+AC8</f>
        <v>162666181.10689598</v>
      </c>
      <c r="AE8" s="49">
        <f t="shared" ref="AE8" si="4">IF(AD8&lt;=130000000,1,IF(AND(AD8&gt;130000000,AD8&lt;=390000000),2,IF(AND(AD8&gt;390000000,AD8&lt;=650000000),3,IF(AND(AD8&gt;650000000,AD8&lt;=1300000000),4,5))))</f>
        <v>2</v>
      </c>
      <c r="AF8" s="11" t="s">
        <v>241</v>
      </c>
      <c r="AG8" s="50" t="str">
        <f t="shared" ref="AG8" si="5">IF(MID(AF8,1,1)="0",MID(AF8,2,1),MID(AF8,1,2))</f>
        <v>3</v>
      </c>
      <c r="AH8" s="11" t="s">
        <v>254</v>
      </c>
      <c r="AI8" s="51" t="str">
        <f t="shared" ref="AI8" si="6">IF(MID(AH8,1,1)="0",MID(AH8,2,1),MID(AH8,1,2))</f>
        <v>4</v>
      </c>
      <c r="AJ8" s="11" t="s">
        <v>263</v>
      </c>
      <c r="AK8" s="52" t="str">
        <f t="shared" ref="AK8" si="7">IF(MID(AJ8,1,1)="0",MID(AJ8,2,1),MID(AJ8,1,2))</f>
        <v>4</v>
      </c>
      <c r="AL8" s="217" t="s">
        <v>34</v>
      </c>
      <c r="AM8" s="51" t="str">
        <f t="shared" ref="AM8" si="8">IF(MID(AL8,1,1)="0",MID(AL8,2,1),MID(AL8,1,2))</f>
        <v>4</v>
      </c>
      <c r="AN8" s="11" t="s">
        <v>243</v>
      </c>
      <c r="AO8" s="52" t="str">
        <f t="shared" ref="AO8" si="9">IF(MID(AN8,1,1)="0",MID(AN8,2,1),MID(AN8,1,2))</f>
        <v>2</v>
      </c>
      <c r="AP8" s="42" t="s">
        <v>50</v>
      </c>
      <c r="AQ8" s="51" t="str">
        <f t="shared" ref="AQ8" si="10">IF(MID(AP8,1,1)="0",MID(AP8,2,1),MID(AP8,1,2))</f>
        <v>2</v>
      </c>
      <c r="AR8" s="197" t="str">
        <f>CONCATENATE(AE8,AG8,AI8,AK8,AM8,AO8,AQ8)</f>
        <v>2344422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60" customHeight="1" thickBot="1">
      <c r="B9" s="35"/>
      <c r="C9" s="36" t="s">
        <v>380</v>
      </c>
      <c r="D9" s="36" t="s">
        <v>386</v>
      </c>
      <c r="E9" s="36" t="s">
        <v>382</v>
      </c>
      <c r="F9" s="36" t="s">
        <v>942</v>
      </c>
      <c r="G9" s="36">
        <v>15127</v>
      </c>
      <c r="H9" s="36" t="s">
        <v>936</v>
      </c>
      <c r="I9" s="202" t="s">
        <v>1254</v>
      </c>
      <c r="J9" s="36" t="s">
        <v>1245</v>
      </c>
      <c r="K9" s="36" t="s">
        <v>1016</v>
      </c>
      <c r="L9" s="36" t="s">
        <v>324</v>
      </c>
      <c r="M9" s="36" t="s">
        <v>1012</v>
      </c>
      <c r="N9" s="36" t="s">
        <v>432</v>
      </c>
      <c r="O9" s="36" t="s">
        <v>151</v>
      </c>
      <c r="P9" s="37" t="s">
        <v>6</v>
      </c>
      <c r="Q9" s="36" t="s">
        <v>448</v>
      </c>
      <c r="R9" s="36" t="s">
        <v>140</v>
      </c>
      <c r="S9" s="36" t="s">
        <v>1009</v>
      </c>
      <c r="T9" s="209">
        <v>2.0833333333333332E-2</v>
      </c>
      <c r="U9" s="209">
        <v>3</v>
      </c>
      <c r="V9" s="54">
        <v>197807</v>
      </c>
      <c r="W9" s="44">
        <f t="shared" ref="W9:W17" si="11">V9/30</f>
        <v>6593.5666666666666</v>
      </c>
      <c r="X9" s="39">
        <v>542</v>
      </c>
      <c r="Y9" s="45">
        <f t="shared" ref="Y9:Y17" si="12">T9</f>
        <v>2.0833333333333332E-2</v>
      </c>
      <c r="Z9" s="217">
        <v>1</v>
      </c>
      <c r="AA9" s="205">
        <f t="shared" ref="AA9:AA17" si="13">W9*Z9*Y9</f>
        <v>137.36597222222221</v>
      </c>
      <c r="AB9" s="47">
        <f t="shared" ref="AB9:AB17" si="14">+AA9*X9</f>
        <v>74452.356944444444</v>
      </c>
      <c r="AC9" s="41">
        <v>200405322.02091306</v>
      </c>
      <c r="AD9" s="48">
        <f t="shared" ref="AD9:AD17" si="15">+AB9+AC9</f>
        <v>200479774.37785751</v>
      </c>
      <c r="AE9" s="49">
        <f t="shared" ref="AE9:AE17" si="16">IF(AD9&lt;=130000000,1,IF(AND(AD9&gt;130000000,AD9&lt;=390000000),2,IF(AND(AD9&gt;390000000,AD9&lt;=650000000),3,IF(AND(AD9&gt;650000000,AD9&lt;=1300000000),4,5))))</f>
        <v>2</v>
      </c>
      <c r="AF9" s="11" t="s">
        <v>241</v>
      </c>
      <c r="AG9" s="50" t="str">
        <f t="shared" ref="AG9:AG17" si="17">IF(MID(AF9,1,1)="0",MID(AF9,2,1),MID(AF9,1,2))</f>
        <v>3</v>
      </c>
      <c r="AH9" s="11" t="s">
        <v>245</v>
      </c>
      <c r="AI9" s="51" t="str">
        <f t="shared" ref="AI9:AI17" si="18">IF(MID(AH9,1,1)="0",MID(AH9,2,1),MID(AH9,1,2))</f>
        <v>2</v>
      </c>
      <c r="AJ9" s="11" t="s">
        <v>263</v>
      </c>
      <c r="AK9" s="52" t="str">
        <f t="shared" ref="AK9:AK17" si="19">IF(MID(AJ9,1,1)="0",MID(AJ9,2,1),MID(AJ9,1,2))</f>
        <v>4</v>
      </c>
      <c r="AL9" s="11" t="s">
        <v>242</v>
      </c>
      <c r="AM9" s="51" t="str">
        <f t="shared" ref="AM9:AM17" si="20">IF(MID(AL9,1,1)="0",MID(AL9,2,1),MID(AL9,1,2))</f>
        <v>2</v>
      </c>
      <c r="AN9" s="11" t="s">
        <v>247</v>
      </c>
      <c r="AO9" s="52" t="str">
        <f t="shared" ref="AO9:AO23" si="21">IF(MID(AN9,1,1)="0",MID(AN9,2,1),MID(AN9,1,2))</f>
        <v>1</v>
      </c>
      <c r="AP9" s="42" t="s">
        <v>54</v>
      </c>
      <c r="AQ9" s="51" t="str">
        <f t="shared" ref="AQ9:AQ23" si="22">IF(MID(AP9,1,1)="0",MID(AP9,2,1),MID(AP9,1,2))</f>
        <v>2</v>
      </c>
      <c r="AR9" s="197" t="str">
        <f t="shared" ref="AR9:AR23" si="23">CONCATENATE(AE9,AG9,AI9,AK9,AM9,AO9,AQ9)</f>
        <v>2324212</v>
      </c>
      <c r="AS9" s="198">
        <f t="shared" ref="AS9:AS16" si="24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64.5" customHeight="1" thickBot="1">
      <c r="B10" s="35"/>
      <c r="C10" s="36" t="s">
        <v>380</v>
      </c>
      <c r="D10" s="36" t="s">
        <v>386</v>
      </c>
      <c r="E10" s="36" t="s">
        <v>382</v>
      </c>
      <c r="F10" s="36" t="s">
        <v>942</v>
      </c>
      <c r="G10" s="36">
        <v>15127</v>
      </c>
      <c r="H10" s="36" t="s">
        <v>937</v>
      </c>
      <c r="I10" s="202" t="s">
        <v>405</v>
      </c>
      <c r="J10" s="36" t="s">
        <v>1246</v>
      </c>
      <c r="K10" s="36" t="s">
        <v>1016</v>
      </c>
      <c r="L10" s="36" t="s">
        <v>324</v>
      </c>
      <c r="M10" s="36" t="s">
        <v>1017</v>
      </c>
      <c r="N10" s="36" t="s">
        <v>432</v>
      </c>
      <c r="O10" s="36" t="s">
        <v>147</v>
      </c>
      <c r="P10" s="37" t="s">
        <v>1</v>
      </c>
      <c r="Q10" s="36" t="s">
        <v>448</v>
      </c>
      <c r="R10" s="36" t="s">
        <v>140</v>
      </c>
      <c r="S10" s="36" t="s">
        <v>1009</v>
      </c>
      <c r="T10" s="209">
        <v>8.3333333333333329E-2</v>
      </c>
      <c r="U10" s="209">
        <v>3</v>
      </c>
      <c r="V10" s="54">
        <v>197807</v>
      </c>
      <c r="W10" s="44">
        <f t="shared" si="11"/>
        <v>6593.5666666666666</v>
      </c>
      <c r="X10" s="39">
        <v>542</v>
      </c>
      <c r="Y10" s="45">
        <f t="shared" si="12"/>
        <v>8.3333333333333329E-2</v>
      </c>
      <c r="Z10" s="217">
        <v>1</v>
      </c>
      <c r="AA10" s="205">
        <f t="shared" si="13"/>
        <v>549.46388888888885</v>
      </c>
      <c r="AB10" s="47">
        <f t="shared" si="14"/>
        <v>297809.42777777778</v>
      </c>
      <c r="AC10" s="41">
        <v>200405322.02091306</v>
      </c>
      <c r="AD10" s="48">
        <f t="shared" si="15"/>
        <v>200703131.44869083</v>
      </c>
      <c r="AE10" s="49">
        <f t="shared" si="16"/>
        <v>2</v>
      </c>
      <c r="AF10" s="11" t="s">
        <v>241</v>
      </c>
      <c r="AG10" s="50" t="str">
        <f t="shared" si="17"/>
        <v>3</v>
      </c>
      <c r="AH10" s="11" t="s">
        <v>245</v>
      </c>
      <c r="AI10" s="51" t="str">
        <f t="shared" si="18"/>
        <v>2</v>
      </c>
      <c r="AJ10" s="11" t="s">
        <v>263</v>
      </c>
      <c r="AK10" s="52" t="str">
        <f t="shared" si="19"/>
        <v>4</v>
      </c>
      <c r="AL10" s="11" t="s">
        <v>242</v>
      </c>
      <c r="AM10" s="51" t="str">
        <f t="shared" si="20"/>
        <v>2</v>
      </c>
      <c r="AN10" s="11" t="s">
        <v>247</v>
      </c>
      <c r="AO10" s="52" t="str">
        <f t="shared" si="21"/>
        <v>1</v>
      </c>
      <c r="AP10" s="42" t="s">
        <v>54</v>
      </c>
      <c r="AQ10" s="51" t="str">
        <f t="shared" si="22"/>
        <v>2</v>
      </c>
      <c r="AR10" s="197" t="str">
        <f t="shared" si="23"/>
        <v>2324212</v>
      </c>
      <c r="AS10" s="198">
        <f t="shared" si="24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  <c r="AV10" s="43"/>
    </row>
    <row r="11" spans="1:49" s="185" customFormat="1" ht="64.5" customHeight="1" thickBot="1">
      <c r="B11" s="35"/>
      <c r="C11" s="36" t="s">
        <v>380</v>
      </c>
      <c r="D11" s="36" t="s">
        <v>386</v>
      </c>
      <c r="E11" s="36" t="s">
        <v>382</v>
      </c>
      <c r="F11" s="36" t="s">
        <v>943</v>
      </c>
      <c r="G11" s="36">
        <v>15127</v>
      </c>
      <c r="H11" s="36" t="s">
        <v>934</v>
      </c>
      <c r="I11" s="202" t="s">
        <v>1247</v>
      </c>
      <c r="J11" s="36" t="s">
        <v>1248</v>
      </c>
      <c r="K11" s="36" t="s">
        <v>1016</v>
      </c>
      <c r="L11" s="36" t="s">
        <v>324</v>
      </c>
      <c r="M11" s="36" t="s">
        <v>1122</v>
      </c>
      <c r="N11" s="36" t="s">
        <v>432</v>
      </c>
      <c r="O11" s="36" t="s">
        <v>151</v>
      </c>
      <c r="P11" s="37" t="s">
        <v>6</v>
      </c>
      <c r="Q11" s="36" t="s">
        <v>448</v>
      </c>
      <c r="R11" s="36" t="s">
        <v>140</v>
      </c>
      <c r="S11" s="36" t="s">
        <v>1009</v>
      </c>
      <c r="T11" s="209">
        <v>1.0416666666666666E-2</v>
      </c>
      <c r="U11" s="209">
        <v>3</v>
      </c>
      <c r="V11" s="54">
        <v>59557</v>
      </c>
      <c r="W11" s="44">
        <f t="shared" si="11"/>
        <v>1985.2333333333333</v>
      </c>
      <c r="X11" s="39">
        <v>542</v>
      </c>
      <c r="Y11" s="45">
        <f t="shared" si="12"/>
        <v>1.0416666666666666E-2</v>
      </c>
      <c r="Z11" s="217">
        <v>1</v>
      </c>
      <c r="AA11" s="205">
        <f t="shared" si="13"/>
        <v>20.679513888888888</v>
      </c>
      <c r="AB11" s="47">
        <f t="shared" si="14"/>
        <v>11208.296527777777</v>
      </c>
      <c r="AC11" s="41">
        <v>183157285.22590774</v>
      </c>
      <c r="AD11" s="48">
        <f t="shared" si="15"/>
        <v>183168493.52243552</v>
      </c>
      <c r="AE11" s="49">
        <f t="shared" si="16"/>
        <v>2</v>
      </c>
      <c r="AF11" s="11" t="s">
        <v>56</v>
      </c>
      <c r="AG11" s="50" t="str">
        <f t="shared" si="17"/>
        <v>2</v>
      </c>
      <c r="AH11" s="11" t="s">
        <v>245</v>
      </c>
      <c r="AI11" s="51" t="str">
        <f t="shared" si="18"/>
        <v>2</v>
      </c>
      <c r="AJ11" s="11" t="s">
        <v>263</v>
      </c>
      <c r="AK11" s="52" t="str">
        <f t="shared" si="19"/>
        <v>4</v>
      </c>
      <c r="AL11" s="11" t="s">
        <v>242</v>
      </c>
      <c r="AM11" s="51" t="str">
        <f t="shared" si="20"/>
        <v>2</v>
      </c>
      <c r="AN11" s="11" t="s">
        <v>243</v>
      </c>
      <c r="AO11" s="52" t="str">
        <f t="shared" si="21"/>
        <v>2</v>
      </c>
      <c r="AP11" s="42" t="s">
        <v>62</v>
      </c>
      <c r="AQ11" s="51" t="str">
        <f t="shared" si="22"/>
        <v>1</v>
      </c>
      <c r="AR11" s="197" t="str">
        <f t="shared" si="23"/>
        <v>2224221</v>
      </c>
      <c r="AS11" s="198">
        <f t="shared" si="24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60.75" customHeight="1" thickBot="1">
      <c r="B12" s="35"/>
      <c r="C12" s="36" t="s">
        <v>380</v>
      </c>
      <c r="D12" s="36" t="s">
        <v>386</v>
      </c>
      <c r="E12" s="36" t="s">
        <v>382</v>
      </c>
      <c r="F12" s="36" t="s">
        <v>942</v>
      </c>
      <c r="G12" s="36">
        <v>15127</v>
      </c>
      <c r="H12" s="36" t="s">
        <v>935</v>
      </c>
      <c r="I12" s="202" t="s">
        <v>1249</v>
      </c>
      <c r="J12" s="36" t="s">
        <v>1250</v>
      </c>
      <c r="K12" s="36" t="s">
        <v>1016</v>
      </c>
      <c r="L12" s="36" t="s">
        <v>324</v>
      </c>
      <c r="M12" s="36" t="s">
        <v>1122</v>
      </c>
      <c r="N12" s="36" t="s">
        <v>432</v>
      </c>
      <c r="O12" s="36" t="s">
        <v>151</v>
      </c>
      <c r="P12" s="37" t="s">
        <v>6</v>
      </c>
      <c r="Q12" s="36" t="s">
        <v>448</v>
      </c>
      <c r="R12" s="36" t="s">
        <v>140</v>
      </c>
      <c r="S12" s="36" t="s">
        <v>1009</v>
      </c>
      <c r="T12" s="209">
        <v>2.0833333333333332E-2</v>
      </c>
      <c r="U12" s="209">
        <v>3</v>
      </c>
      <c r="V12" s="54">
        <v>165175</v>
      </c>
      <c r="W12" s="44">
        <f t="shared" si="11"/>
        <v>5505.833333333333</v>
      </c>
      <c r="X12" s="39">
        <v>542</v>
      </c>
      <c r="Y12" s="45">
        <f t="shared" si="12"/>
        <v>2.0833333333333332E-2</v>
      </c>
      <c r="Z12" s="217">
        <v>1</v>
      </c>
      <c r="AA12" s="205">
        <f t="shared" si="13"/>
        <v>114.7048611111111</v>
      </c>
      <c r="AB12" s="47">
        <f t="shared" si="14"/>
        <v>62170.034722222219</v>
      </c>
      <c r="AC12" s="41">
        <v>200405322.02091306</v>
      </c>
      <c r="AD12" s="48">
        <f t="shared" si="15"/>
        <v>200467492.05563527</v>
      </c>
      <c r="AE12" s="49">
        <f t="shared" si="16"/>
        <v>2</v>
      </c>
      <c r="AF12" s="11" t="s">
        <v>241</v>
      </c>
      <c r="AG12" s="50" t="str">
        <f t="shared" si="17"/>
        <v>3</v>
      </c>
      <c r="AH12" s="11" t="s">
        <v>245</v>
      </c>
      <c r="AI12" s="51" t="str">
        <f t="shared" si="18"/>
        <v>2</v>
      </c>
      <c r="AJ12" s="11" t="s">
        <v>263</v>
      </c>
      <c r="AK12" s="52" t="str">
        <f t="shared" si="19"/>
        <v>4</v>
      </c>
      <c r="AL12" s="11" t="s">
        <v>242</v>
      </c>
      <c r="AM12" s="51" t="str">
        <f t="shared" si="20"/>
        <v>2</v>
      </c>
      <c r="AN12" s="11" t="s">
        <v>247</v>
      </c>
      <c r="AO12" s="52" t="str">
        <f t="shared" si="21"/>
        <v>1</v>
      </c>
      <c r="AP12" s="42" t="s">
        <v>54</v>
      </c>
      <c r="AQ12" s="51" t="str">
        <f t="shared" si="22"/>
        <v>2</v>
      </c>
      <c r="AR12" s="197" t="str">
        <f t="shared" si="23"/>
        <v>2324212</v>
      </c>
      <c r="AS12" s="198">
        <f t="shared" si="24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66.75" customHeight="1" thickBot="1">
      <c r="B13" s="35"/>
      <c r="C13" s="36" t="s">
        <v>380</v>
      </c>
      <c r="D13" s="36" t="s">
        <v>386</v>
      </c>
      <c r="E13" s="36" t="s">
        <v>382</v>
      </c>
      <c r="F13" s="36" t="s">
        <v>943</v>
      </c>
      <c r="G13" s="36">
        <v>15127</v>
      </c>
      <c r="H13" s="36" t="s">
        <v>944</v>
      </c>
      <c r="I13" s="202" t="s">
        <v>930</v>
      </c>
      <c r="J13" s="36" t="s">
        <v>1251</v>
      </c>
      <c r="K13" s="36" t="s">
        <v>1016</v>
      </c>
      <c r="L13" s="36" t="s">
        <v>155</v>
      </c>
      <c r="M13" s="36" t="s">
        <v>1122</v>
      </c>
      <c r="N13" s="36" t="s">
        <v>432</v>
      </c>
      <c r="O13" s="36" t="s">
        <v>151</v>
      </c>
      <c r="P13" s="37" t="s">
        <v>6</v>
      </c>
      <c r="Q13" s="36" t="s">
        <v>156</v>
      </c>
      <c r="R13" s="37" t="s">
        <v>157</v>
      </c>
      <c r="S13" s="36" t="s">
        <v>162</v>
      </c>
      <c r="T13" s="209">
        <v>1.0416666666666666E-2</v>
      </c>
      <c r="U13" s="209">
        <v>4320</v>
      </c>
      <c r="V13" s="54">
        <v>0.1</v>
      </c>
      <c r="W13" s="44">
        <f t="shared" si="11"/>
        <v>3.3333333333333335E-3</v>
      </c>
      <c r="X13" s="39">
        <v>542</v>
      </c>
      <c r="Y13" s="45">
        <f t="shared" si="12"/>
        <v>1.0416666666666666E-2</v>
      </c>
      <c r="Z13" s="217">
        <v>1</v>
      </c>
      <c r="AA13" s="205">
        <f t="shared" si="13"/>
        <v>3.4722222222222222E-5</v>
      </c>
      <c r="AB13" s="47">
        <f t="shared" si="14"/>
        <v>1.8819444444444444E-2</v>
      </c>
      <c r="AC13" s="41">
        <v>186151641.27501401</v>
      </c>
      <c r="AD13" s="48">
        <f t="shared" si="15"/>
        <v>186151641.29383346</v>
      </c>
      <c r="AE13" s="49">
        <f t="shared" si="16"/>
        <v>2</v>
      </c>
      <c r="AF13" s="217" t="s">
        <v>61</v>
      </c>
      <c r="AG13" s="50" t="str">
        <f t="shared" si="17"/>
        <v>1</v>
      </c>
      <c r="AH13" s="11" t="s">
        <v>63</v>
      </c>
      <c r="AI13" s="51" t="str">
        <f t="shared" si="18"/>
        <v>1</v>
      </c>
      <c r="AJ13" s="11" t="s">
        <v>263</v>
      </c>
      <c r="AK13" s="52" t="str">
        <f t="shared" si="19"/>
        <v>4</v>
      </c>
      <c r="AL13" s="11" t="s">
        <v>344</v>
      </c>
      <c r="AM13" s="51" t="str">
        <f t="shared" si="20"/>
        <v>1</v>
      </c>
      <c r="AN13" s="11" t="s">
        <v>247</v>
      </c>
      <c r="AO13" s="52" t="str">
        <f t="shared" si="21"/>
        <v>1</v>
      </c>
      <c r="AP13" s="42" t="s">
        <v>62</v>
      </c>
      <c r="AQ13" s="51" t="str">
        <f t="shared" si="22"/>
        <v>1</v>
      </c>
      <c r="AR13" s="197" t="str">
        <f t="shared" si="23"/>
        <v>2114111</v>
      </c>
      <c r="AS13" s="198">
        <f t="shared" si="24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68.25" customHeight="1" thickBot="1">
      <c r="B14" s="35"/>
      <c r="C14" s="36" t="s">
        <v>380</v>
      </c>
      <c r="D14" s="36" t="s">
        <v>386</v>
      </c>
      <c r="E14" s="36" t="s">
        <v>382</v>
      </c>
      <c r="F14" s="36" t="s">
        <v>943</v>
      </c>
      <c r="G14" s="36">
        <v>15127</v>
      </c>
      <c r="H14" s="36" t="s">
        <v>933</v>
      </c>
      <c r="I14" s="202" t="s">
        <v>698</v>
      </c>
      <c r="J14" s="36" t="s">
        <v>1252</v>
      </c>
      <c r="K14" s="36" t="s">
        <v>1016</v>
      </c>
      <c r="L14" s="36" t="s">
        <v>324</v>
      </c>
      <c r="M14" s="36" t="s">
        <v>1122</v>
      </c>
      <c r="N14" s="36" t="s">
        <v>432</v>
      </c>
      <c r="O14" s="36" t="s">
        <v>151</v>
      </c>
      <c r="P14" s="37" t="s">
        <v>6</v>
      </c>
      <c r="Q14" s="36" t="s">
        <v>448</v>
      </c>
      <c r="R14" s="36" t="s">
        <v>140</v>
      </c>
      <c r="S14" s="36" t="s">
        <v>1009</v>
      </c>
      <c r="T14" s="209">
        <v>2.0833333333333332E-2</v>
      </c>
      <c r="U14" s="209">
        <v>3</v>
      </c>
      <c r="V14" s="54">
        <v>224732</v>
      </c>
      <c r="W14" s="44">
        <f t="shared" si="11"/>
        <v>7491.0666666666666</v>
      </c>
      <c r="X14" s="39">
        <v>542</v>
      </c>
      <c r="Y14" s="45">
        <f t="shared" si="12"/>
        <v>2.0833333333333332E-2</v>
      </c>
      <c r="Z14" s="217">
        <v>1</v>
      </c>
      <c r="AA14" s="205">
        <f t="shared" si="13"/>
        <v>156.06388888888887</v>
      </c>
      <c r="AB14" s="47">
        <f t="shared" si="14"/>
        <v>84586.627777777772</v>
      </c>
      <c r="AC14" s="41">
        <v>183157285.22590774</v>
      </c>
      <c r="AD14" s="48">
        <f t="shared" si="15"/>
        <v>183241871.85368553</v>
      </c>
      <c r="AE14" s="49">
        <f t="shared" si="16"/>
        <v>2</v>
      </c>
      <c r="AF14" s="11" t="s">
        <v>56</v>
      </c>
      <c r="AG14" s="50" t="str">
        <f t="shared" si="17"/>
        <v>2</v>
      </c>
      <c r="AH14" s="11" t="s">
        <v>245</v>
      </c>
      <c r="AI14" s="51" t="str">
        <f t="shared" si="18"/>
        <v>2</v>
      </c>
      <c r="AJ14" s="11" t="s">
        <v>263</v>
      </c>
      <c r="AK14" s="52" t="str">
        <f t="shared" si="19"/>
        <v>4</v>
      </c>
      <c r="AL14" s="11" t="s">
        <v>242</v>
      </c>
      <c r="AM14" s="51" t="str">
        <f t="shared" si="20"/>
        <v>2</v>
      </c>
      <c r="AN14" s="11" t="s">
        <v>243</v>
      </c>
      <c r="AO14" s="52" t="str">
        <f t="shared" si="21"/>
        <v>2</v>
      </c>
      <c r="AP14" s="42" t="s">
        <v>62</v>
      </c>
      <c r="AQ14" s="51" t="str">
        <f t="shared" si="22"/>
        <v>1</v>
      </c>
      <c r="AR14" s="197" t="str">
        <f t="shared" si="23"/>
        <v>2224221</v>
      </c>
      <c r="AS14" s="198">
        <f t="shared" si="24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61.5" customHeight="1" thickBot="1">
      <c r="B15" s="35"/>
      <c r="C15" s="36" t="s">
        <v>380</v>
      </c>
      <c r="D15" s="36" t="s">
        <v>386</v>
      </c>
      <c r="E15" s="36" t="s">
        <v>382</v>
      </c>
      <c r="F15" s="36" t="s">
        <v>932</v>
      </c>
      <c r="G15" s="36">
        <v>15127</v>
      </c>
      <c r="H15" s="36" t="s">
        <v>941</v>
      </c>
      <c r="I15" s="202" t="s">
        <v>931</v>
      </c>
      <c r="J15" s="36" t="s">
        <v>834</v>
      </c>
      <c r="K15" s="36" t="s">
        <v>833</v>
      </c>
      <c r="L15" s="36" t="s">
        <v>136</v>
      </c>
      <c r="M15" s="36" t="s">
        <v>1137</v>
      </c>
      <c r="N15" s="36" t="s">
        <v>432</v>
      </c>
      <c r="O15" s="36" t="s">
        <v>151</v>
      </c>
      <c r="P15" s="37" t="s">
        <v>6</v>
      </c>
      <c r="Q15" s="36" t="s">
        <v>476</v>
      </c>
      <c r="R15" s="36" t="s">
        <v>140</v>
      </c>
      <c r="S15" s="36" t="s">
        <v>1138</v>
      </c>
      <c r="T15" s="209">
        <v>0.10416666666666667</v>
      </c>
      <c r="U15" s="209">
        <v>90</v>
      </c>
      <c r="V15" s="54">
        <v>422538</v>
      </c>
      <c r="W15" s="44">
        <f t="shared" si="11"/>
        <v>14084.6</v>
      </c>
      <c r="X15" s="39">
        <v>542</v>
      </c>
      <c r="Y15" s="45">
        <f t="shared" si="12"/>
        <v>0.10416666666666667</v>
      </c>
      <c r="Z15" s="217">
        <v>1</v>
      </c>
      <c r="AA15" s="205">
        <f t="shared" si="13"/>
        <v>1467.1458333333335</v>
      </c>
      <c r="AB15" s="47">
        <f t="shared" si="14"/>
        <v>795193.04166666674</v>
      </c>
      <c r="AC15" s="41">
        <v>336001855.9137007</v>
      </c>
      <c r="AD15" s="48">
        <f t="shared" si="15"/>
        <v>336797048.95536739</v>
      </c>
      <c r="AE15" s="49">
        <f t="shared" si="16"/>
        <v>2</v>
      </c>
      <c r="AF15" s="217" t="s">
        <v>241</v>
      </c>
      <c r="AG15" s="50" t="str">
        <f t="shared" si="17"/>
        <v>3</v>
      </c>
      <c r="AH15" s="11" t="s">
        <v>63</v>
      </c>
      <c r="AI15" s="51" t="str">
        <f t="shared" si="18"/>
        <v>1</v>
      </c>
      <c r="AJ15" s="11" t="s">
        <v>143</v>
      </c>
      <c r="AK15" s="52" t="str">
        <f t="shared" si="19"/>
        <v>1</v>
      </c>
      <c r="AL15" s="11" t="s">
        <v>242</v>
      </c>
      <c r="AM15" s="51" t="str">
        <f t="shared" si="20"/>
        <v>2</v>
      </c>
      <c r="AN15" s="11" t="s">
        <v>247</v>
      </c>
      <c r="AO15" s="52" t="str">
        <f t="shared" si="21"/>
        <v>1</v>
      </c>
      <c r="AP15" s="42" t="s">
        <v>54</v>
      </c>
      <c r="AQ15" s="51" t="str">
        <f t="shared" si="22"/>
        <v>2</v>
      </c>
      <c r="AR15" s="197" t="str">
        <f t="shared" si="23"/>
        <v>2311212</v>
      </c>
      <c r="AS15" s="198">
        <f t="shared" si="24"/>
        <v>3</v>
      </c>
      <c r="AT15" s="198" t="str">
        <f>VLOOKUP(AS15,'Listas '!$B$151:$C$156,2,FALSE)</f>
        <v>Media</v>
      </c>
      <c r="AU15" s="189" t="str">
        <f>VLOOKUP(AT15,'Listas '!$C$151:$D$156,2,FALSE)</f>
        <v>Esencial</v>
      </c>
      <c r="AV15" s="43"/>
    </row>
    <row r="16" spans="1:49" s="185" customFormat="1" ht="63.75" customHeight="1" thickBot="1">
      <c r="B16" s="35"/>
      <c r="C16" s="36" t="s">
        <v>380</v>
      </c>
      <c r="D16" s="36" t="s">
        <v>386</v>
      </c>
      <c r="E16" s="36" t="s">
        <v>382</v>
      </c>
      <c r="F16" s="36" t="s">
        <v>932</v>
      </c>
      <c r="G16" s="36">
        <v>15127</v>
      </c>
      <c r="H16" s="36" t="s">
        <v>939</v>
      </c>
      <c r="I16" s="202" t="s">
        <v>1139</v>
      </c>
      <c r="J16" s="36" t="s">
        <v>449</v>
      </c>
      <c r="K16" s="36" t="s">
        <v>346</v>
      </c>
      <c r="L16" s="37" t="s">
        <v>136</v>
      </c>
      <c r="M16" s="36" t="s">
        <v>1018</v>
      </c>
      <c r="N16" s="36" t="s">
        <v>432</v>
      </c>
      <c r="O16" s="36" t="s">
        <v>147</v>
      </c>
      <c r="P16" s="37" t="s">
        <v>1</v>
      </c>
      <c r="Q16" s="36" t="s">
        <v>450</v>
      </c>
      <c r="R16" s="36" t="s">
        <v>140</v>
      </c>
      <c r="S16" s="36" t="s">
        <v>451</v>
      </c>
      <c r="T16" s="38">
        <v>2.0833333333333332E-2</v>
      </c>
      <c r="U16" s="209">
        <v>0.33333333333333331</v>
      </c>
      <c r="V16" s="54">
        <v>0</v>
      </c>
      <c r="W16" s="44">
        <f t="shared" si="11"/>
        <v>0</v>
      </c>
      <c r="X16" s="39">
        <v>542</v>
      </c>
      <c r="Y16" s="45">
        <f t="shared" si="12"/>
        <v>2.0833333333333332E-2</v>
      </c>
      <c r="Z16" s="217">
        <v>0</v>
      </c>
      <c r="AA16" s="205">
        <f t="shared" si="13"/>
        <v>0</v>
      </c>
      <c r="AB16" s="47">
        <f t="shared" si="14"/>
        <v>0</v>
      </c>
      <c r="AC16" s="204">
        <f>140528000*0.7</f>
        <v>98369600</v>
      </c>
      <c r="AD16" s="48">
        <f t="shared" si="15"/>
        <v>98369600</v>
      </c>
      <c r="AE16" s="49">
        <f t="shared" si="16"/>
        <v>1</v>
      </c>
      <c r="AF16" s="11" t="s">
        <v>64</v>
      </c>
      <c r="AG16" s="50" t="str">
        <f t="shared" si="17"/>
        <v>1</v>
      </c>
      <c r="AH16" s="11" t="s">
        <v>63</v>
      </c>
      <c r="AI16" s="51" t="str">
        <f t="shared" si="18"/>
        <v>1</v>
      </c>
      <c r="AJ16" s="11" t="s">
        <v>143</v>
      </c>
      <c r="AK16" s="52" t="str">
        <f t="shared" si="19"/>
        <v>1</v>
      </c>
      <c r="AL16" s="11" t="s">
        <v>43</v>
      </c>
      <c r="AM16" s="51" t="str">
        <f t="shared" si="20"/>
        <v>3</v>
      </c>
      <c r="AN16" s="11" t="s">
        <v>247</v>
      </c>
      <c r="AO16" s="52" t="str">
        <f t="shared" si="21"/>
        <v>1</v>
      </c>
      <c r="AP16" s="42" t="s">
        <v>58</v>
      </c>
      <c r="AQ16" s="51" t="str">
        <f t="shared" si="22"/>
        <v>1</v>
      </c>
      <c r="AR16" s="197" t="str">
        <f t="shared" si="23"/>
        <v>1111311</v>
      </c>
      <c r="AS16" s="198">
        <f t="shared" si="24"/>
        <v>3</v>
      </c>
      <c r="AT16" s="198" t="str">
        <f>VLOOKUP(AS16,'Listas '!$B$151:$C$156,2,FALSE)</f>
        <v>Media</v>
      </c>
      <c r="AU16" s="189" t="str">
        <f>VLOOKUP(AT16,'Listas '!$C$151:$D$156,2,FALSE)</f>
        <v>Esencial</v>
      </c>
      <c r="AV16" s="43"/>
    </row>
    <row r="17" spans="2:48" s="185" customFormat="1" ht="60" customHeight="1" thickBot="1">
      <c r="B17" s="35"/>
      <c r="C17" s="36" t="s">
        <v>380</v>
      </c>
      <c r="D17" s="36" t="s">
        <v>386</v>
      </c>
      <c r="E17" s="36" t="s">
        <v>382</v>
      </c>
      <c r="F17" s="36" t="s">
        <v>932</v>
      </c>
      <c r="G17" s="36">
        <v>15127</v>
      </c>
      <c r="H17" s="36" t="s">
        <v>940</v>
      </c>
      <c r="I17" s="202" t="s">
        <v>406</v>
      </c>
      <c r="J17" s="36" t="s">
        <v>1253</v>
      </c>
      <c r="K17" s="36" t="s">
        <v>348</v>
      </c>
      <c r="L17" s="37" t="s">
        <v>136</v>
      </c>
      <c r="M17" s="36" t="s">
        <v>1021</v>
      </c>
      <c r="N17" s="36" t="s">
        <v>432</v>
      </c>
      <c r="O17" s="36" t="s">
        <v>151</v>
      </c>
      <c r="P17" s="37" t="s">
        <v>6</v>
      </c>
      <c r="Q17" s="36" t="s">
        <v>1022</v>
      </c>
      <c r="R17" s="36" t="s">
        <v>140</v>
      </c>
      <c r="S17" s="36" t="s">
        <v>1023</v>
      </c>
      <c r="T17" s="38">
        <v>0</v>
      </c>
      <c r="U17" s="209">
        <v>2</v>
      </c>
      <c r="V17" s="54">
        <v>0</v>
      </c>
      <c r="W17" s="44">
        <f t="shared" si="11"/>
        <v>0</v>
      </c>
      <c r="X17" s="39">
        <v>542</v>
      </c>
      <c r="Y17" s="45">
        <f t="shared" si="12"/>
        <v>0</v>
      </c>
      <c r="Z17" s="217">
        <v>0</v>
      </c>
      <c r="AA17" s="205">
        <f t="shared" si="13"/>
        <v>0</v>
      </c>
      <c r="AB17" s="47">
        <f t="shared" si="14"/>
        <v>0</v>
      </c>
      <c r="AC17" s="204">
        <v>30000000</v>
      </c>
      <c r="AD17" s="48">
        <f t="shared" si="15"/>
        <v>30000000</v>
      </c>
      <c r="AE17" s="49">
        <f t="shared" si="16"/>
        <v>1</v>
      </c>
      <c r="AF17" s="11" t="s">
        <v>64</v>
      </c>
      <c r="AG17" s="50" t="str">
        <f t="shared" si="17"/>
        <v>1</v>
      </c>
      <c r="AH17" s="11" t="s">
        <v>63</v>
      </c>
      <c r="AI17" s="51" t="str">
        <f t="shared" si="18"/>
        <v>1</v>
      </c>
      <c r="AJ17" s="11" t="s">
        <v>143</v>
      </c>
      <c r="AK17" s="52" t="str">
        <f t="shared" si="19"/>
        <v>1</v>
      </c>
      <c r="AL17" s="11" t="s">
        <v>242</v>
      </c>
      <c r="AM17" s="51" t="str">
        <f t="shared" si="20"/>
        <v>2</v>
      </c>
      <c r="AN17" s="11" t="s">
        <v>247</v>
      </c>
      <c r="AO17" s="52" t="str">
        <f t="shared" si="21"/>
        <v>1</v>
      </c>
      <c r="AP17" s="42" t="s">
        <v>58</v>
      </c>
      <c r="AQ17" s="51" t="str">
        <f t="shared" si="22"/>
        <v>1</v>
      </c>
      <c r="AR17" s="197" t="str">
        <f>CONCATENATE(AE17,AG17,AI17,AK17,AM17,AO17,AQ17)</f>
        <v>1111211</v>
      </c>
      <c r="AS17" s="198">
        <f>IFERROR(MAX(_xlfn.NUMBERVALUE(AI17),_xlfn.NUMBERVALUE(AK17),_xlfn.NUMBERVALUE(AM17),_xlfn.NUMBERVALUE(AE17),_xlfn.NUMBERVALUE(AO17),_xlfn.NUMBERVALUE(AQ17),_xlfn.NUMBERVALUE(AG17)),"")</f>
        <v>2</v>
      </c>
      <c r="AT17" s="198" t="str">
        <f>VLOOKUP(AS17,'Listas '!$B$151:$C$156,2,FALSE)</f>
        <v>Baja</v>
      </c>
      <c r="AU17" s="189" t="str">
        <f>VLOOKUP(AT17,'Listas '!$C$151:$D$156,2,FALSE)</f>
        <v>No crítico</v>
      </c>
      <c r="AV17" s="43"/>
    </row>
    <row r="18" spans="2:48" s="185" customFormat="1" ht="49.5" customHeight="1" thickBot="1">
      <c r="B18" s="35"/>
      <c r="C18" s="36"/>
      <c r="D18" s="36"/>
      <c r="E18" s="36"/>
      <c r="F18" s="36"/>
      <c r="G18" s="36"/>
      <c r="H18" s="202"/>
      <c r="I18" s="202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209"/>
      <c r="U18" s="209"/>
      <c r="V18" s="54"/>
      <c r="W18" s="44"/>
      <c r="X18" s="39"/>
      <c r="Y18" s="45"/>
      <c r="Z18" s="217"/>
      <c r="AA18" s="205"/>
      <c r="AB18" s="47"/>
      <c r="AC18" s="41"/>
      <c r="AD18" s="48"/>
      <c r="AE18" s="49"/>
      <c r="AF18" s="11"/>
      <c r="AG18" s="50"/>
      <c r="AH18" s="11"/>
      <c r="AI18" s="51"/>
      <c r="AJ18" s="11"/>
      <c r="AK18" s="52"/>
      <c r="AL18" s="11"/>
      <c r="AM18" s="51"/>
      <c r="AN18" s="11"/>
      <c r="AO18" s="52" t="str">
        <f t="shared" si="21"/>
        <v/>
      </c>
      <c r="AP18" s="42"/>
      <c r="AQ18" s="51" t="str">
        <f t="shared" si="22"/>
        <v/>
      </c>
      <c r="AR18" s="197" t="str">
        <f t="shared" si="23"/>
        <v/>
      </c>
      <c r="AS18" s="198"/>
      <c r="AT18" s="198"/>
      <c r="AU18" s="189"/>
      <c r="AV18" s="43"/>
    </row>
    <row r="19" spans="2:48" s="185" customFormat="1" ht="49.5" customHeight="1" thickBot="1">
      <c r="B19" s="35"/>
      <c r="C19" s="36"/>
      <c r="D19" s="36"/>
      <c r="E19" s="36"/>
      <c r="F19" s="36"/>
      <c r="G19" s="36"/>
      <c r="H19" s="202"/>
      <c r="I19" s="202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209"/>
      <c r="U19" s="209"/>
      <c r="V19" s="54"/>
      <c r="W19" s="44"/>
      <c r="X19" s="39"/>
      <c r="Y19" s="45"/>
      <c r="Z19" s="217"/>
      <c r="AA19" s="205"/>
      <c r="AB19" s="47"/>
      <c r="AC19" s="41"/>
      <c r="AD19" s="48"/>
      <c r="AE19" s="49"/>
      <c r="AF19" s="11"/>
      <c r="AG19" s="50"/>
      <c r="AH19" s="11"/>
      <c r="AI19" s="51"/>
      <c r="AJ19" s="11"/>
      <c r="AK19" s="52"/>
      <c r="AL19" s="11"/>
      <c r="AM19" s="51"/>
      <c r="AN19" s="11"/>
      <c r="AO19" s="52" t="str">
        <f t="shared" si="21"/>
        <v/>
      </c>
      <c r="AP19" s="42"/>
      <c r="AQ19" s="51" t="str">
        <f t="shared" si="22"/>
        <v/>
      </c>
      <c r="AR19" s="197" t="str">
        <f t="shared" si="23"/>
        <v/>
      </c>
      <c r="AS19" s="198"/>
      <c r="AT19" s="198"/>
      <c r="AU19" s="189"/>
      <c r="AV19" s="43"/>
    </row>
    <row r="20" spans="2:48" s="185" customFormat="1" ht="49.5" customHeight="1" thickBot="1">
      <c r="B20" s="35"/>
      <c r="C20" s="36"/>
      <c r="D20" s="36"/>
      <c r="E20" s="36"/>
      <c r="F20" s="36"/>
      <c r="G20" s="36"/>
      <c r="H20" s="202"/>
      <c r="I20" s="202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209"/>
      <c r="U20" s="209"/>
      <c r="V20" s="54"/>
      <c r="W20" s="44"/>
      <c r="X20" s="39"/>
      <c r="Y20" s="45"/>
      <c r="Z20" s="217"/>
      <c r="AA20" s="205"/>
      <c r="AB20" s="47"/>
      <c r="AC20" s="41"/>
      <c r="AD20" s="48"/>
      <c r="AE20" s="49"/>
      <c r="AF20" s="11"/>
      <c r="AG20" s="50"/>
      <c r="AH20" s="11"/>
      <c r="AI20" s="51"/>
      <c r="AJ20" s="11"/>
      <c r="AK20" s="52"/>
      <c r="AL20" s="11"/>
      <c r="AM20" s="51"/>
      <c r="AN20" s="11"/>
      <c r="AO20" s="52" t="str">
        <f t="shared" si="21"/>
        <v/>
      </c>
      <c r="AP20" s="42"/>
      <c r="AQ20" s="51" t="str">
        <f t="shared" si="22"/>
        <v/>
      </c>
      <c r="AR20" s="197" t="str">
        <f t="shared" si="23"/>
        <v/>
      </c>
      <c r="AS20" s="198"/>
      <c r="AT20" s="198"/>
      <c r="AU20" s="189"/>
      <c r="AV20" s="43"/>
    </row>
    <row r="21" spans="2:48" s="185" customFormat="1" ht="49.5" customHeight="1" thickBot="1">
      <c r="B21" s="35"/>
      <c r="C21" s="36"/>
      <c r="D21" s="36"/>
      <c r="E21" s="36"/>
      <c r="F21" s="36"/>
      <c r="G21" s="36"/>
      <c r="H21" s="202"/>
      <c r="I21" s="202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209"/>
      <c r="U21" s="209"/>
      <c r="V21" s="54"/>
      <c r="W21" s="44"/>
      <c r="X21" s="39"/>
      <c r="Y21" s="45"/>
      <c r="Z21" s="217"/>
      <c r="AA21" s="205"/>
      <c r="AB21" s="47"/>
      <c r="AC21" s="41"/>
      <c r="AD21" s="48"/>
      <c r="AE21" s="49"/>
      <c r="AF21" s="11"/>
      <c r="AG21" s="50"/>
      <c r="AH21" s="11"/>
      <c r="AI21" s="51"/>
      <c r="AJ21" s="11"/>
      <c r="AK21" s="52"/>
      <c r="AL21" s="11"/>
      <c r="AM21" s="51"/>
      <c r="AN21" s="11"/>
      <c r="AO21" s="52" t="str">
        <f t="shared" si="21"/>
        <v/>
      </c>
      <c r="AP21" s="42"/>
      <c r="AQ21" s="51" t="str">
        <f t="shared" si="22"/>
        <v/>
      </c>
      <c r="AR21" s="197" t="str">
        <f t="shared" si="23"/>
        <v/>
      </c>
      <c r="AS21" s="198"/>
      <c r="AT21" s="198"/>
      <c r="AU21" s="189"/>
      <c r="AV21" s="43"/>
    </row>
    <row r="22" spans="2:48" s="185" customFormat="1" ht="49.5" customHeight="1" thickBot="1">
      <c r="B22" s="35"/>
      <c r="C22" s="36"/>
      <c r="D22" s="36"/>
      <c r="E22" s="36"/>
      <c r="F22" s="36"/>
      <c r="G22" s="36"/>
      <c r="H22" s="202"/>
      <c r="I22" s="202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209"/>
      <c r="U22" s="209"/>
      <c r="V22" s="54"/>
      <c r="W22" s="44"/>
      <c r="X22" s="39"/>
      <c r="Y22" s="45"/>
      <c r="Z22" s="217"/>
      <c r="AA22" s="205"/>
      <c r="AB22" s="47"/>
      <c r="AC22" s="41"/>
      <c r="AD22" s="48"/>
      <c r="AE22" s="49"/>
      <c r="AF22" s="11"/>
      <c r="AG22" s="50"/>
      <c r="AH22" s="11"/>
      <c r="AI22" s="51"/>
      <c r="AJ22" s="11"/>
      <c r="AK22" s="52"/>
      <c r="AL22" s="11"/>
      <c r="AM22" s="51"/>
      <c r="AN22" s="11"/>
      <c r="AO22" s="52" t="str">
        <f t="shared" si="21"/>
        <v/>
      </c>
      <c r="AP22" s="42"/>
      <c r="AQ22" s="51" t="str">
        <f t="shared" si="22"/>
        <v/>
      </c>
      <c r="AR22" s="197" t="str">
        <f t="shared" si="23"/>
        <v/>
      </c>
      <c r="AS22" s="198"/>
      <c r="AT22" s="198"/>
      <c r="AU22" s="189"/>
      <c r="AV22" s="43"/>
    </row>
    <row r="23" spans="2:48" s="185" customFormat="1" ht="49.5" customHeight="1" thickBot="1">
      <c r="B23" s="35"/>
      <c r="C23" s="36"/>
      <c r="D23" s="36"/>
      <c r="E23" s="36"/>
      <c r="F23" s="36"/>
      <c r="G23" s="36"/>
      <c r="H23" s="202"/>
      <c r="I23" s="202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209"/>
      <c r="U23" s="209"/>
      <c r="V23" s="54"/>
      <c r="W23" s="44"/>
      <c r="X23" s="39"/>
      <c r="Y23" s="45"/>
      <c r="Z23" s="217"/>
      <c r="AA23" s="205"/>
      <c r="AB23" s="47"/>
      <c r="AC23" s="41"/>
      <c r="AD23" s="48"/>
      <c r="AE23" s="49"/>
      <c r="AF23" s="11"/>
      <c r="AG23" s="50"/>
      <c r="AH23" s="11"/>
      <c r="AI23" s="51"/>
      <c r="AJ23" s="11"/>
      <c r="AK23" s="52"/>
      <c r="AL23" s="11"/>
      <c r="AM23" s="51"/>
      <c r="AN23" s="11"/>
      <c r="AO23" s="52" t="str">
        <f t="shared" si="21"/>
        <v/>
      </c>
      <c r="AP23" s="42"/>
      <c r="AQ23" s="51" t="str">
        <f t="shared" si="22"/>
        <v/>
      </c>
      <c r="AR23" s="197" t="str">
        <f t="shared" si="23"/>
        <v/>
      </c>
      <c r="AS23" s="198"/>
      <c r="AT23" s="198"/>
      <c r="AU23" s="189"/>
      <c r="AV23" s="43"/>
    </row>
    <row r="24" spans="2:48" s="185" customFormat="1" ht="49.5" customHeight="1" thickBot="1">
      <c r="B24" s="35"/>
      <c r="C24" s="36"/>
      <c r="D24" s="36"/>
      <c r="E24" s="36"/>
      <c r="F24" s="36"/>
      <c r="G24" s="36"/>
      <c r="H24" s="202"/>
      <c r="I24" s="202"/>
      <c r="J24" s="36"/>
      <c r="K24" s="36"/>
      <c r="L24" s="37"/>
      <c r="M24" s="36"/>
      <c r="N24" s="36"/>
      <c r="O24" s="36"/>
      <c r="P24" s="37"/>
      <c r="Q24" s="36"/>
      <c r="R24" s="37"/>
      <c r="S24" s="36"/>
      <c r="T24" s="38"/>
      <c r="U24" s="38"/>
      <c r="V24" s="54"/>
      <c r="W24" s="44"/>
      <c r="X24" s="75"/>
      <c r="Y24" s="45"/>
      <c r="Z24" s="40"/>
      <c r="AA24" s="46"/>
      <c r="AB24" s="47"/>
      <c r="AC24" s="41"/>
      <c r="AD24" s="48"/>
      <c r="AE24" s="49"/>
      <c r="AF24" s="11"/>
      <c r="AG24" s="50"/>
      <c r="AH24" s="11"/>
      <c r="AI24" s="51"/>
      <c r="AJ24" s="11"/>
      <c r="AK24" s="52"/>
      <c r="AL24" s="11"/>
      <c r="AM24" s="51"/>
      <c r="AN24" s="11"/>
      <c r="AO24" s="52"/>
      <c r="AP24" s="42"/>
      <c r="AQ24" s="51"/>
      <c r="AR24" s="197"/>
      <c r="AS24" s="198"/>
      <c r="AT24" s="198"/>
      <c r="AU24" s="189"/>
      <c r="AV24" s="43"/>
    </row>
    <row r="25" spans="2:48" s="185" customFormat="1" ht="49.5" customHeight="1" thickBo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7"/>
      <c r="Q25" s="36"/>
      <c r="R25" s="37"/>
      <c r="S25" s="36"/>
      <c r="T25" s="38"/>
      <c r="U25" s="38"/>
      <c r="V25" s="39"/>
      <c r="W25" s="44"/>
      <c r="X25" s="75"/>
      <c r="Y25" s="45"/>
      <c r="Z25" s="40"/>
      <c r="AA25" s="46"/>
      <c r="AB25" s="47"/>
      <c r="AC25" s="41"/>
      <c r="AD25" s="48"/>
      <c r="AE25" s="49"/>
      <c r="AF25" s="11"/>
      <c r="AG25" s="50"/>
      <c r="AH25" s="11"/>
      <c r="AI25" s="51"/>
      <c r="AJ25" s="11"/>
      <c r="AK25" s="52"/>
      <c r="AL25" s="11"/>
      <c r="AM25" s="51"/>
      <c r="AN25" s="11"/>
      <c r="AO25" s="52"/>
      <c r="AP25" s="42"/>
      <c r="AQ25" s="51"/>
      <c r="AR25" s="197"/>
      <c r="AS25" s="198"/>
      <c r="AT25" s="198"/>
      <c r="AU25" s="189"/>
      <c r="AV25" s="43"/>
    </row>
    <row r="26" spans="2:48" s="185" customFormat="1" ht="49.5" customHeight="1" thickBo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7"/>
      <c r="Q26" s="36"/>
      <c r="R26" s="36"/>
      <c r="S26" s="36"/>
      <c r="T26" s="38"/>
      <c r="U26" s="38"/>
      <c r="V26" s="39"/>
      <c r="W26" s="44"/>
      <c r="X26" s="75"/>
      <c r="Y26" s="45"/>
      <c r="Z26" s="40"/>
      <c r="AA26" s="46"/>
      <c r="AB26" s="47"/>
      <c r="AC26" s="41"/>
      <c r="AD26" s="48"/>
      <c r="AE26" s="49"/>
      <c r="AF26" s="11"/>
      <c r="AG26" s="50"/>
      <c r="AH26" s="11"/>
      <c r="AI26" s="51"/>
      <c r="AJ26" s="11"/>
      <c r="AK26" s="52"/>
      <c r="AL26" s="11"/>
      <c r="AM26" s="51"/>
      <c r="AN26" s="11"/>
      <c r="AO26" s="52"/>
      <c r="AP26" s="42"/>
      <c r="AQ26" s="51"/>
      <c r="AR26" s="197"/>
      <c r="AS26" s="198"/>
      <c r="AT26" s="198"/>
      <c r="AU26" s="189"/>
      <c r="AV26" s="43"/>
    </row>
    <row r="27" spans="2:48" s="185" customFormat="1" ht="49.5" customHeight="1" thickBo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7"/>
      <c r="Q27" s="36"/>
      <c r="R27" s="37"/>
      <c r="S27" s="36"/>
      <c r="T27" s="38"/>
      <c r="U27" s="38"/>
      <c r="V27" s="39"/>
      <c r="W27" s="44"/>
      <c r="X27" s="39"/>
      <c r="Y27" s="45"/>
      <c r="Z27" s="40"/>
      <c r="AA27" s="46"/>
      <c r="AB27" s="47"/>
      <c r="AC27" s="41"/>
      <c r="AD27" s="48"/>
      <c r="AE27" s="49"/>
      <c r="AF27" s="11"/>
      <c r="AG27" s="50"/>
      <c r="AH27" s="11"/>
      <c r="AI27" s="51"/>
      <c r="AJ27" s="11"/>
      <c r="AK27" s="52"/>
      <c r="AL27" s="11"/>
      <c r="AM27" s="51"/>
      <c r="AN27" s="11"/>
      <c r="AO27" s="52"/>
      <c r="AP27" s="42"/>
      <c r="AQ27" s="51"/>
      <c r="AR27" s="197"/>
      <c r="AS27" s="198"/>
      <c r="AT27" s="198"/>
      <c r="AU27" s="189"/>
      <c r="AV27" s="43"/>
    </row>
    <row r="28" spans="2:48" s="185" customFormat="1" ht="49.5" customHeight="1" thickBo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6"/>
      <c r="N28" s="36"/>
      <c r="O28" s="36"/>
      <c r="P28" s="37"/>
      <c r="Q28" s="36"/>
      <c r="R28" s="36"/>
      <c r="S28" s="36"/>
      <c r="T28" s="38"/>
      <c r="U28" s="38"/>
      <c r="V28" s="39"/>
      <c r="W28" s="44"/>
      <c r="X28" s="39"/>
      <c r="Y28" s="45"/>
      <c r="Z28" s="40"/>
      <c r="AA28" s="46"/>
      <c r="AB28" s="47"/>
      <c r="AC28" s="41"/>
      <c r="AD28" s="48"/>
      <c r="AE28" s="49"/>
      <c r="AF28" s="11"/>
      <c r="AG28" s="50"/>
      <c r="AH28" s="11"/>
      <c r="AI28" s="51"/>
      <c r="AJ28" s="11"/>
      <c r="AK28" s="52"/>
      <c r="AL28" s="11"/>
      <c r="AM28" s="51"/>
      <c r="AN28" s="11"/>
      <c r="AO28" s="52"/>
      <c r="AP28" s="42"/>
      <c r="AQ28" s="51"/>
      <c r="AR28" s="197"/>
      <c r="AS28" s="198"/>
      <c r="AT28" s="198"/>
      <c r="AU28" s="189"/>
      <c r="AV28" s="43"/>
    </row>
    <row r="29" spans="2:48" s="185" customFormat="1" ht="49.5" customHeight="1" thickBo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6"/>
      <c r="N29" s="36"/>
      <c r="O29" s="36"/>
      <c r="P29" s="37"/>
      <c r="Q29" s="36"/>
      <c r="R29" s="36"/>
      <c r="S29" s="36"/>
      <c r="T29" s="38"/>
      <c r="U29" s="38"/>
      <c r="V29" s="39"/>
      <c r="W29" s="44"/>
      <c r="X29" s="39"/>
      <c r="Y29" s="45"/>
      <c r="Z29" s="40"/>
      <c r="AA29" s="46"/>
      <c r="AB29" s="47"/>
      <c r="AC29" s="41"/>
      <c r="AD29" s="48"/>
      <c r="AE29" s="49"/>
      <c r="AF29" s="11"/>
      <c r="AG29" s="50"/>
      <c r="AH29" s="11"/>
      <c r="AI29" s="51"/>
      <c r="AJ29" s="11"/>
      <c r="AK29" s="52"/>
      <c r="AL29" s="11"/>
      <c r="AM29" s="51"/>
      <c r="AN29" s="11"/>
      <c r="AO29" s="52"/>
      <c r="AP29" s="42"/>
      <c r="AQ29" s="51"/>
      <c r="AR29" s="197"/>
      <c r="AS29" s="198"/>
      <c r="AT29" s="198"/>
      <c r="AU29" s="189"/>
      <c r="AV29" s="43"/>
    </row>
    <row r="30" spans="2:48" s="185" customFormat="1" ht="49.5" customHeight="1" thickBo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6"/>
      <c r="N30" s="36"/>
      <c r="O30" s="36"/>
      <c r="P30" s="37"/>
      <c r="Q30" s="36"/>
      <c r="R30" s="36"/>
      <c r="S30" s="36"/>
      <c r="T30" s="38"/>
      <c r="U30" s="38"/>
      <c r="V30" s="39"/>
      <c r="W30" s="44"/>
      <c r="X30" s="39"/>
      <c r="Y30" s="45"/>
      <c r="Z30" s="40"/>
      <c r="AA30" s="46"/>
      <c r="AB30" s="47"/>
      <c r="AC30" s="41"/>
      <c r="AD30" s="48"/>
      <c r="AE30" s="49"/>
      <c r="AF30" s="11"/>
      <c r="AG30" s="50"/>
      <c r="AH30" s="11"/>
      <c r="AI30" s="51"/>
      <c r="AJ30" s="11"/>
      <c r="AK30" s="52"/>
      <c r="AL30" s="11"/>
      <c r="AM30" s="51"/>
      <c r="AN30" s="11"/>
      <c r="AO30" s="52"/>
      <c r="AP30" s="42"/>
      <c r="AQ30" s="51"/>
      <c r="AR30" s="197"/>
      <c r="AS30" s="198"/>
      <c r="AT30" s="198"/>
      <c r="AU30" s="189"/>
      <c r="AV30" s="43"/>
    </row>
    <row r="31" spans="2:48" s="185" customFormat="1" ht="49.5" customHeight="1" thickBo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6"/>
      <c r="N31" s="36"/>
      <c r="O31" s="36"/>
      <c r="P31" s="37"/>
      <c r="Q31" s="36"/>
      <c r="R31" s="36"/>
      <c r="S31" s="36"/>
      <c r="T31" s="38"/>
      <c r="U31" s="38"/>
      <c r="V31" s="39"/>
      <c r="W31" s="44"/>
      <c r="X31" s="39"/>
      <c r="Y31" s="45"/>
      <c r="Z31" s="40"/>
      <c r="AA31" s="46"/>
      <c r="AB31" s="47"/>
      <c r="AC31" s="41"/>
      <c r="AD31" s="48"/>
      <c r="AE31" s="49"/>
      <c r="AF31" s="11"/>
      <c r="AG31" s="50"/>
      <c r="AH31" s="11"/>
      <c r="AI31" s="51"/>
      <c r="AJ31" s="11"/>
      <c r="AK31" s="52"/>
      <c r="AL31" s="11"/>
      <c r="AM31" s="51"/>
      <c r="AN31" s="11"/>
      <c r="AO31" s="52"/>
      <c r="AP31" s="42"/>
      <c r="AQ31" s="51"/>
      <c r="AR31" s="197"/>
      <c r="AS31" s="198"/>
      <c r="AT31" s="198"/>
      <c r="AU31" s="189"/>
      <c r="AV31" s="43"/>
    </row>
    <row r="32" spans="2:48" s="185" customFormat="1" ht="49.5" customHeight="1" thickBo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6"/>
      <c r="N32" s="36"/>
      <c r="O32" s="36"/>
      <c r="P32" s="37"/>
      <c r="Q32" s="36"/>
      <c r="R32" s="36"/>
      <c r="S32" s="36"/>
      <c r="T32" s="38"/>
      <c r="U32" s="38"/>
      <c r="V32" s="39"/>
      <c r="W32" s="44"/>
      <c r="X32" s="39"/>
      <c r="Y32" s="45"/>
      <c r="Z32" s="40"/>
      <c r="AA32" s="46"/>
      <c r="AB32" s="47"/>
      <c r="AC32" s="41"/>
      <c r="AD32" s="48"/>
      <c r="AE32" s="49"/>
      <c r="AF32" s="11"/>
      <c r="AG32" s="50"/>
      <c r="AH32" s="11"/>
      <c r="AI32" s="51"/>
      <c r="AJ32" s="11"/>
      <c r="AK32" s="52"/>
      <c r="AL32" s="11"/>
      <c r="AM32" s="51"/>
      <c r="AN32" s="11"/>
      <c r="AO32" s="52"/>
      <c r="AP32" s="42"/>
      <c r="AQ32" s="51"/>
      <c r="AR32" s="197"/>
      <c r="AS32" s="198"/>
      <c r="AT32" s="198"/>
      <c r="AU32" s="189"/>
      <c r="AV32" s="43"/>
    </row>
    <row r="33" spans="2:48" s="185" customFormat="1" ht="49.5" customHeight="1" thickBo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6"/>
      <c r="N33" s="36"/>
      <c r="O33" s="36"/>
      <c r="P33" s="37"/>
      <c r="Q33" s="36"/>
      <c r="R33" s="36"/>
      <c r="S33" s="36"/>
      <c r="T33" s="38"/>
      <c r="U33" s="38"/>
      <c r="V33" s="39"/>
      <c r="W33" s="44"/>
      <c r="X33" s="39"/>
      <c r="Y33" s="45"/>
      <c r="Z33" s="40"/>
      <c r="AA33" s="46"/>
      <c r="AB33" s="47"/>
      <c r="AC33" s="41"/>
      <c r="AD33" s="48"/>
      <c r="AE33" s="49"/>
      <c r="AF33" s="11"/>
      <c r="AG33" s="50"/>
      <c r="AH33" s="11"/>
      <c r="AI33" s="51"/>
      <c r="AJ33" s="11"/>
      <c r="AK33" s="52"/>
      <c r="AL33" s="11"/>
      <c r="AM33" s="51"/>
      <c r="AN33" s="11"/>
      <c r="AO33" s="52"/>
      <c r="AP33" s="42"/>
      <c r="AQ33" s="51"/>
      <c r="AR33" s="197"/>
      <c r="AS33" s="198"/>
      <c r="AT33" s="198"/>
      <c r="AU33" s="189"/>
      <c r="AV33" s="43"/>
    </row>
    <row r="34" spans="2:48" s="185" customFormat="1" ht="49.5" customHeight="1" thickBo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6"/>
      <c r="N34" s="36"/>
      <c r="O34" s="36"/>
      <c r="P34" s="37"/>
      <c r="Q34" s="36"/>
      <c r="R34" s="37"/>
      <c r="S34" s="36"/>
      <c r="T34" s="38"/>
      <c r="U34" s="38"/>
      <c r="V34" s="39"/>
      <c r="W34" s="44"/>
      <c r="X34" s="39"/>
      <c r="Y34" s="45"/>
      <c r="Z34" s="40"/>
      <c r="AA34" s="46"/>
      <c r="AB34" s="47"/>
      <c r="AC34" s="41"/>
      <c r="AD34" s="48"/>
      <c r="AE34" s="49"/>
      <c r="AF34" s="11"/>
      <c r="AG34" s="50"/>
      <c r="AH34" s="11"/>
      <c r="AI34" s="51"/>
      <c r="AJ34" s="11"/>
      <c r="AK34" s="52"/>
      <c r="AL34" s="11"/>
      <c r="AM34" s="51"/>
      <c r="AN34" s="11"/>
      <c r="AO34" s="52"/>
      <c r="AP34" s="42"/>
      <c r="AQ34" s="51"/>
      <c r="AR34" s="197"/>
      <c r="AS34" s="198"/>
      <c r="AT34" s="198"/>
      <c r="AU34" s="189"/>
      <c r="AV34" s="43"/>
    </row>
    <row r="35" spans="2:48" s="185" customFormat="1" ht="49.5" customHeight="1" thickBot="1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6"/>
      <c r="N35" s="36"/>
      <c r="O35" s="36"/>
      <c r="P35" s="37"/>
      <c r="Q35" s="36"/>
      <c r="R35" s="36"/>
      <c r="S35" s="36"/>
      <c r="T35" s="38"/>
      <c r="U35" s="38"/>
      <c r="V35" s="39"/>
      <c r="W35" s="44"/>
      <c r="X35" s="39"/>
      <c r="Y35" s="45"/>
      <c r="Z35" s="40"/>
      <c r="AA35" s="46"/>
      <c r="AB35" s="47"/>
      <c r="AC35" s="41"/>
      <c r="AD35" s="48"/>
      <c r="AE35" s="49"/>
      <c r="AF35" s="11"/>
      <c r="AG35" s="50"/>
      <c r="AH35" s="11"/>
      <c r="AI35" s="51"/>
      <c r="AJ35" s="11"/>
      <c r="AK35" s="52"/>
      <c r="AL35" s="11"/>
      <c r="AM35" s="51"/>
      <c r="AN35" s="11"/>
      <c r="AO35" s="52"/>
      <c r="AP35" s="42"/>
      <c r="AQ35" s="51"/>
      <c r="AR35" s="197"/>
      <c r="AS35" s="198"/>
      <c r="AT35" s="198"/>
      <c r="AU35" s="189"/>
      <c r="AV35" s="43"/>
    </row>
    <row r="36" spans="2:48" s="185" customFormat="1" ht="49.5" customHeight="1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7"/>
      <c r="Q36" s="36"/>
      <c r="R36" s="37"/>
      <c r="S36" s="36"/>
      <c r="T36" s="38"/>
      <c r="U36" s="38"/>
      <c r="V36" s="39"/>
      <c r="W36" s="44"/>
      <c r="X36" s="39"/>
      <c r="Y36" s="45"/>
      <c r="Z36" s="40"/>
      <c r="AA36" s="46"/>
      <c r="AB36" s="47"/>
      <c r="AC36" s="41"/>
      <c r="AD36" s="48"/>
      <c r="AE36" s="49"/>
      <c r="AF36" s="11"/>
      <c r="AG36" s="50"/>
      <c r="AH36" s="11"/>
      <c r="AI36" s="51"/>
      <c r="AJ36" s="11"/>
      <c r="AK36" s="52"/>
      <c r="AL36" s="11"/>
      <c r="AM36" s="51"/>
      <c r="AN36" s="11"/>
      <c r="AO36" s="52"/>
      <c r="AP36" s="42"/>
      <c r="AQ36" s="51"/>
      <c r="AR36" s="197"/>
      <c r="AS36" s="198"/>
      <c r="AT36" s="198"/>
      <c r="AU36" s="189"/>
      <c r="AV36" s="43"/>
    </row>
    <row r="37" spans="2:48" s="185" customFormat="1" ht="49.5" customHeight="1" thickBo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7"/>
      <c r="Q37" s="36"/>
      <c r="R37" s="37"/>
      <c r="S37" s="36"/>
      <c r="T37" s="38"/>
      <c r="U37" s="38"/>
      <c r="V37" s="39"/>
      <c r="W37" s="44"/>
      <c r="X37" s="75"/>
      <c r="Y37" s="45"/>
      <c r="Z37" s="40"/>
      <c r="AA37" s="46"/>
      <c r="AB37" s="47"/>
      <c r="AC37" s="41"/>
      <c r="AD37" s="48"/>
      <c r="AE37" s="49"/>
      <c r="AF37" s="11"/>
      <c r="AG37" s="50"/>
      <c r="AH37" s="11"/>
      <c r="AI37" s="51"/>
      <c r="AJ37" s="11"/>
      <c r="AK37" s="52"/>
      <c r="AL37" s="11"/>
      <c r="AM37" s="51"/>
      <c r="AN37" s="11"/>
      <c r="AO37" s="52"/>
      <c r="AP37" s="42"/>
      <c r="AQ37" s="51"/>
      <c r="AR37" s="197"/>
      <c r="AS37" s="198"/>
      <c r="AT37" s="198"/>
      <c r="AU37" s="189"/>
      <c r="AV37" s="43"/>
    </row>
    <row r="38" spans="2:48" s="185" customFormat="1" ht="49.5" customHeight="1" thickBo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6"/>
      <c r="N38" s="36"/>
      <c r="O38" s="36"/>
      <c r="P38" s="37"/>
      <c r="Q38" s="36"/>
      <c r="R38" s="37"/>
      <c r="S38" s="36"/>
      <c r="T38" s="38"/>
      <c r="U38" s="38"/>
      <c r="V38" s="39"/>
      <c r="W38" s="44"/>
      <c r="X38" s="39"/>
      <c r="Y38" s="45"/>
      <c r="Z38" s="40"/>
      <c r="AA38" s="46"/>
      <c r="AB38" s="47"/>
      <c r="AC38" s="41"/>
      <c r="AD38" s="48"/>
      <c r="AE38" s="49"/>
      <c r="AF38" s="11"/>
      <c r="AG38" s="50"/>
      <c r="AH38" s="11"/>
      <c r="AI38" s="51"/>
      <c r="AJ38" s="11"/>
      <c r="AK38" s="52"/>
      <c r="AL38" s="11"/>
      <c r="AM38" s="51"/>
      <c r="AN38" s="11"/>
      <c r="AO38" s="52"/>
      <c r="AP38" s="42"/>
      <c r="AQ38" s="51"/>
      <c r="AR38" s="197"/>
      <c r="AS38" s="198"/>
      <c r="AT38" s="198"/>
      <c r="AU38" s="189"/>
      <c r="AV38" s="43"/>
    </row>
    <row r="39" spans="2:48" s="185" customFormat="1" ht="49.5" customHeight="1" thickBo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39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  <row r="40" spans="2:48" s="185" customFormat="1" ht="49.5" customHeight="1" thickBo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6"/>
      <c r="N40" s="36"/>
      <c r="O40" s="36"/>
      <c r="P40" s="37"/>
      <c r="Q40" s="36"/>
      <c r="R40" s="37"/>
      <c r="S40" s="36"/>
      <c r="T40" s="38"/>
      <c r="U40" s="38"/>
      <c r="V40" s="39"/>
      <c r="W40" s="44"/>
      <c r="X40" s="39"/>
      <c r="Y40" s="45"/>
      <c r="Z40" s="40"/>
      <c r="AA40" s="46"/>
      <c r="AB40" s="47"/>
      <c r="AC40" s="41"/>
      <c r="AD40" s="48"/>
      <c r="AE40" s="49"/>
      <c r="AF40" s="11"/>
      <c r="AG40" s="50"/>
      <c r="AH40" s="11"/>
      <c r="AI40" s="51"/>
      <c r="AJ40" s="11"/>
      <c r="AK40" s="52"/>
      <c r="AL40" s="11"/>
      <c r="AM40" s="51"/>
      <c r="AN40" s="11"/>
      <c r="AO40" s="52"/>
      <c r="AP40" s="42"/>
      <c r="AQ40" s="51"/>
      <c r="AR40" s="197"/>
      <c r="AS40" s="198"/>
      <c r="AT40" s="198"/>
      <c r="AU40" s="189"/>
      <c r="AV40" s="43"/>
    </row>
    <row r="41" spans="2:48" s="185" customFormat="1" ht="49.5" customHeight="1" thickBo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6"/>
      <c r="N41" s="36"/>
      <c r="O41" s="36"/>
      <c r="P41" s="37"/>
      <c r="Q41" s="36"/>
      <c r="R41" s="37"/>
      <c r="S41" s="36"/>
      <c r="T41" s="38"/>
      <c r="U41" s="38"/>
      <c r="V41" s="39"/>
      <c r="W41" s="44"/>
      <c r="X41" s="39"/>
      <c r="Y41" s="45"/>
      <c r="Z41" s="40"/>
      <c r="AA41" s="46"/>
      <c r="AB41" s="47"/>
      <c r="AC41" s="41"/>
      <c r="AD41" s="48"/>
      <c r="AE41" s="49"/>
      <c r="AF41" s="11"/>
      <c r="AG41" s="50"/>
      <c r="AH41" s="11"/>
      <c r="AI41" s="51"/>
      <c r="AJ41" s="11"/>
      <c r="AK41" s="52"/>
      <c r="AL41" s="11"/>
      <c r="AM41" s="51"/>
      <c r="AN41" s="11"/>
      <c r="AO41" s="52"/>
      <c r="AP41" s="42"/>
      <c r="AQ41" s="51"/>
      <c r="AR41" s="197"/>
      <c r="AS41" s="198"/>
      <c r="AT41" s="198"/>
      <c r="AU41" s="189"/>
      <c r="AV41" s="43"/>
    </row>
    <row r="42" spans="2:48" s="185" customFormat="1" ht="49.5" customHeight="1" thickBo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6"/>
      <c r="N42" s="36"/>
      <c r="O42" s="36"/>
      <c r="P42" s="37"/>
      <c r="Q42" s="36"/>
      <c r="R42" s="37"/>
      <c r="S42" s="36"/>
      <c r="T42" s="38"/>
      <c r="U42" s="38"/>
      <c r="V42" s="39"/>
      <c r="W42" s="44"/>
      <c r="X42" s="72"/>
      <c r="Y42" s="45"/>
      <c r="Z42" s="40"/>
      <c r="AA42" s="46"/>
      <c r="AB42" s="47"/>
      <c r="AC42" s="41"/>
      <c r="AD42" s="48"/>
      <c r="AE42" s="49"/>
      <c r="AF42" s="11"/>
      <c r="AG42" s="50"/>
      <c r="AH42" s="11"/>
      <c r="AI42" s="51"/>
      <c r="AJ42" s="11"/>
      <c r="AK42" s="52"/>
      <c r="AL42" s="11"/>
      <c r="AM42" s="51"/>
      <c r="AN42" s="11"/>
      <c r="AO42" s="52"/>
      <c r="AP42" s="42"/>
      <c r="AQ42" s="51"/>
      <c r="AR42" s="197"/>
      <c r="AS42" s="198"/>
      <c r="AT42" s="198"/>
      <c r="AU42" s="53"/>
      <c r="AV42" s="43"/>
    </row>
    <row r="43" spans="2:48" s="185" customFormat="1" ht="49.5" customHeight="1" thickBo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6"/>
      <c r="N43" s="36"/>
      <c r="O43" s="36"/>
      <c r="P43" s="37"/>
      <c r="Q43" s="36"/>
      <c r="R43" s="37"/>
      <c r="S43" s="36"/>
      <c r="T43" s="38"/>
      <c r="U43" s="38"/>
      <c r="V43" s="39"/>
      <c r="W43" s="44"/>
      <c r="X43" s="72"/>
      <c r="Y43" s="45"/>
      <c r="Z43" s="40"/>
      <c r="AA43" s="46"/>
      <c r="AB43" s="47"/>
      <c r="AC43" s="41"/>
      <c r="AD43" s="48"/>
      <c r="AE43" s="49"/>
      <c r="AF43" s="11"/>
      <c r="AG43" s="50"/>
      <c r="AH43" s="11"/>
      <c r="AI43" s="51"/>
      <c r="AJ43" s="11"/>
      <c r="AK43" s="52"/>
      <c r="AL43" s="11"/>
      <c r="AM43" s="51"/>
      <c r="AN43" s="11"/>
      <c r="AO43" s="52"/>
      <c r="AP43" s="42"/>
      <c r="AQ43" s="51"/>
      <c r="AR43" s="197"/>
      <c r="AS43" s="198"/>
      <c r="AT43" s="198"/>
      <c r="AU43" s="53"/>
      <c r="AV43" s="43"/>
    </row>
    <row r="44" spans="2:48" s="185" customFormat="1" ht="49.5" customHeight="1" thickBo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6"/>
      <c r="N44" s="36"/>
      <c r="O44" s="36"/>
      <c r="P44" s="37"/>
      <c r="Q44" s="36"/>
      <c r="R44" s="37"/>
      <c r="S44" s="36"/>
      <c r="T44" s="38"/>
      <c r="U44" s="38"/>
      <c r="V44" s="39"/>
      <c r="W44" s="44"/>
      <c r="X44" s="72"/>
      <c r="Y44" s="45"/>
      <c r="Z44" s="40"/>
      <c r="AA44" s="46"/>
      <c r="AB44" s="47"/>
      <c r="AC44" s="41"/>
      <c r="AD44" s="48"/>
      <c r="AE44" s="49"/>
      <c r="AF44" s="11"/>
      <c r="AG44" s="50"/>
      <c r="AH44" s="11"/>
      <c r="AI44" s="51"/>
      <c r="AJ44" s="11"/>
      <c r="AK44" s="52"/>
      <c r="AL44" s="11"/>
      <c r="AM44" s="51"/>
      <c r="AN44" s="11"/>
      <c r="AO44" s="52"/>
      <c r="AP44" s="42"/>
      <c r="AQ44" s="51"/>
      <c r="AR44" s="197"/>
      <c r="AS44" s="198"/>
      <c r="AT44" s="198"/>
      <c r="AU44" s="53"/>
      <c r="AV44" s="43"/>
    </row>
    <row r="45" spans="2:48" s="185" customFormat="1" ht="49.5" customHeight="1" thickBot="1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6"/>
      <c r="N45" s="36"/>
      <c r="O45" s="36"/>
      <c r="P45" s="37"/>
      <c r="Q45" s="36"/>
      <c r="R45" s="37"/>
      <c r="S45" s="36"/>
      <c r="T45" s="38"/>
      <c r="U45" s="38"/>
      <c r="V45" s="39"/>
      <c r="W45" s="44"/>
      <c r="X45" s="72"/>
      <c r="Y45" s="45"/>
      <c r="Z45" s="40"/>
      <c r="AA45" s="46"/>
      <c r="AB45" s="47"/>
      <c r="AC45" s="41"/>
      <c r="AD45" s="48"/>
      <c r="AE45" s="49"/>
      <c r="AF45" s="11"/>
      <c r="AG45" s="50"/>
      <c r="AH45" s="11"/>
      <c r="AI45" s="51"/>
      <c r="AJ45" s="11"/>
      <c r="AK45" s="52"/>
      <c r="AL45" s="11"/>
      <c r="AM45" s="51"/>
      <c r="AN45" s="11"/>
      <c r="AO45" s="52"/>
      <c r="AP45" s="42"/>
      <c r="AQ45" s="51"/>
      <c r="AR45" s="197"/>
      <c r="AS45" s="198"/>
      <c r="AT45" s="198"/>
      <c r="AU45" s="53"/>
      <c r="AV45" s="43"/>
    </row>
    <row r="46" spans="2:48" s="185" customFormat="1" ht="49.5" customHeight="1" thickBot="1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6"/>
      <c r="N46" s="36"/>
      <c r="O46" s="36"/>
      <c r="P46" s="37"/>
      <c r="Q46" s="36"/>
      <c r="R46" s="37"/>
      <c r="S46" s="36"/>
      <c r="T46" s="38"/>
      <c r="U46" s="38"/>
      <c r="V46" s="39"/>
      <c r="W46" s="44"/>
      <c r="X46" s="72"/>
      <c r="Y46" s="45"/>
      <c r="Z46" s="40"/>
      <c r="AA46" s="46"/>
      <c r="AB46" s="47"/>
      <c r="AC46" s="41"/>
      <c r="AD46" s="48"/>
      <c r="AE46" s="49"/>
      <c r="AF46" s="11"/>
      <c r="AG46" s="50"/>
      <c r="AH46" s="11"/>
      <c r="AI46" s="51"/>
      <c r="AJ46" s="11"/>
      <c r="AK46" s="52"/>
      <c r="AL46" s="11"/>
      <c r="AM46" s="51"/>
      <c r="AN46" s="11"/>
      <c r="AO46" s="52"/>
      <c r="AP46" s="42"/>
      <c r="AQ46" s="51"/>
      <c r="AR46" s="197"/>
      <c r="AS46" s="198"/>
      <c r="AT46" s="198"/>
      <c r="AU46" s="53"/>
      <c r="AV46" s="43"/>
    </row>
    <row r="47" spans="2:48" s="185" customFormat="1" ht="49.5" customHeight="1" thickBot="1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6"/>
      <c r="N47" s="36"/>
      <c r="O47" s="36"/>
      <c r="P47" s="37"/>
      <c r="Q47" s="36"/>
      <c r="R47" s="37"/>
      <c r="S47" s="36"/>
      <c r="T47" s="38"/>
      <c r="U47" s="38"/>
      <c r="V47" s="39"/>
      <c r="W47" s="44"/>
      <c r="X47" s="72"/>
      <c r="Y47" s="45"/>
      <c r="Z47" s="40"/>
      <c r="AA47" s="46"/>
      <c r="AB47" s="47"/>
      <c r="AC47" s="41"/>
      <c r="AD47" s="48"/>
      <c r="AE47" s="49"/>
      <c r="AF47" s="11"/>
      <c r="AG47" s="50"/>
      <c r="AH47" s="11"/>
      <c r="AI47" s="51"/>
      <c r="AJ47" s="11"/>
      <c r="AK47" s="52"/>
      <c r="AL47" s="11"/>
      <c r="AM47" s="51"/>
      <c r="AN47" s="11"/>
      <c r="AO47" s="52"/>
      <c r="AP47" s="42"/>
      <c r="AQ47" s="51"/>
      <c r="AR47" s="197"/>
      <c r="AS47" s="198"/>
      <c r="AT47" s="198"/>
      <c r="AU47" s="53"/>
      <c r="AV47" s="43"/>
    </row>
    <row r="48" spans="2:48" s="185" customFormat="1" ht="49.5" customHeight="1" thickBot="1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6"/>
      <c r="N48" s="36"/>
      <c r="O48" s="36"/>
      <c r="P48" s="37"/>
      <c r="Q48" s="36"/>
      <c r="R48" s="37"/>
      <c r="S48" s="36"/>
      <c r="T48" s="38"/>
      <c r="U48" s="38"/>
      <c r="V48" s="39"/>
      <c r="W48" s="44"/>
      <c r="X48" s="72"/>
      <c r="Y48" s="45"/>
      <c r="Z48" s="40"/>
      <c r="AA48" s="46"/>
      <c r="AB48" s="47"/>
      <c r="AC48" s="41"/>
      <c r="AD48" s="48"/>
      <c r="AE48" s="49"/>
      <c r="AF48" s="11"/>
      <c r="AG48" s="50"/>
      <c r="AH48" s="11"/>
      <c r="AI48" s="51"/>
      <c r="AJ48" s="11"/>
      <c r="AK48" s="52"/>
      <c r="AL48" s="11"/>
      <c r="AM48" s="51"/>
      <c r="AN48" s="11"/>
      <c r="AO48" s="52"/>
      <c r="AP48" s="42"/>
      <c r="AQ48" s="51"/>
      <c r="AR48" s="197"/>
      <c r="AS48" s="198"/>
      <c r="AT48" s="198"/>
      <c r="AU48" s="53"/>
      <c r="AV48" s="43"/>
    </row>
    <row r="49" spans="2:48" s="185" customFormat="1" ht="49.5" customHeight="1" thickBo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6"/>
      <c r="N49" s="36"/>
      <c r="O49" s="36"/>
      <c r="P49" s="37"/>
      <c r="Q49" s="36"/>
      <c r="R49" s="37"/>
      <c r="S49" s="36"/>
      <c r="T49" s="38"/>
      <c r="U49" s="38"/>
      <c r="V49" s="39"/>
      <c r="W49" s="44"/>
      <c r="X49" s="72"/>
      <c r="Y49" s="45"/>
      <c r="Z49" s="40"/>
      <c r="AA49" s="46"/>
      <c r="AB49" s="47"/>
      <c r="AC49" s="41"/>
      <c r="AD49" s="48"/>
      <c r="AE49" s="49"/>
      <c r="AF49" s="11"/>
      <c r="AG49" s="50"/>
      <c r="AH49" s="11"/>
      <c r="AI49" s="51"/>
      <c r="AJ49" s="11"/>
      <c r="AK49" s="52"/>
      <c r="AL49" s="11"/>
      <c r="AM49" s="51"/>
      <c r="AN49" s="11"/>
      <c r="AO49" s="52"/>
      <c r="AP49" s="42"/>
      <c r="AQ49" s="51"/>
      <c r="AR49" s="197"/>
      <c r="AS49" s="198"/>
      <c r="AT49" s="198"/>
      <c r="AU49" s="53"/>
      <c r="AV49" s="43"/>
    </row>
    <row r="50" spans="2:48" s="185" customFormat="1" ht="49.5" customHeight="1" thickBo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6"/>
      <c r="N50" s="36"/>
      <c r="O50" s="36"/>
      <c r="P50" s="37"/>
      <c r="Q50" s="36"/>
      <c r="R50" s="37"/>
      <c r="S50" s="36"/>
      <c r="T50" s="38"/>
      <c r="U50" s="38"/>
      <c r="V50" s="39"/>
      <c r="W50" s="44"/>
      <c r="X50" s="72"/>
      <c r="Y50" s="45"/>
      <c r="Z50" s="40"/>
      <c r="AA50" s="46"/>
      <c r="AB50" s="47"/>
      <c r="AC50" s="41"/>
      <c r="AD50" s="48"/>
      <c r="AE50" s="49"/>
      <c r="AF50" s="11"/>
      <c r="AG50" s="50"/>
      <c r="AH50" s="11"/>
      <c r="AI50" s="51"/>
      <c r="AJ50" s="11"/>
      <c r="AK50" s="52"/>
      <c r="AL50" s="11"/>
      <c r="AM50" s="51"/>
      <c r="AN50" s="11"/>
      <c r="AO50" s="52"/>
      <c r="AP50" s="42"/>
      <c r="AQ50" s="51"/>
      <c r="AR50" s="197"/>
      <c r="AS50" s="198"/>
      <c r="AT50" s="198"/>
      <c r="AU50" s="53"/>
      <c r="AV50" s="43"/>
    </row>
    <row r="51" spans="2:48" s="185" customFormat="1" ht="49.5" customHeight="1" thickBot="1"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6"/>
      <c r="N51" s="36"/>
      <c r="O51" s="36"/>
      <c r="P51" s="37"/>
      <c r="Q51" s="36"/>
      <c r="R51" s="37"/>
      <c r="S51" s="36"/>
      <c r="T51" s="38"/>
      <c r="U51" s="38"/>
      <c r="V51" s="39"/>
      <c r="W51" s="44"/>
      <c r="X51" s="72"/>
      <c r="Y51" s="45"/>
      <c r="Z51" s="40"/>
      <c r="AA51" s="46"/>
      <c r="AB51" s="47"/>
      <c r="AC51" s="41"/>
      <c r="AD51" s="48"/>
      <c r="AE51" s="49"/>
      <c r="AF51" s="11"/>
      <c r="AG51" s="50"/>
      <c r="AH51" s="11"/>
      <c r="AI51" s="51"/>
      <c r="AJ51" s="11"/>
      <c r="AK51" s="52"/>
      <c r="AL51" s="11"/>
      <c r="AM51" s="51"/>
      <c r="AN51" s="11"/>
      <c r="AO51" s="52"/>
      <c r="AP51" s="42"/>
      <c r="AQ51" s="51"/>
      <c r="AR51" s="197"/>
      <c r="AS51" s="198"/>
      <c r="AT51" s="198"/>
      <c r="AU51" s="53"/>
      <c r="AV51" s="43"/>
    </row>
    <row r="52" spans="2:48" s="185" customFormat="1" ht="49.5" customHeight="1" thickBot="1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6"/>
      <c r="N52" s="36"/>
      <c r="O52" s="36"/>
      <c r="P52" s="37"/>
      <c r="Q52" s="36"/>
      <c r="R52" s="37"/>
      <c r="S52" s="36"/>
      <c r="T52" s="38"/>
      <c r="U52" s="38"/>
      <c r="V52" s="39"/>
      <c r="W52" s="44"/>
      <c r="X52" s="72"/>
      <c r="Y52" s="45"/>
      <c r="Z52" s="40"/>
      <c r="AA52" s="46"/>
      <c r="AB52" s="47"/>
      <c r="AC52" s="41"/>
      <c r="AD52" s="48"/>
      <c r="AE52" s="49"/>
      <c r="AF52" s="11"/>
      <c r="AG52" s="50"/>
      <c r="AH52" s="11"/>
      <c r="AI52" s="51"/>
      <c r="AJ52" s="11"/>
      <c r="AK52" s="52"/>
      <c r="AL52" s="11"/>
      <c r="AM52" s="51"/>
      <c r="AN52" s="11"/>
      <c r="AO52" s="52"/>
      <c r="AP52" s="42"/>
      <c r="AQ52" s="51"/>
      <c r="AR52" s="197"/>
      <c r="AS52" s="198"/>
      <c r="AT52" s="198"/>
      <c r="AU52" s="53"/>
      <c r="AV52" s="43"/>
    </row>
    <row r="53" spans="2:48" s="185" customFormat="1" ht="49.5" customHeight="1" thickBot="1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  <c r="M53" s="36"/>
      <c r="N53" s="36"/>
      <c r="O53" s="36"/>
      <c r="P53" s="37"/>
      <c r="Q53" s="36"/>
      <c r="R53" s="37"/>
      <c r="S53" s="36"/>
      <c r="T53" s="38"/>
      <c r="U53" s="38"/>
      <c r="V53" s="39"/>
      <c r="W53" s="44"/>
      <c r="X53" s="72"/>
      <c r="Y53" s="45"/>
      <c r="Z53" s="40"/>
      <c r="AA53" s="46"/>
      <c r="AB53" s="47"/>
      <c r="AC53" s="41"/>
      <c r="AD53" s="48"/>
      <c r="AE53" s="49"/>
      <c r="AF53" s="11"/>
      <c r="AG53" s="50"/>
      <c r="AH53" s="11"/>
      <c r="AI53" s="51"/>
      <c r="AJ53" s="11"/>
      <c r="AK53" s="52"/>
      <c r="AL53" s="11"/>
      <c r="AM53" s="51"/>
      <c r="AN53" s="11"/>
      <c r="AO53" s="52"/>
      <c r="AP53" s="42"/>
      <c r="AQ53" s="51"/>
      <c r="AR53" s="197"/>
      <c r="AS53" s="198"/>
      <c r="AT53" s="198"/>
      <c r="AU53" s="53"/>
      <c r="AV53" s="43"/>
    </row>
    <row r="54" spans="2:48" s="185" customFormat="1" ht="49.5" customHeight="1" thickBot="1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  <c r="M54" s="36"/>
      <c r="N54" s="36"/>
      <c r="O54" s="36"/>
      <c r="P54" s="37"/>
      <c r="Q54" s="36"/>
      <c r="R54" s="37"/>
      <c r="S54" s="36"/>
      <c r="T54" s="38"/>
      <c r="U54" s="38"/>
      <c r="V54" s="39"/>
      <c r="W54" s="44"/>
      <c r="X54" s="72"/>
      <c r="Y54" s="45"/>
      <c r="Z54" s="40"/>
      <c r="AA54" s="46"/>
      <c r="AB54" s="47"/>
      <c r="AC54" s="41"/>
      <c r="AD54" s="48"/>
      <c r="AE54" s="49"/>
      <c r="AF54" s="11"/>
      <c r="AG54" s="50"/>
      <c r="AH54" s="11"/>
      <c r="AI54" s="51"/>
      <c r="AJ54" s="11"/>
      <c r="AK54" s="52"/>
      <c r="AL54" s="11"/>
      <c r="AM54" s="51"/>
      <c r="AN54" s="11"/>
      <c r="AO54" s="52"/>
      <c r="AP54" s="42"/>
      <c r="AQ54" s="51"/>
      <c r="AR54" s="197"/>
      <c r="AS54" s="198"/>
      <c r="AT54" s="198"/>
      <c r="AU54" s="53"/>
      <c r="AV54" s="43"/>
    </row>
    <row r="55" spans="2:48" s="185" customFormat="1" ht="49.5" customHeight="1" thickBo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36"/>
      <c r="N55" s="36"/>
      <c r="O55" s="36"/>
      <c r="P55" s="37"/>
      <c r="Q55" s="36"/>
      <c r="R55" s="37"/>
      <c r="S55" s="36"/>
      <c r="T55" s="38"/>
      <c r="U55" s="38"/>
      <c r="V55" s="39"/>
      <c r="W55" s="44"/>
      <c r="X55" s="72"/>
      <c r="Y55" s="45"/>
      <c r="Z55" s="40"/>
      <c r="AA55" s="46"/>
      <c r="AB55" s="47"/>
      <c r="AC55" s="41"/>
      <c r="AD55" s="48"/>
      <c r="AE55" s="49"/>
      <c r="AF55" s="11"/>
      <c r="AG55" s="50"/>
      <c r="AH55" s="11"/>
      <c r="AI55" s="51"/>
      <c r="AJ55" s="11"/>
      <c r="AK55" s="52"/>
      <c r="AL55" s="11"/>
      <c r="AM55" s="51"/>
      <c r="AN55" s="11"/>
      <c r="AO55" s="52"/>
      <c r="AP55" s="42"/>
      <c r="AQ55" s="51"/>
      <c r="AR55" s="197"/>
      <c r="AS55" s="198"/>
      <c r="AT55" s="198"/>
      <c r="AU55" s="53"/>
      <c r="AV55" s="43"/>
    </row>
    <row r="56" spans="2:48" s="185" customFormat="1" ht="49.5" customHeight="1" thickBo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7"/>
      <c r="M56" s="36"/>
      <c r="N56" s="36"/>
      <c r="O56" s="36"/>
      <c r="P56" s="37"/>
      <c r="Q56" s="36"/>
      <c r="R56" s="37"/>
      <c r="S56" s="36"/>
      <c r="T56" s="38"/>
      <c r="U56" s="38"/>
      <c r="V56" s="39"/>
      <c r="W56" s="44"/>
      <c r="X56" s="72"/>
      <c r="Y56" s="45"/>
      <c r="Z56" s="40"/>
      <c r="AA56" s="46"/>
      <c r="AB56" s="47"/>
      <c r="AC56" s="41"/>
      <c r="AD56" s="48"/>
      <c r="AE56" s="49"/>
      <c r="AF56" s="11"/>
      <c r="AG56" s="50"/>
      <c r="AH56" s="11"/>
      <c r="AI56" s="51"/>
      <c r="AJ56" s="11"/>
      <c r="AK56" s="52"/>
      <c r="AL56" s="11"/>
      <c r="AM56" s="51"/>
      <c r="AN56" s="11"/>
      <c r="AO56" s="52"/>
      <c r="AP56" s="42"/>
      <c r="AQ56" s="51"/>
      <c r="AR56" s="197"/>
      <c r="AS56" s="198"/>
      <c r="AT56" s="198"/>
      <c r="AU56" s="53"/>
      <c r="AV56" s="43"/>
    </row>
    <row r="57" spans="2:48" s="185" customFormat="1" ht="49.5" customHeight="1" thickBo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36"/>
      <c r="N57" s="36"/>
      <c r="O57" s="36"/>
      <c r="P57" s="37"/>
      <c r="Q57" s="36"/>
      <c r="R57" s="37"/>
      <c r="S57" s="36"/>
      <c r="T57" s="38"/>
      <c r="U57" s="38"/>
      <c r="V57" s="39"/>
      <c r="W57" s="44"/>
      <c r="X57" s="72"/>
      <c r="Y57" s="45"/>
      <c r="Z57" s="40"/>
      <c r="AA57" s="46"/>
      <c r="AB57" s="47"/>
      <c r="AC57" s="41"/>
      <c r="AD57" s="48"/>
      <c r="AE57" s="49"/>
      <c r="AF57" s="11"/>
      <c r="AG57" s="50"/>
      <c r="AH57" s="11"/>
      <c r="AI57" s="51"/>
      <c r="AJ57" s="11"/>
      <c r="AK57" s="52"/>
      <c r="AL57" s="11"/>
      <c r="AM57" s="51"/>
      <c r="AN57" s="11"/>
      <c r="AO57" s="52"/>
      <c r="AP57" s="42"/>
      <c r="AQ57" s="51"/>
      <c r="AR57" s="197"/>
      <c r="AS57" s="198"/>
      <c r="AT57" s="198"/>
      <c r="AU57" s="53"/>
      <c r="AV57" s="43"/>
    </row>
    <row r="58" spans="2:48" s="185" customFormat="1" ht="49.5" customHeight="1" thickBo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6"/>
      <c r="N58" s="36"/>
      <c r="O58" s="36"/>
      <c r="P58" s="37"/>
      <c r="Q58" s="36"/>
      <c r="R58" s="37"/>
      <c r="S58" s="36"/>
      <c r="T58" s="38"/>
      <c r="U58" s="38"/>
      <c r="V58" s="39"/>
      <c r="W58" s="44"/>
      <c r="X58" s="72"/>
      <c r="Y58" s="45"/>
      <c r="Z58" s="40"/>
      <c r="AA58" s="46"/>
      <c r="AB58" s="47"/>
      <c r="AC58" s="41"/>
      <c r="AD58" s="48"/>
      <c r="AE58" s="49"/>
      <c r="AF58" s="11"/>
      <c r="AG58" s="50"/>
      <c r="AH58" s="11"/>
      <c r="AI58" s="51"/>
      <c r="AJ58" s="11"/>
      <c r="AK58" s="52"/>
      <c r="AL58" s="11"/>
      <c r="AM58" s="51"/>
      <c r="AN58" s="11"/>
      <c r="AO58" s="52"/>
      <c r="AP58" s="42"/>
      <c r="AQ58" s="51"/>
      <c r="AR58" s="197"/>
      <c r="AS58" s="198"/>
      <c r="AT58" s="198"/>
      <c r="AU58" s="53"/>
      <c r="AV58" s="43"/>
    </row>
    <row r="59" spans="2:48" s="185" customFormat="1" ht="49.5" customHeight="1" thickBot="1"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6"/>
      <c r="N59" s="36"/>
      <c r="O59" s="36"/>
      <c r="P59" s="37"/>
      <c r="Q59" s="36"/>
      <c r="R59" s="37"/>
      <c r="S59" s="36"/>
      <c r="T59" s="38"/>
      <c r="U59" s="38"/>
      <c r="V59" s="39"/>
      <c r="W59" s="44"/>
      <c r="X59" s="72"/>
      <c r="Y59" s="45"/>
      <c r="Z59" s="40"/>
      <c r="AA59" s="46"/>
      <c r="AB59" s="47"/>
      <c r="AC59" s="41"/>
      <c r="AD59" s="48"/>
      <c r="AE59" s="49"/>
      <c r="AF59" s="11"/>
      <c r="AG59" s="50"/>
      <c r="AH59" s="11"/>
      <c r="AI59" s="51"/>
      <c r="AJ59" s="11"/>
      <c r="AK59" s="52"/>
      <c r="AL59" s="11"/>
      <c r="AM59" s="51"/>
      <c r="AN59" s="11"/>
      <c r="AO59" s="52"/>
      <c r="AP59" s="42"/>
      <c r="AQ59" s="51"/>
      <c r="AR59" s="197"/>
      <c r="AS59" s="198"/>
      <c r="AT59" s="198"/>
      <c r="AU59" s="53"/>
      <c r="AV59" s="43"/>
    </row>
    <row r="60" spans="2:48" s="185" customFormat="1" ht="49.5" customHeight="1" thickBot="1"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6"/>
      <c r="N60" s="36"/>
      <c r="O60" s="36"/>
      <c r="P60" s="37"/>
      <c r="Q60" s="36"/>
      <c r="R60" s="37"/>
      <c r="S60" s="36"/>
      <c r="T60" s="38"/>
      <c r="U60" s="38"/>
      <c r="V60" s="39"/>
      <c r="W60" s="44"/>
      <c r="X60" s="72"/>
      <c r="Y60" s="45"/>
      <c r="Z60" s="40"/>
      <c r="AA60" s="46"/>
      <c r="AB60" s="47"/>
      <c r="AC60" s="41"/>
      <c r="AD60" s="48"/>
      <c r="AE60" s="49"/>
      <c r="AF60" s="11"/>
      <c r="AG60" s="50"/>
      <c r="AH60" s="11"/>
      <c r="AI60" s="51"/>
      <c r="AJ60" s="11"/>
      <c r="AK60" s="52"/>
      <c r="AL60" s="11"/>
      <c r="AM60" s="51"/>
      <c r="AN60" s="11"/>
      <c r="AO60" s="52"/>
      <c r="AP60" s="42"/>
      <c r="AQ60" s="51"/>
      <c r="AR60" s="197"/>
      <c r="AS60" s="198"/>
      <c r="AT60" s="198"/>
      <c r="AU60" s="53"/>
      <c r="AV60" s="43"/>
    </row>
    <row r="61" spans="2:48" s="185" customFormat="1" ht="49.5" customHeight="1" thickBot="1"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6"/>
      <c r="N61" s="36"/>
      <c r="O61" s="36"/>
      <c r="P61" s="37"/>
      <c r="Q61" s="36"/>
      <c r="R61" s="37"/>
      <c r="S61" s="36"/>
      <c r="T61" s="38"/>
      <c r="U61" s="38"/>
      <c r="V61" s="39"/>
      <c r="W61" s="44"/>
      <c r="X61" s="72"/>
      <c r="Y61" s="45"/>
      <c r="Z61" s="40"/>
      <c r="AA61" s="46"/>
      <c r="AB61" s="47"/>
      <c r="AC61" s="41"/>
      <c r="AD61" s="48"/>
      <c r="AE61" s="49"/>
      <c r="AF61" s="11"/>
      <c r="AG61" s="50"/>
      <c r="AH61" s="11"/>
      <c r="AI61" s="51"/>
      <c r="AJ61" s="11"/>
      <c r="AK61" s="52"/>
      <c r="AL61" s="11"/>
      <c r="AM61" s="51"/>
      <c r="AN61" s="11"/>
      <c r="AO61" s="52"/>
      <c r="AP61" s="42"/>
      <c r="AQ61" s="51"/>
      <c r="AR61" s="197"/>
      <c r="AS61" s="198"/>
      <c r="AT61" s="198"/>
      <c r="AU61" s="53"/>
      <c r="AV61" s="43"/>
    </row>
    <row r="62" spans="2:48" s="185" customFormat="1" ht="49.5" customHeight="1" thickBot="1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6"/>
      <c r="N62" s="36"/>
      <c r="O62" s="36"/>
      <c r="P62" s="37"/>
      <c r="Q62" s="36"/>
      <c r="R62" s="37"/>
      <c r="S62" s="36"/>
      <c r="T62" s="38"/>
      <c r="U62" s="38"/>
      <c r="V62" s="39"/>
      <c r="W62" s="44"/>
      <c r="X62" s="72"/>
      <c r="Y62" s="45"/>
      <c r="Z62" s="40"/>
      <c r="AA62" s="46"/>
      <c r="AB62" s="47"/>
      <c r="AC62" s="41"/>
      <c r="AD62" s="48"/>
      <c r="AE62" s="49"/>
      <c r="AF62" s="11"/>
      <c r="AG62" s="50"/>
      <c r="AH62" s="11"/>
      <c r="AI62" s="51"/>
      <c r="AJ62" s="11"/>
      <c r="AK62" s="52"/>
      <c r="AL62" s="11"/>
      <c r="AM62" s="51"/>
      <c r="AN62" s="11"/>
      <c r="AO62" s="52"/>
      <c r="AP62" s="42"/>
      <c r="AQ62" s="51"/>
      <c r="AR62" s="197"/>
      <c r="AS62" s="198"/>
      <c r="AT62" s="198"/>
      <c r="AU62" s="53"/>
      <c r="AV62" s="43"/>
    </row>
    <row r="63" spans="2:48" s="185" customFormat="1" ht="49.5" customHeight="1" thickBo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6"/>
      <c r="N63" s="36"/>
      <c r="O63" s="36"/>
      <c r="P63" s="37"/>
      <c r="Q63" s="36"/>
      <c r="R63" s="37"/>
      <c r="S63" s="36"/>
      <c r="T63" s="38"/>
      <c r="U63" s="38"/>
      <c r="V63" s="39"/>
      <c r="W63" s="44"/>
      <c r="X63" s="72"/>
      <c r="Y63" s="45"/>
      <c r="Z63" s="40"/>
      <c r="AA63" s="46"/>
      <c r="AB63" s="47"/>
      <c r="AC63" s="41"/>
      <c r="AD63" s="48"/>
      <c r="AE63" s="49"/>
      <c r="AF63" s="11"/>
      <c r="AG63" s="50"/>
      <c r="AH63" s="11"/>
      <c r="AI63" s="51"/>
      <c r="AJ63" s="11"/>
      <c r="AK63" s="52"/>
      <c r="AL63" s="11"/>
      <c r="AM63" s="51"/>
      <c r="AN63" s="11"/>
      <c r="AO63" s="52"/>
      <c r="AP63" s="42"/>
      <c r="AQ63" s="51"/>
      <c r="AR63" s="197"/>
      <c r="AS63" s="198"/>
      <c r="AT63" s="198"/>
      <c r="AU63" s="53"/>
      <c r="AV63" s="43"/>
    </row>
    <row r="64" spans="2:48" s="185" customFormat="1" ht="49.5" customHeight="1" thickBot="1"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36"/>
      <c r="N64" s="36"/>
      <c r="O64" s="36"/>
      <c r="P64" s="37"/>
      <c r="Q64" s="36"/>
      <c r="R64" s="37"/>
      <c r="S64" s="36"/>
      <c r="T64" s="38"/>
      <c r="U64" s="38"/>
      <c r="V64" s="39"/>
      <c r="W64" s="44"/>
      <c r="X64" s="72"/>
      <c r="Y64" s="45"/>
      <c r="Z64" s="40"/>
      <c r="AA64" s="46"/>
      <c r="AB64" s="47"/>
      <c r="AC64" s="41"/>
      <c r="AD64" s="48"/>
      <c r="AE64" s="49"/>
      <c r="AF64" s="11"/>
      <c r="AG64" s="50"/>
      <c r="AH64" s="11"/>
      <c r="AI64" s="51"/>
      <c r="AJ64" s="11"/>
      <c r="AK64" s="52"/>
      <c r="AL64" s="11"/>
      <c r="AM64" s="51"/>
      <c r="AN64" s="11"/>
      <c r="AO64" s="52"/>
      <c r="AP64" s="42"/>
      <c r="AQ64" s="51"/>
      <c r="AR64" s="197"/>
      <c r="AS64" s="198"/>
      <c r="AT64" s="198"/>
      <c r="AU64" s="53"/>
      <c r="AV64" s="43"/>
    </row>
    <row r="65" spans="2:48" s="185" customFormat="1" ht="12" customHeight="1" thickBot="1">
      <c r="B65" s="55"/>
      <c r="C65" s="56"/>
      <c r="D65" s="56"/>
      <c r="E65" s="56"/>
      <c r="F65" s="56"/>
      <c r="G65" s="56"/>
      <c r="H65" s="57"/>
      <c r="I65" s="57"/>
      <c r="J65" s="57"/>
      <c r="K65" s="57"/>
      <c r="L65" s="58"/>
      <c r="M65" s="57"/>
      <c r="N65" s="57"/>
      <c r="O65" s="57"/>
      <c r="P65" s="58"/>
      <c r="Q65" s="57"/>
      <c r="R65" s="58"/>
      <c r="S65" s="57"/>
      <c r="T65" s="59"/>
      <c r="U65" s="59"/>
      <c r="V65" s="61"/>
      <c r="W65" s="62"/>
      <c r="X65" s="73"/>
      <c r="Y65" s="57"/>
      <c r="Z65" s="63"/>
      <c r="AA65" s="64"/>
      <c r="AB65" s="65"/>
      <c r="AC65" s="66"/>
      <c r="AD65" s="65"/>
      <c r="AE65" s="67"/>
      <c r="AF65" s="12"/>
      <c r="AG65" s="68"/>
      <c r="AH65" s="12"/>
      <c r="AI65" s="60"/>
      <c r="AJ65" s="12"/>
      <c r="AK65" s="60"/>
      <c r="AL65" s="12"/>
      <c r="AM65" s="60"/>
      <c r="AN65" s="12"/>
      <c r="AO65" s="60"/>
      <c r="AP65" s="12"/>
      <c r="AQ65" s="60"/>
      <c r="AR65" s="60"/>
      <c r="AS65" s="69"/>
      <c r="AT65" s="69"/>
      <c r="AU65" s="190"/>
      <c r="AV65" s="70"/>
    </row>
    <row r="66" spans="2:48" ht="24" customHeight="1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7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5"/>
    </row>
    <row r="67" spans="2:48" ht="11.25" customHeight="1"/>
    <row r="68" spans="2:48" ht="11.25" customHeight="1"/>
    <row r="69" spans="2:48" ht="11.25" customHeight="1"/>
    <row r="70" spans="2:48" ht="11.25" customHeight="1"/>
    <row r="71" spans="2:48" ht="11.25" customHeight="1"/>
    <row r="72" spans="2:48" ht="11.25" customHeight="1"/>
    <row r="73" spans="2:48" ht="11.25" customHeight="1"/>
    <row r="74" spans="2:48" ht="11.25" customHeight="1"/>
    <row r="75" spans="2:48" ht="11.25" customHeight="1"/>
    <row r="76" spans="2:48" ht="11.25" customHeight="1"/>
    <row r="77" spans="2:48" ht="11.25" customHeight="1"/>
    <row r="78" spans="2:48" ht="11.25" customHeight="1"/>
    <row r="79" spans="2:48" ht="11.25" customHeight="1"/>
    <row r="80" spans="2:48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V42:X64 AG65 AD38:AG39 AD40:AM41 AO38:AQ41 Z42:AQ64 AG24:AG37 Z24:Z32 AF24:AF32 AH24:AH32 AN24:AN32 AP24:AP32 AA24:AB41 AJ24:AJ32 X24:X32 AR24:AR64 W24:W41 AD24:AE37 AI24:AI39 AK24:AK39 AM24:AM39 AO24:AO37 AQ24:AQ37 AC24:AC32">
    <cfRule type="containsText" dxfId="418" priority="297" operator="containsText" text="Muy Crítico">
      <formula>NOT(ISERROR(SEARCH("Muy Crítico",V24)))</formula>
    </cfRule>
    <cfRule type="containsText" dxfId="417" priority="298" operator="containsText" text="Crítico">
      <formula>NOT(ISERROR(SEARCH("Crítico",V24)))</formula>
    </cfRule>
    <cfRule type="containsText" dxfId="416" priority="299" operator="containsText" text="Poco Crítico">
      <formula>NOT(ISERROR(SEARCH("Poco Crítico",V24)))</formula>
    </cfRule>
    <cfRule type="containsText" dxfId="415" priority="300" operator="containsText" text="No Crítico">
      <formula>NOT(ISERROR(SEARCH("No Crítico",V24)))</formula>
    </cfRule>
  </conditionalFormatting>
  <conditionalFormatting sqref="W65 AA65:AB65 AO65 AQ65:AR65 AD65:AE65">
    <cfRule type="containsText" dxfId="414" priority="289" operator="containsText" text="Muy Crítico">
      <formula>NOT(ISERROR(SEARCH("Muy Crítico",W65)))</formula>
    </cfRule>
    <cfRule type="containsText" dxfId="413" priority="290" operator="containsText" text="Crítico">
      <formula>NOT(ISERROR(SEARCH("Crítico",W65)))</formula>
    </cfRule>
    <cfRule type="containsText" dxfId="412" priority="291" operator="containsText" text="Poco Crítico">
      <formula>NOT(ISERROR(SEARCH("Poco Crítico",W65)))</formula>
    </cfRule>
    <cfRule type="containsText" dxfId="411" priority="292" operator="containsText" text="No Crítico">
      <formula>NOT(ISERROR(SEARCH("No Crítico",W65)))</formula>
    </cfRule>
  </conditionalFormatting>
  <conditionalFormatting sqref="AF36 AF34">
    <cfRule type="containsText" dxfId="410" priority="197" operator="containsText" text="Muy Crítico">
      <formula>NOT(ISERROR(SEARCH("Muy Crítico",AF34)))</formula>
    </cfRule>
    <cfRule type="containsText" dxfId="409" priority="198" operator="containsText" text="Crítico">
      <formula>NOT(ISERROR(SEARCH("Crítico",AF34)))</formula>
    </cfRule>
    <cfRule type="containsText" dxfId="408" priority="199" operator="containsText" text="Poco Crítico">
      <formula>NOT(ISERROR(SEARCH("Poco Crítico",AF34)))</formula>
    </cfRule>
    <cfRule type="containsText" dxfId="407" priority="200" operator="containsText" text="No Crítico">
      <formula>NOT(ISERROR(SEARCH("No Crítico",AF34)))</formula>
    </cfRule>
  </conditionalFormatting>
  <conditionalFormatting sqref="AM65">
    <cfRule type="containsText" dxfId="406" priority="277" operator="containsText" text="Muy Crítico">
      <formula>NOT(ISERROR(SEARCH("Muy Crítico",AM65)))</formula>
    </cfRule>
    <cfRule type="containsText" dxfId="405" priority="278" operator="containsText" text="Crítico">
      <formula>NOT(ISERROR(SEARCH("Crítico",AM65)))</formula>
    </cfRule>
    <cfRule type="containsText" dxfId="404" priority="279" operator="containsText" text="Poco Crítico">
      <formula>NOT(ISERROR(SEARCH("Poco Crítico",AM65)))</formula>
    </cfRule>
    <cfRule type="containsText" dxfId="403" priority="280" operator="containsText" text="No Crítico">
      <formula>NOT(ISERROR(SEARCH("No Crítico",AM65)))</formula>
    </cfRule>
  </conditionalFormatting>
  <conditionalFormatting sqref="AK65">
    <cfRule type="containsText" dxfId="402" priority="281" operator="containsText" text="Muy Crítico">
      <formula>NOT(ISERROR(SEARCH("Muy Crítico",AK65)))</formula>
    </cfRule>
    <cfRule type="containsText" dxfId="401" priority="282" operator="containsText" text="Crítico">
      <formula>NOT(ISERROR(SEARCH("Crítico",AK65)))</formula>
    </cfRule>
    <cfRule type="containsText" dxfId="400" priority="283" operator="containsText" text="Poco Crítico">
      <formula>NOT(ISERROR(SEARCH("Poco Crítico",AK65)))</formula>
    </cfRule>
    <cfRule type="containsText" dxfId="399" priority="284" operator="containsText" text="No Crítico">
      <formula>NOT(ISERROR(SEARCH("No Crítico",AK65)))</formula>
    </cfRule>
  </conditionalFormatting>
  <conditionalFormatting sqref="AI65">
    <cfRule type="containsText" dxfId="398" priority="285" operator="containsText" text="Muy Crítico">
      <formula>NOT(ISERROR(SEARCH("Muy Crítico",AI65)))</formula>
    </cfRule>
    <cfRule type="containsText" dxfId="397" priority="286" operator="containsText" text="Crítico">
      <formula>NOT(ISERROR(SEARCH("Crítico",AI65)))</formula>
    </cfRule>
    <cfRule type="containsText" dxfId="396" priority="287" operator="containsText" text="Poco Crítico">
      <formula>NOT(ISERROR(SEARCH("Poco Crítico",AI65)))</formula>
    </cfRule>
    <cfRule type="containsText" dxfId="395" priority="288" operator="containsText" text="No Crítico">
      <formula>NOT(ISERROR(SEARCH("No Crítico",AI65)))</formula>
    </cfRule>
  </conditionalFormatting>
  <conditionalFormatting sqref="V65 X65:Z65 AF65 AP65 AN65 AL65 AJ65 AH65 AC65">
    <cfRule type="containsText" dxfId="394" priority="273" operator="containsText" text="Muy Crítico">
      <formula>NOT(ISERROR(SEARCH("Muy Crítico",V65)))</formula>
    </cfRule>
    <cfRule type="containsText" dxfId="393" priority="274" operator="containsText" text="Crítico">
      <formula>NOT(ISERROR(SEARCH("Crítico",V65)))</formula>
    </cfRule>
    <cfRule type="containsText" dxfId="392" priority="275" operator="containsText" text="Poco Crítico">
      <formula>NOT(ISERROR(SEARCH("Poco Crítico",V65)))</formula>
    </cfRule>
    <cfRule type="containsText" dxfId="391" priority="276" operator="containsText" text="No Crítico">
      <formula>NOT(ISERROR(SEARCH("No Crítico",V65)))</formula>
    </cfRule>
  </conditionalFormatting>
  <conditionalFormatting sqref="AP34">
    <cfRule type="containsText" dxfId="390" priority="93" operator="containsText" text="Muy Crítico">
      <formula>NOT(ISERROR(SEARCH("Muy Crítico",AP34)))</formula>
    </cfRule>
    <cfRule type="containsText" dxfId="389" priority="94" operator="containsText" text="Crítico">
      <formula>NOT(ISERROR(SEARCH("Crítico",AP34)))</formula>
    </cfRule>
    <cfRule type="containsText" dxfId="388" priority="95" operator="containsText" text="Poco Crítico">
      <formula>NOT(ISERROR(SEARCH("Poco Crítico",AP34)))</formula>
    </cfRule>
    <cfRule type="containsText" dxfId="387" priority="96" operator="containsText" text="No Crítico">
      <formula>NOT(ISERROR(SEARCH("No Crítico",AP34)))</formula>
    </cfRule>
  </conditionalFormatting>
  <conditionalFormatting sqref="V36 V38 V40:V41 V25:V32 V34">
    <cfRule type="containsText" dxfId="386" priority="269" operator="containsText" text="Muy Crítico">
      <formula>NOT(ISERROR(SEARCH("Muy Crítico",V25)))</formula>
    </cfRule>
    <cfRule type="containsText" dxfId="385" priority="270" operator="containsText" text="Crítico">
      <formula>NOT(ISERROR(SEARCH("Crítico",V25)))</formula>
    </cfRule>
    <cfRule type="containsText" dxfId="384" priority="271" operator="containsText" text="Poco Crítico">
      <formula>NOT(ISERROR(SEARCH("Poco Crítico",V25)))</formula>
    </cfRule>
    <cfRule type="containsText" dxfId="383" priority="272" operator="containsText" text="No Crítico">
      <formula>NOT(ISERROR(SEARCH("No Crítico",V25)))</formula>
    </cfRule>
  </conditionalFormatting>
  <conditionalFormatting sqref="V39">
    <cfRule type="containsText" dxfId="382" priority="265" operator="containsText" text="Muy Crítico">
      <formula>NOT(ISERROR(SEARCH("Muy Crítico",V39)))</formula>
    </cfRule>
    <cfRule type="containsText" dxfId="381" priority="266" operator="containsText" text="Crítico">
      <formula>NOT(ISERROR(SEARCH("Crítico",V39)))</formula>
    </cfRule>
    <cfRule type="containsText" dxfId="380" priority="267" operator="containsText" text="Poco Crítico">
      <formula>NOT(ISERROR(SEARCH("Poco Crítico",V39)))</formula>
    </cfRule>
    <cfRule type="containsText" dxfId="379" priority="268" operator="containsText" text="No Crítico">
      <formula>NOT(ISERROR(SEARCH("No Crítico",V39)))</formula>
    </cfRule>
  </conditionalFormatting>
  <conditionalFormatting sqref="V24">
    <cfRule type="containsText" dxfId="378" priority="257" operator="containsText" text="Muy Crítico">
      <formula>NOT(ISERROR(SEARCH("Muy Crítico",V24)))</formula>
    </cfRule>
    <cfRule type="containsText" dxfId="377" priority="258" operator="containsText" text="Crítico">
      <formula>NOT(ISERROR(SEARCH("Crítico",V24)))</formula>
    </cfRule>
    <cfRule type="containsText" dxfId="376" priority="259" operator="containsText" text="Poco Crítico">
      <formula>NOT(ISERROR(SEARCH("Poco Crítico",V24)))</formula>
    </cfRule>
    <cfRule type="containsText" dxfId="375" priority="260" operator="containsText" text="No Crítico">
      <formula>NOT(ISERROR(SEARCH("No Crítico",V24)))</formula>
    </cfRule>
  </conditionalFormatting>
  <conditionalFormatting sqref="V35">
    <cfRule type="containsText" dxfId="374" priority="253" operator="containsText" text="Muy Crítico">
      <formula>NOT(ISERROR(SEARCH("Muy Crítico",V35)))</formula>
    </cfRule>
    <cfRule type="containsText" dxfId="373" priority="254" operator="containsText" text="Crítico">
      <formula>NOT(ISERROR(SEARCH("Crítico",V35)))</formula>
    </cfRule>
    <cfRule type="containsText" dxfId="372" priority="255" operator="containsText" text="Poco Crítico">
      <formula>NOT(ISERROR(SEARCH("Poco Crítico",V35)))</formula>
    </cfRule>
    <cfRule type="containsText" dxfId="371" priority="256" operator="containsText" text="No Crítico">
      <formula>NOT(ISERROR(SEARCH("No Crítico",V35)))</formula>
    </cfRule>
  </conditionalFormatting>
  <conditionalFormatting sqref="V37">
    <cfRule type="containsText" dxfId="370" priority="249" operator="containsText" text="Muy Crítico">
      <formula>NOT(ISERROR(SEARCH("Muy Crítico",V37)))</formula>
    </cfRule>
    <cfRule type="containsText" dxfId="369" priority="250" operator="containsText" text="Crítico">
      <formula>NOT(ISERROR(SEARCH("Crítico",V37)))</formula>
    </cfRule>
    <cfRule type="containsText" dxfId="368" priority="251" operator="containsText" text="Poco Crítico">
      <formula>NOT(ISERROR(SEARCH("Poco Crítico",V37)))</formula>
    </cfRule>
    <cfRule type="containsText" dxfId="367" priority="252" operator="containsText" text="No Crítico">
      <formula>NOT(ISERROR(SEARCH("No Crítico",V37)))</formula>
    </cfRule>
  </conditionalFormatting>
  <conditionalFormatting sqref="V33">
    <cfRule type="containsText" dxfId="366" priority="245" operator="containsText" text="Muy Crítico">
      <formula>NOT(ISERROR(SEARCH("Muy Crítico",V33)))</formula>
    </cfRule>
    <cfRule type="containsText" dxfId="365" priority="246" operator="containsText" text="Crítico">
      <formula>NOT(ISERROR(SEARCH("Crítico",V33)))</formula>
    </cfRule>
    <cfRule type="containsText" dxfId="364" priority="247" operator="containsText" text="Poco Crítico">
      <formula>NOT(ISERROR(SEARCH("Poco Crítico",V33)))</formula>
    </cfRule>
    <cfRule type="containsText" dxfId="363" priority="248" operator="containsText" text="No Crítico">
      <formula>NOT(ISERROR(SEARCH("No Crítico",V33)))</formula>
    </cfRule>
  </conditionalFormatting>
  <conditionalFormatting sqref="X38 X36 X40:X41 X34 Z34 Z40:Z41 Z36 Z38">
    <cfRule type="containsText" dxfId="362" priority="241" operator="containsText" text="Muy Crítico">
      <formula>NOT(ISERROR(SEARCH("Muy Crítico",X34)))</formula>
    </cfRule>
    <cfRule type="containsText" dxfId="361" priority="242" operator="containsText" text="Crítico">
      <formula>NOT(ISERROR(SEARCH("Crítico",X34)))</formula>
    </cfRule>
    <cfRule type="containsText" dxfId="360" priority="243" operator="containsText" text="Poco Crítico">
      <formula>NOT(ISERROR(SEARCH("Poco Crítico",X34)))</formula>
    </cfRule>
    <cfRule type="containsText" dxfId="359" priority="244" operator="containsText" text="No Crítico">
      <formula>NOT(ISERROR(SEARCH("No Crítico",X34)))</formula>
    </cfRule>
  </conditionalFormatting>
  <conditionalFormatting sqref="X39 Z39">
    <cfRule type="containsText" dxfId="358" priority="237" operator="containsText" text="Muy Crítico">
      <formula>NOT(ISERROR(SEARCH("Muy Crítico",X39)))</formula>
    </cfRule>
    <cfRule type="containsText" dxfId="357" priority="238" operator="containsText" text="Crítico">
      <formula>NOT(ISERROR(SEARCH("Crítico",X39)))</formula>
    </cfRule>
    <cfRule type="containsText" dxfId="356" priority="239" operator="containsText" text="Poco Crítico">
      <formula>NOT(ISERROR(SEARCH("Poco Crítico",X39)))</formula>
    </cfRule>
    <cfRule type="containsText" dxfId="355" priority="240" operator="containsText" text="No Crítico">
      <formula>NOT(ISERROR(SEARCH("No Crítico",X39)))</formula>
    </cfRule>
  </conditionalFormatting>
  <conditionalFormatting sqref="X33 Z33">
    <cfRule type="containsText" dxfId="354" priority="229" operator="containsText" text="Muy Crítico">
      <formula>NOT(ISERROR(SEARCH("Muy Crítico",X33)))</formula>
    </cfRule>
    <cfRule type="containsText" dxfId="353" priority="230" operator="containsText" text="Crítico">
      <formula>NOT(ISERROR(SEARCH("Crítico",X33)))</formula>
    </cfRule>
    <cfRule type="containsText" dxfId="352" priority="231" operator="containsText" text="Poco Crítico">
      <formula>NOT(ISERROR(SEARCH("Poco Crítico",X33)))</formula>
    </cfRule>
    <cfRule type="containsText" dxfId="351" priority="232" operator="containsText" text="No Crítico">
      <formula>NOT(ISERROR(SEARCH("No Crítico",X33)))</formula>
    </cfRule>
  </conditionalFormatting>
  <conditionalFormatting sqref="X35 Z35">
    <cfRule type="containsText" dxfId="350" priority="233" operator="containsText" text="Muy Crítico">
      <formula>NOT(ISERROR(SEARCH("Muy Crítico",X35)))</formula>
    </cfRule>
    <cfRule type="containsText" dxfId="349" priority="234" operator="containsText" text="Crítico">
      <formula>NOT(ISERROR(SEARCH("Crítico",X35)))</formula>
    </cfRule>
    <cfRule type="containsText" dxfId="348" priority="235" operator="containsText" text="Poco Crítico">
      <formula>NOT(ISERROR(SEARCH("Poco Crítico",X35)))</formula>
    </cfRule>
    <cfRule type="containsText" dxfId="347" priority="236" operator="containsText" text="No Crítico">
      <formula>NOT(ISERROR(SEARCH("No Crítico",X35)))</formula>
    </cfRule>
  </conditionalFormatting>
  <conditionalFormatting sqref="X37 Z37">
    <cfRule type="containsText" dxfId="346" priority="225" operator="containsText" text="Muy Crítico">
      <formula>NOT(ISERROR(SEARCH("Muy Crítico",X37)))</formula>
    </cfRule>
    <cfRule type="containsText" dxfId="345" priority="226" operator="containsText" text="Crítico">
      <formula>NOT(ISERROR(SEARCH("Crítico",X37)))</formula>
    </cfRule>
    <cfRule type="containsText" dxfId="344" priority="227" operator="containsText" text="Poco Crítico">
      <formula>NOT(ISERROR(SEARCH("Poco Crítico",X37)))</formula>
    </cfRule>
    <cfRule type="containsText" dxfId="343" priority="228" operator="containsText" text="No Crítico">
      <formula>NOT(ISERROR(SEARCH("No Crítico",X37)))</formula>
    </cfRule>
  </conditionalFormatting>
  <conditionalFormatting sqref="AC38 AC40:AC41 AC34">
    <cfRule type="containsText" dxfId="342" priority="221" operator="containsText" text="Muy Crítico">
      <formula>NOT(ISERROR(SEARCH("Muy Crítico",AC34)))</formula>
    </cfRule>
    <cfRule type="containsText" dxfId="341" priority="222" operator="containsText" text="Crítico">
      <formula>NOT(ISERROR(SEARCH("Crítico",AC34)))</formula>
    </cfRule>
    <cfRule type="containsText" dxfId="340" priority="223" operator="containsText" text="Poco Crítico">
      <formula>NOT(ISERROR(SEARCH("Poco Crítico",AC34)))</formula>
    </cfRule>
    <cfRule type="containsText" dxfId="339" priority="224" operator="containsText" text="No Crítico">
      <formula>NOT(ISERROR(SEARCH("No Crítico",AC34)))</formula>
    </cfRule>
  </conditionalFormatting>
  <conditionalFormatting sqref="AC39">
    <cfRule type="containsText" dxfId="338" priority="213" operator="containsText" text="Muy Crítico">
      <formula>NOT(ISERROR(SEARCH("Muy Crítico",AC39)))</formula>
    </cfRule>
    <cfRule type="containsText" dxfId="337" priority="214" operator="containsText" text="Crítico">
      <formula>NOT(ISERROR(SEARCH("Crítico",AC39)))</formula>
    </cfRule>
    <cfRule type="containsText" dxfId="336" priority="215" operator="containsText" text="Poco Crítico">
      <formula>NOT(ISERROR(SEARCH("Poco Crítico",AC39)))</formula>
    </cfRule>
    <cfRule type="containsText" dxfId="335" priority="216" operator="containsText" text="No Crítico">
      <formula>NOT(ISERROR(SEARCH("No Crítico",AC39)))</formula>
    </cfRule>
  </conditionalFormatting>
  <conditionalFormatting sqref="AC33">
    <cfRule type="containsText" dxfId="334" priority="205" operator="containsText" text="Muy Crítico">
      <formula>NOT(ISERROR(SEARCH("Muy Crítico",AC33)))</formula>
    </cfRule>
    <cfRule type="containsText" dxfId="333" priority="206" operator="containsText" text="Crítico">
      <formula>NOT(ISERROR(SEARCH("Crítico",AC33)))</formula>
    </cfRule>
    <cfRule type="containsText" dxfId="332" priority="207" operator="containsText" text="Poco Crítico">
      <formula>NOT(ISERROR(SEARCH("Poco Crítico",AC33)))</formula>
    </cfRule>
    <cfRule type="containsText" dxfId="331" priority="208" operator="containsText" text="No Crítico">
      <formula>NOT(ISERROR(SEARCH("No Crítico",AC33)))</formula>
    </cfRule>
  </conditionalFormatting>
  <conditionalFormatting sqref="AC35:AC36">
    <cfRule type="containsText" dxfId="330" priority="209" operator="containsText" text="Muy Crítico">
      <formula>NOT(ISERROR(SEARCH("Muy Crítico",AC35)))</formula>
    </cfRule>
    <cfRule type="containsText" dxfId="329" priority="210" operator="containsText" text="Crítico">
      <formula>NOT(ISERROR(SEARCH("Crítico",AC35)))</formula>
    </cfRule>
    <cfRule type="containsText" dxfId="328" priority="211" operator="containsText" text="Poco Crítico">
      <formula>NOT(ISERROR(SEARCH("Poco Crítico",AC35)))</formula>
    </cfRule>
    <cfRule type="containsText" dxfId="327" priority="212" operator="containsText" text="No Crítico">
      <formula>NOT(ISERROR(SEARCH("No Crítico",AC35)))</formula>
    </cfRule>
  </conditionalFormatting>
  <conditionalFormatting sqref="AC37">
    <cfRule type="containsText" dxfId="326" priority="201" operator="containsText" text="Muy Crítico">
      <formula>NOT(ISERROR(SEARCH("Muy Crítico",AC37)))</formula>
    </cfRule>
    <cfRule type="containsText" dxfId="325" priority="202" operator="containsText" text="Crítico">
      <formula>NOT(ISERROR(SEARCH("Crítico",AC37)))</formula>
    </cfRule>
    <cfRule type="containsText" dxfId="324" priority="203" operator="containsText" text="Poco Crítico">
      <formula>NOT(ISERROR(SEARCH("Poco Crítico",AC37)))</formula>
    </cfRule>
    <cfRule type="containsText" dxfId="323" priority="204" operator="containsText" text="No Crítico">
      <formula>NOT(ISERROR(SEARCH("No Crítico",AC37)))</formula>
    </cfRule>
  </conditionalFormatting>
  <conditionalFormatting sqref="AF33">
    <cfRule type="containsText" dxfId="322" priority="189" operator="containsText" text="Muy Crítico">
      <formula>NOT(ISERROR(SEARCH("Muy Crítico",AF33)))</formula>
    </cfRule>
    <cfRule type="containsText" dxfId="321" priority="190" operator="containsText" text="Crítico">
      <formula>NOT(ISERROR(SEARCH("Crítico",AF33)))</formula>
    </cfRule>
    <cfRule type="containsText" dxfId="320" priority="191" operator="containsText" text="Poco Crítico">
      <formula>NOT(ISERROR(SEARCH("Poco Crítico",AF33)))</formula>
    </cfRule>
    <cfRule type="containsText" dxfId="319" priority="192" operator="containsText" text="No Crítico">
      <formula>NOT(ISERROR(SEARCH("No Crítico",AF33)))</formula>
    </cfRule>
  </conditionalFormatting>
  <conditionalFormatting sqref="AF35">
    <cfRule type="containsText" dxfId="318" priority="193" operator="containsText" text="Muy Crítico">
      <formula>NOT(ISERROR(SEARCH("Muy Crítico",AF35)))</formula>
    </cfRule>
    <cfRule type="containsText" dxfId="317" priority="194" operator="containsText" text="Crítico">
      <formula>NOT(ISERROR(SEARCH("Crítico",AF35)))</formula>
    </cfRule>
    <cfRule type="containsText" dxfId="316" priority="195" operator="containsText" text="Poco Crítico">
      <formula>NOT(ISERROR(SEARCH("Poco Crítico",AF35)))</formula>
    </cfRule>
    <cfRule type="containsText" dxfId="315" priority="196" operator="containsText" text="No Crítico">
      <formula>NOT(ISERROR(SEARCH("No Crítico",AF35)))</formula>
    </cfRule>
  </conditionalFormatting>
  <conditionalFormatting sqref="AF37">
    <cfRule type="containsText" dxfId="314" priority="185" operator="containsText" text="Muy Crítico">
      <formula>NOT(ISERROR(SEARCH("Muy Crítico",AF37)))</formula>
    </cfRule>
    <cfRule type="containsText" dxfId="313" priority="186" operator="containsText" text="Crítico">
      <formula>NOT(ISERROR(SEARCH("Crítico",AF37)))</formula>
    </cfRule>
    <cfRule type="containsText" dxfId="312" priority="187" operator="containsText" text="Poco Crítico">
      <formula>NOT(ISERROR(SEARCH("Poco Crítico",AF37)))</formula>
    </cfRule>
    <cfRule type="containsText" dxfId="311" priority="188" operator="containsText" text="No Crítico">
      <formula>NOT(ISERROR(SEARCH("No Crítico",AF37)))</formula>
    </cfRule>
  </conditionalFormatting>
  <conditionalFormatting sqref="AH38">
    <cfRule type="containsText" dxfId="310" priority="181" operator="containsText" text="Muy Crítico">
      <formula>NOT(ISERROR(SEARCH("Muy Crítico",AH38)))</formula>
    </cfRule>
    <cfRule type="containsText" dxfId="309" priority="182" operator="containsText" text="Crítico">
      <formula>NOT(ISERROR(SEARCH("Crítico",AH38)))</formula>
    </cfRule>
    <cfRule type="containsText" dxfId="308" priority="183" operator="containsText" text="Poco Crítico">
      <formula>NOT(ISERROR(SEARCH("Poco Crítico",AH38)))</formula>
    </cfRule>
    <cfRule type="containsText" dxfId="307" priority="184" operator="containsText" text="No Crítico">
      <formula>NOT(ISERROR(SEARCH("No Crítico",AH38)))</formula>
    </cfRule>
  </conditionalFormatting>
  <conditionalFormatting sqref="AH39">
    <cfRule type="containsText" dxfId="306" priority="177" operator="containsText" text="Muy Crítico">
      <formula>NOT(ISERROR(SEARCH("Muy Crítico",AH39)))</formula>
    </cfRule>
    <cfRule type="containsText" dxfId="305" priority="178" operator="containsText" text="Crítico">
      <formula>NOT(ISERROR(SEARCH("Crítico",AH39)))</formula>
    </cfRule>
    <cfRule type="containsText" dxfId="304" priority="179" operator="containsText" text="Poco Crítico">
      <formula>NOT(ISERROR(SEARCH("Poco Crítico",AH39)))</formula>
    </cfRule>
    <cfRule type="containsText" dxfId="303" priority="180" operator="containsText" text="No Crítico">
      <formula>NOT(ISERROR(SEARCH("No Crítico",AH39)))</formula>
    </cfRule>
  </conditionalFormatting>
  <conditionalFormatting sqref="AH33">
    <cfRule type="containsText" dxfId="302" priority="173" operator="containsText" text="Muy Crítico">
      <formula>NOT(ISERROR(SEARCH("Muy Crítico",AH33)))</formula>
    </cfRule>
    <cfRule type="containsText" dxfId="301" priority="174" operator="containsText" text="Crítico">
      <formula>NOT(ISERROR(SEARCH("Crítico",AH33)))</formula>
    </cfRule>
    <cfRule type="containsText" dxfId="300" priority="175" operator="containsText" text="Poco Crítico">
      <formula>NOT(ISERROR(SEARCH("Poco Crítico",AH33)))</formula>
    </cfRule>
    <cfRule type="containsText" dxfId="299" priority="176" operator="containsText" text="No Crítico">
      <formula>NOT(ISERROR(SEARCH("No Crítico",AH33)))</formula>
    </cfRule>
  </conditionalFormatting>
  <conditionalFormatting sqref="AH37">
    <cfRule type="containsText" dxfId="298" priority="169" operator="containsText" text="Muy Crítico">
      <formula>NOT(ISERROR(SEARCH("Muy Crítico",AH37)))</formula>
    </cfRule>
    <cfRule type="containsText" dxfId="297" priority="170" operator="containsText" text="Crítico">
      <formula>NOT(ISERROR(SEARCH("Crítico",AH37)))</formula>
    </cfRule>
    <cfRule type="containsText" dxfId="296" priority="171" operator="containsText" text="Poco Crítico">
      <formula>NOT(ISERROR(SEARCH("Poco Crítico",AH37)))</formula>
    </cfRule>
    <cfRule type="containsText" dxfId="295" priority="172" operator="containsText" text="No Crítico">
      <formula>NOT(ISERROR(SEARCH("No Crítico",AH37)))</formula>
    </cfRule>
  </conditionalFormatting>
  <conditionalFormatting sqref="AH34">
    <cfRule type="containsText" dxfId="294" priority="165" operator="containsText" text="Muy Crítico">
      <formula>NOT(ISERROR(SEARCH("Muy Crítico",AH34)))</formula>
    </cfRule>
    <cfRule type="containsText" dxfId="293" priority="166" operator="containsText" text="Crítico">
      <formula>NOT(ISERROR(SEARCH("Crítico",AH34)))</formula>
    </cfRule>
    <cfRule type="containsText" dxfId="292" priority="167" operator="containsText" text="Poco Crítico">
      <formula>NOT(ISERROR(SEARCH("Poco Crítico",AH34)))</formula>
    </cfRule>
    <cfRule type="containsText" dxfId="291" priority="168" operator="containsText" text="No Crítico">
      <formula>NOT(ISERROR(SEARCH("No Crítico",AH34)))</formula>
    </cfRule>
  </conditionalFormatting>
  <conditionalFormatting sqref="AH35">
    <cfRule type="containsText" dxfId="290" priority="161" operator="containsText" text="Muy Crítico">
      <formula>NOT(ISERROR(SEARCH("Muy Crítico",AH35)))</formula>
    </cfRule>
    <cfRule type="containsText" dxfId="289" priority="162" operator="containsText" text="Crítico">
      <formula>NOT(ISERROR(SEARCH("Crítico",AH35)))</formula>
    </cfRule>
    <cfRule type="containsText" dxfId="288" priority="163" operator="containsText" text="Poco Crítico">
      <formula>NOT(ISERROR(SEARCH("Poco Crítico",AH35)))</formula>
    </cfRule>
    <cfRule type="containsText" dxfId="287" priority="164" operator="containsText" text="No Crítico">
      <formula>NOT(ISERROR(SEARCH("No Crítico",AH35)))</formula>
    </cfRule>
  </conditionalFormatting>
  <conditionalFormatting sqref="AH36">
    <cfRule type="containsText" dxfId="286" priority="157" operator="containsText" text="Muy Crítico">
      <formula>NOT(ISERROR(SEARCH("Muy Crítico",AH36)))</formula>
    </cfRule>
    <cfRule type="containsText" dxfId="285" priority="158" operator="containsText" text="Crítico">
      <formula>NOT(ISERROR(SEARCH("Crítico",AH36)))</formula>
    </cfRule>
    <cfRule type="containsText" dxfId="284" priority="159" operator="containsText" text="Poco Crítico">
      <formula>NOT(ISERROR(SEARCH("Poco Crítico",AH36)))</formula>
    </cfRule>
    <cfRule type="containsText" dxfId="283" priority="160" operator="containsText" text="No Crítico">
      <formula>NOT(ISERROR(SEARCH("No Crítico",AH36)))</formula>
    </cfRule>
  </conditionalFormatting>
  <conditionalFormatting sqref="AJ38 AJ36 AJ34">
    <cfRule type="containsText" dxfId="282" priority="153" operator="containsText" text="Muy Crítico">
      <formula>NOT(ISERROR(SEARCH("Muy Crítico",AJ34)))</formula>
    </cfRule>
    <cfRule type="containsText" dxfId="281" priority="154" operator="containsText" text="Crítico">
      <formula>NOT(ISERROR(SEARCH("Crítico",AJ34)))</formula>
    </cfRule>
    <cfRule type="containsText" dxfId="280" priority="155" operator="containsText" text="Poco Crítico">
      <formula>NOT(ISERROR(SEARCH("Poco Crítico",AJ34)))</formula>
    </cfRule>
    <cfRule type="containsText" dxfId="279" priority="156" operator="containsText" text="No Crítico">
      <formula>NOT(ISERROR(SEARCH("No Crítico",AJ34)))</formula>
    </cfRule>
  </conditionalFormatting>
  <conditionalFormatting sqref="AJ39">
    <cfRule type="containsText" dxfId="278" priority="149" operator="containsText" text="Muy Crítico">
      <formula>NOT(ISERROR(SEARCH("Muy Crítico",AJ39)))</formula>
    </cfRule>
    <cfRule type="containsText" dxfId="277" priority="150" operator="containsText" text="Crítico">
      <formula>NOT(ISERROR(SEARCH("Crítico",AJ39)))</formula>
    </cfRule>
    <cfRule type="containsText" dxfId="276" priority="151" operator="containsText" text="Poco Crítico">
      <formula>NOT(ISERROR(SEARCH("Poco Crítico",AJ39)))</formula>
    </cfRule>
    <cfRule type="containsText" dxfId="275" priority="152" operator="containsText" text="No Crítico">
      <formula>NOT(ISERROR(SEARCH("No Crítico",AJ39)))</formula>
    </cfRule>
  </conditionalFormatting>
  <conditionalFormatting sqref="AJ33">
    <cfRule type="containsText" dxfId="274" priority="141" operator="containsText" text="Muy Crítico">
      <formula>NOT(ISERROR(SEARCH("Muy Crítico",AJ33)))</formula>
    </cfRule>
    <cfRule type="containsText" dxfId="273" priority="142" operator="containsText" text="Crítico">
      <formula>NOT(ISERROR(SEARCH("Crítico",AJ33)))</formula>
    </cfRule>
    <cfRule type="containsText" dxfId="272" priority="143" operator="containsText" text="Poco Crítico">
      <formula>NOT(ISERROR(SEARCH("Poco Crítico",AJ33)))</formula>
    </cfRule>
    <cfRule type="containsText" dxfId="271" priority="144" operator="containsText" text="No Crítico">
      <formula>NOT(ISERROR(SEARCH("No Crítico",AJ33)))</formula>
    </cfRule>
  </conditionalFormatting>
  <conditionalFormatting sqref="AJ35">
    <cfRule type="containsText" dxfId="270" priority="145" operator="containsText" text="Muy Crítico">
      <formula>NOT(ISERROR(SEARCH("Muy Crítico",AJ35)))</formula>
    </cfRule>
    <cfRule type="containsText" dxfId="269" priority="146" operator="containsText" text="Crítico">
      <formula>NOT(ISERROR(SEARCH("Crítico",AJ35)))</formula>
    </cfRule>
    <cfRule type="containsText" dxfId="268" priority="147" operator="containsText" text="Poco Crítico">
      <formula>NOT(ISERROR(SEARCH("Poco Crítico",AJ35)))</formula>
    </cfRule>
    <cfRule type="containsText" dxfId="267" priority="148" operator="containsText" text="No Crítico">
      <formula>NOT(ISERROR(SEARCH("No Crítico",AJ35)))</formula>
    </cfRule>
  </conditionalFormatting>
  <conditionalFormatting sqref="AJ37">
    <cfRule type="containsText" dxfId="266" priority="137" operator="containsText" text="Muy Crítico">
      <formula>NOT(ISERROR(SEARCH("Muy Crítico",AJ37)))</formula>
    </cfRule>
    <cfRule type="containsText" dxfId="265" priority="138" operator="containsText" text="Crítico">
      <formula>NOT(ISERROR(SEARCH("Crítico",AJ37)))</formula>
    </cfRule>
    <cfRule type="containsText" dxfId="264" priority="139" operator="containsText" text="Poco Crítico">
      <formula>NOT(ISERROR(SEARCH("Poco Crítico",AJ37)))</formula>
    </cfRule>
    <cfRule type="containsText" dxfId="263" priority="140" operator="containsText" text="No Crítico">
      <formula>NOT(ISERROR(SEARCH("No Crítico",AJ37)))</formula>
    </cfRule>
  </conditionalFormatting>
  <conditionalFormatting sqref="AL38:AL39 AL25:AL36">
    <cfRule type="containsText" dxfId="262" priority="133" operator="containsText" text="Muy Crítico">
      <formula>NOT(ISERROR(SEARCH("Muy Crítico",AL25)))</formula>
    </cfRule>
    <cfRule type="containsText" dxfId="261" priority="134" operator="containsText" text="Crítico">
      <formula>NOT(ISERROR(SEARCH("Crítico",AL25)))</formula>
    </cfRule>
    <cfRule type="containsText" dxfId="260" priority="135" operator="containsText" text="Poco Crítico">
      <formula>NOT(ISERROR(SEARCH("Poco Crítico",AL25)))</formula>
    </cfRule>
    <cfRule type="containsText" dxfId="259" priority="136" operator="containsText" text="No Crítico">
      <formula>NOT(ISERROR(SEARCH("No Crítico",AL25)))</formula>
    </cfRule>
  </conditionalFormatting>
  <conditionalFormatting sqref="AL37">
    <cfRule type="containsText" dxfId="258" priority="129" operator="containsText" text="Muy Crítico">
      <formula>NOT(ISERROR(SEARCH("Muy Crítico",AL37)))</formula>
    </cfRule>
    <cfRule type="containsText" dxfId="257" priority="130" operator="containsText" text="Crítico">
      <formula>NOT(ISERROR(SEARCH("Crítico",AL37)))</formula>
    </cfRule>
    <cfRule type="containsText" dxfId="256" priority="131" operator="containsText" text="Poco Crítico">
      <formula>NOT(ISERROR(SEARCH("Poco Crítico",AL37)))</formula>
    </cfRule>
    <cfRule type="containsText" dxfId="255" priority="132" operator="containsText" text="No Crítico">
      <formula>NOT(ISERROR(SEARCH("No Crítico",AL37)))</formula>
    </cfRule>
  </conditionalFormatting>
  <conditionalFormatting sqref="AN34 AN36 AN38:AN41">
    <cfRule type="containsText" dxfId="254" priority="125" operator="containsText" text="Muy Crítico">
      <formula>NOT(ISERROR(SEARCH("Muy Crítico",AN34)))</formula>
    </cfRule>
    <cfRule type="containsText" dxfId="253" priority="126" operator="containsText" text="Crítico">
      <formula>NOT(ISERROR(SEARCH("Crítico",AN34)))</formula>
    </cfRule>
    <cfRule type="containsText" dxfId="252" priority="127" operator="containsText" text="Poco Crítico">
      <formula>NOT(ISERROR(SEARCH("Poco Crítico",AN34)))</formula>
    </cfRule>
    <cfRule type="containsText" dxfId="251" priority="128" operator="containsText" text="No Crítico">
      <formula>NOT(ISERROR(SEARCH("No Crítico",AN34)))</formula>
    </cfRule>
  </conditionalFormatting>
  <conditionalFormatting sqref="AN33">
    <cfRule type="containsText" dxfId="250" priority="117" operator="containsText" text="Muy Crítico">
      <formula>NOT(ISERROR(SEARCH("Muy Crítico",AN33)))</formula>
    </cfRule>
    <cfRule type="containsText" dxfId="249" priority="118" operator="containsText" text="Crítico">
      <formula>NOT(ISERROR(SEARCH("Crítico",AN33)))</formula>
    </cfRule>
    <cfRule type="containsText" dxfId="248" priority="119" operator="containsText" text="Poco Crítico">
      <formula>NOT(ISERROR(SEARCH("Poco Crítico",AN33)))</formula>
    </cfRule>
    <cfRule type="containsText" dxfId="247" priority="120" operator="containsText" text="No Crítico">
      <formula>NOT(ISERROR(SEARCH("No Crítico",AN33)))</formula>
    </cfRule>
  </conditionalFormatting>
  <conditionalFormatting sqref="AN35">
    <cfRule type="containsText" dxfId="246" priority="121" operator="containsText" text="Muy Crítico">
      <formula>NOT(ISERROR(SEARCH("Muy Crítico",AN35)))</formula>
    </cfRule>
    <cfRule type="containsText" dxfId="245" priority="122" operator="containsText" text="Crítico">
      <formula>NOT(ISERROR(SEARCH("Crítico",AN35)))</formula>
    </cfRule>
    <cfRule type="containsText" dxfId="244" priority="123" operator="containsText" text="Poco Crítico">
      <formula>NOT(ISERROR(SEARCH("Poco Crítico",AN35)))</formula>
    </cfRule>
    <cfRule type="containsText" dxfId="243" priority="124" operator="containsText" text="No Crítico">
      <formula>NOT(ISERROR(SEARCH("No Crítico",AN35)))</formula>
    </cfRule>
  </conditionalFormatting>
  <conditionalFormatting sqref="AN37">
    <cfRule type="containsText" dxfId="242" priority="113" operator="containsText" text="Muy Crítico">
      <formula>NOT(ISERROR(SEARCH("Muy Crítico",AN37)))</formula>
    </cfRule>
    <cfRule type="containsText" dxfId="241" priority="114" operator="containsText" text="Crítico">
      <formula>NOT(ISERROR(SEARCH("Crítico",AN37)))</formula>
    </cfRule>
    <cfRule type="containsText" dxfId="240" priority="115" operator="containsText" text="Poco Crítico">
      <formula>NOT(ISERROR(SEARCH("Poco Crítico",AN37)))</formula>
    </cfRule>
    <cfRule type="containsText" dxfId="239" priority="116" operator="containsText" text="No Crítico">
      <formula>NOT(ISERROR(SEARCH("No Crítico",AN37)))</formula>
    </cfRule>
  </conditionalFormatting>
  <conditionalFormatting sqref="AP36">
    <cfRule type="containsText" dxfId="238" priority="109" operator="containsText" text="Muy Crítico">
      <formula>NOT(ISERROR(SEARCH("Muy Crítico",AP36)))</formula>
    </cfRule>
    <cfRule type="containsText" dxfId="237" priority="110" operator="containsText" text="Crítico">
      <formula>NOT(ISERROR(SEARCH("Crítico",AP36)))</formula>
    </cfRule>
    <cfRule type="containsText" dxfId="236" priority="111" operator="containsText" text="Poco Crítico">
      <formula>NOT(ISERROR(SEARCH("Poco Crítico",AP36)))</formula>
    </cfRule>
    <cfRule type="containsText" dxfId="235" priority="112" operator="containsText" text="No Crítico">
      <formula>NOT(ISERROR(SEARCH("No Crítico",AP36)))</formula>
    </cfRule>
  </conditionalFormatting>
  <conditionalFormatting sqref="AP33">
    <cfRule type="containsText" dxfId="234" priority="101" operator="containsText" text="Muy Crítico">
      <formula>NOT(ISERROR(SEARCH("Muy Crítico",AP33)))</formula>
    </cfRule>
    <cfRule type="containsText" dxfId="233" priority="102" operator="containsText" text="Crítico">
      <formula>NOT(ISERROR(SEARCH("Crítico",AP33)))</formula>
    </cfRule>
    <cfRule type="containsText" dxfId="232" priority="103" operator="containsText" text="Poco Crítico">
      <formula>NOT(ISERROR(SEARCH("Poco Crítico",AP33)))</formula>
    </cfRule>
    <cfRule type="containsText" dxfId="231" priority="104" operator="containsText" text="No Crítico">
      <formula>NOT(ISERROR(SEARCH("No Crítico",AP33)))</formula>
    </cfRule>
  </conditionalFormatting>
  <conditionalFormatting sqref="AP35">
    <cfRule type="containsText" dxfId="230" priority="105" operator="containsText" text="Muy Crítico">
      <formula>NOT(ISERROR(SEARCH("Muy Crítico",AP35)))</formula>
    </cfRule>
    <cfRule type="containsText" dxfId="229" priority="106" operator="containsText" text="Crítico">
      <formula>NOT(ISERROR(SEARCH("Crítico",AP35)))</formula>
    </cfRule>
    <cfRule type="containsText" dxfId="228" priority="107" operator="containsText" text="Poco Crítico">
      <formula>NOT(ISERROR(SEARCH("Poco Crítico",AP35)))</formula>
    </cfRule>
    <cfRule type="containsText" dxfId="227" priority="108" operator="containsText" text="No Crítico">
      <formula>NOT(ISERROR(SEARCH("No Crítico",AP35)))</formula>
    </cfRule>
  </conditionalFormatting>
  <conditionalFormatting sqref="AP37">
    <cfRule type="containsText" dxfId="226" priority="97" operator="containsText" text="Muy Crítico">
      <formula>NOT(ISERROR(SEARCH("Muy Crítico",AP37)))</formula>
    </cfRule>
    <cfRule type="containsText" dxfId="225" priority="98" operator="containsText" text="Crítico">
      <formula>NOT(ISERROR(SEARCH("Crítico",AP37)))</formula>
    </cfRule>
    <cfRule type="containsText" dxfId="224" priority="99" operator="containsText" text="Poco Crítico">
      <formula>NOT(ISERROR(SEARCH("Poco Crítico",AP37)))</formula>
    </cfRule>
    <cfRule type="containsText" dxfId="223" priority="100" operator="containsText" text="No Crítico">
      <formula>NOT(ISERROR(SEARCH("No Crítico",AP37)))</formula>
    </cfRule>
  </conditionalFormatting>
  <conditionalFormatting sqref="AL24">
    <cfRule type="containsText" dxfId="222" priority="89" operator="containsText" text="Muy Crítico">
      <formula>NOT(ISERROR(SEARCH("Muy Crítico",AL24)))</formula>
    </cfRule>
    <cfRule type="containsText" dxfId="221" priority="90" operator="containsText" text="Crítico">
      <formula>NOT(ISERROR(SEARCH("Crítico",AL24)))</formula>
    </cfRule>
    <cfRule type="containsText" dxfId="220" priority="91" operator="containsText" text="Poco Crítico">
      <formula>NOT(ISERROR(SEARCH("Poco Crítico",AL24)))</formula>
    </cfRule>
    <cfRule type="containsText" dxfId="219" priority="92" operator="containsText" text="No Crítico">
      <formula>NOT(ISERROR(SEARCH("No Crítico",AL24)))</formula>
    </cfRule>
  </conditionalFormatting>
  <conditionalFormatting sqref="AU24:AU41">
    <cfRule type="expression" dxfId="218" priority="85">
      <formula>IF(AU24="No crítico",1,0)</formula>
    </cfRule>
    <cfRule type="expression" dxfId="217" priority="86">
      <formula>IF(AU24="Esencial",1,0)</formula>
    </cfRule>
    <cfRule type="expression" dxfId="216" priority="87">
      <formula>IF(AU24="Crítico",1,0)</formula>
    </cfRule>
    <cfRule type="expression" dxfId="215" priority="88">
      <formula>IF(AU24="Muy crítico",1,0)</formula>
    </cfRule>
  </conditionalFormatting>
  <conditionalFormatting sqref="AA8:AA23 X8:X23">
    <cfRule type="containsText" dxfId="214" priority="65" operator="containsText" text="Muy Crítico">
      <formula>NOT(ISERROR(SEARCH("Muy Crítico",X8)))</formula>
    </cfRule>
    <cfRule type="containsText" dxfId="213" priority="66" operator="containsText" text="Crítico">
      <formula>NOT(ISERROR(SEARCH("Crítico",X8)))</formula>
    </cfRule>
    <cfRule type="containsText" dxfId="212" priority="67" operator="containsText" text="Poco Crítico">
      <formula>NOT(ISERROR(SEARCH("Poco Crítico",X8)))</formula>
    </cfRule>
    <cfRule type="containsText" dxfId="211" priority="68" operator="containsText" text="No Crítico">
      <formula>NOT(ISERROR(SEARCH("No Crítico",X8)))</formula>
    </cfRule>
  </conditionalFormatting>
  <conditionalFormatting sqref="W8:W23 AB8:AB23">
    <cfRule type="containsText" dxfId="210" priority="61" operator="containsText" text="Muy Crítico">
      <formula>NOT(ISERROR(SEARCH("Muy Crítico",W8)))</formula>
    </cfRule>
    <cfRule type="containsText" dxfId="209" priority="62" operator="containsText" text="Crítico">
      <formula>NOT(ISERROR(SEARCH("Crítico",W8)))</formula>
    </cfRule>
    <cfRule type="containsText" dxfId="208" priority="63" operator="containsText" text="Poco Crítico">
      <formula>NOT(ISERROR(SEARCH("Poco Crítico",W8)))</formula>
    </cfRule>
    <cfRule type="containsText" dxfId="207" priority="64" operator="containsText" text="No Crítico">
      <formula>NOT(ISERROR(SEARCH("No Crítico",W8)))</formula>
    </cfRule>
  </conditionalFormatting>
  <conditionalFormatting sqref="AD18:AK23 AD8:AE17 AK8 AM8 AO8 AQ8:AR8 AG8 AI8 AG9:AK15 AM9:AR15 AM18:AR23">
    <cfRule type="containsText" dxfId="206" priority="57" operator="containsText" text="Muy Crítico">
      <formula>NOT(ISERROR(SEARCH("Muy Crítico",AD8)))</formula>
    </cfRule>
    <cfRule type="containsText" dxfId="205" priority="58" operator="containsText" text="Crítico">
      <formula>NOT(ISERROR(SEARCH("Crítico",AD8)))</formula>
    </cfRule>
    <cfRule type="containsText" dxfId="204" priority="59" operator="containsText" text="Poco Crítico">
      <formula>NOT(ISERROR(SEARCH("Poco Crítico",AD8)))</formula>
    </cfRule>
    <cfRule type="containsText" dxfId="203" priority="60" operator="containsText" text="No Crítico">
      <formula>NOT(ISERROR(SEARCH("No Crítico",AD8)))</formula>
    </cfRule>
  </conditionalFormatting>
  <conditionalFormatting sqref="AC8:AC15 AC18:AC23">
    <cfRule type="containsText" dxfId="202" priority="53" operator="containsText" text="Muy Crítico">
      <formula>NOT(ISERROR(SEARCH("Muy Crítico",AC8)))</formula>
    </cfRule>
    <cfRule type="containsText" dxfId="201" priority="54" operator="containsText" text="Crítico">
      <formula>NOT(ISERROR(SEARCH("Crítico",AC8)))</formula>
    </cfRule>
    <cfRule type="containsText" dxfId="200" priority="55" operator="containsText" text="Poco Crítico">
      <formula>NOT(ISERROR(SEARCH("Poco Crítico",AC8)))</formula>
    </cfRule>
    <cfRule type="containsText" dxfId="199" priority="56" operator="containsText" text="No Crítico">
      <formula>NOT(ISERROR(SEARCH("No Crítico",AC8)))</formula>
    </cfRule>
  </conditionalFormatting>
  <conditionalFormatting sqref="AL9:AL15 AL18:AL23">
    <cfRule type="containsText" dxfId="198" priority="49" operator="containsText" text="Muy Crítico">
      <formula>NOT(ISERROR(SEARCH("Muy Crítico",AL9)))</formula>
    </cfRule>
    <cfRule type="containsText" dxfId="197" priority="50" operator="containsText" text="Crítico">
      <formula>NOT(ISERROR(SEARCH("Crítico",AL9)))</formula>
    </cfRule>
    <cfRule type="containsText" dxfId="196" priority="51" operator="containsText" text="Poco Crítico">
      <formula>NOT(ISERROR(SEARCH("Poco Crítico",AL9)))</formula>
    </cfRule>
    <cfRule type="containsText" dxfId="195" priority="52" operator="containsText" text="No Crítico">
      <formula>NOT(ISERROR(SEARCH("No Crítico",AL9)))</formula>
    </cfRule>
  </conditionalFormatting>
  <conditionalFormatting sqref="AU8:AU15 AU18:AU23">
    <cfRule type="expression" dxfId="194" priority="45">
      <formula>IF(AU8="No crítico",1,0)</formula>
    </cfRule>
    <cfRule type="expression" dxfId="193" priority="46">
      <formula>IF(AU8="Esencial",1,0)</formula>
    </cfRule>
    <cfRule type="expression" dxfId="192" priority="47">
      <formula>IF(AU8="Crítico",1,0)</formula>
    </cfRule>
    <cfRule type="expression" dxfId="191" priority="48">
      <formula>IF(AU8="Muy crítico",1,0)</formula>
    </cfRule>
  </conditionalFormatting>
  <conditionalFormatting sqref="AJ8">
    <cfRule type="containsText" dxfId="190" priority="41" operator="containsText" text="Muy Crítico">
      <formula>NOT(ISERROR(SEARCH("Muy Crítico",AJ8)))</formula>
    </cfRule>
    <cfRule type="containsText" dxfId="189" priority="42" operator="containsText" text="Crítico">
      <formula>NOT(ISERROR(SEARCH("Crítico",AJ8)))</formula>
    </cfRule>
    <cfRule type="containsText" dxfId="188" priority="43" operator="containsText" text="Poco Crítico">
      <formula>NOT(ISERROR(SEARCH("Poco Crítico",AJ8)))</formula>
    </cfRule>
    <cfRule type="containsText" dxfId="187" priority="44" operator="containsText" text="No Crítico">
      <formula>NOT(ISERROR(SEARCH("No Crítico",AJ8)))</formula>
    </cfRule>
  </conditionalFormatting>
  <conditionalFormatting sqref="AH8">
    <cfRule type="containsText" dxfId="186" priority="37" operator="containsText" text="Muy Crítico">
      <formula>NOT(ISERROR(SEARCH("Muy Crítico",AH8)))</formula>
    </cfRule>
    <cfRule type="containsText" dxfId="185" priority="38" operator="containsText" text="Crítico">
      <formula>NOT(ISERROR(SEARCH("Crítico",AH8)))</formula>
    </cfRule>
    <cfRule type="containsText" dxfId="184" priority="39" operator="containsText" text="Poco Crítico">
      <formula>NOT(ISERROR(SEARCH("Poco Crítico",AH8)))</formula>
    </cfRule>
    <cfRule type="containsText" dxfId="183" priority="40" operator="containsText" text="No Crítico">
      <formula>NOT(ISERROR(SEARCH("No Crítico",AH8)))</formula>
    </cfRule>
  </conditionalFormatting>
  <conditionalFormatting sqref="AF8">
    <cfRule type="containsText" dxfId="182" priority="33" operator="containsText" text="Muy Crítico">
      <formula>NOT(ISERROR(SEARCH("Muy Crítico",AF8)))</formula>
    </cfRule>
    <cfRule type="containsText" dxfId="181" priority="34" operator="containsText" text="Crítico">
      <formula>NOT(ISERROR(SEARCH("Crítico",AF8)))</formula>
    </cfRule>
    <cfRule type="containsText" dxfId="180" priority="35" operator="containsText" text="Poco Crítico">
      <formula>NOT(ISERROR(SEARCH("Poco Crítico",AF8)))</formula>
    </cfRule>
    <cfRule type="containsText" dxfId="179" priority="36" operator="containsText" text="No Crítico">
      <formula>NOT(ISERROR(SEARCH("No Crítico",AF8)))</formula>
    </cfRule>
  </conditionalFormatting>
  <conditionalFormatting sqref="AN8">
    <cfRule type="containsText" dxfId="178" priority="29" operator="containsText" text="Muy Crítico">
      <formula>NOT(ISERROR(SEARCH("Muy Crítico",AN8)))</formula>
    </cfRule>
    <cfRule type="containsText" dxfId="177" priority="30" operator="containsText" text="Crítico">
      <formula>NOT(ISERROR(SEARCH("Crítico",AN8)))</formula>
    </cfRule>
    <cfRule type="containsText" dxfId="176" priority="31" operator="containsText" text="Poco Crítico">
      <formula>NOT(ISERROR(SEARCH("Poco Crítico",AN8)))</formula>
    </cfRule>
    <cfRule type="containsText" dxfId="175" priority="32" operator="containsText" text="No Crítico">
      <formula>NOT(ISERROR(SEARCH("No Crítico",AN8)))</formula>
    </cfRule>
  </conditionalFormatting>
  <conditionalFormatting sqref="AP8">
    <cfRule type="containsText" dxfId="174" priority="25" operator="containsText" text="Muy Crítico">
      <formula>NOT(ISERROR(SEARCH("Muy Crítico",AP8)))</formula>
    </cfRule>
    <cfRule type="containsText" dxfId="173" priority="26" operator="containsText" text="Crítico">
      <formula>NOT(ISERROR(SEARCH("Crítico",AP8)))</formula>
    </cfRule>
    <cfRule type="containsText" dxfId="172" priority="27" operator="containsText" text="Poco Crítico">
      <formula>NOT(ISERROR(SEARCH("Poco Crítico",AP8)))</formula>
    </cfRule>
    <cfRule type="containsText" dxfId="171" priority="28" operator="containsText" text="No Crítico">
      <formula>NOT(ISERROR(SEARCH("No Crítico",AP8)))</formula>
    </cfRule>
  </conditionalFormatting>
  <conditionalFormatting sqref="AF9:AF10 AF12">
    <cfRule type="containsText" dxfId="170" priority="21" operator="containsText" text="Muy Crítico">
      <formula>NOT(ISERROR(SEARCH("Muy Crítico",AF9)))</formula>
    </cfRule>
    <cfRule type="containsText" dxfId="169" priority="22" operator="containsText" text="Crítico">
      <formula>NOT(ISERROR(SEARCH("Crítico",AF9)))</formula>
    </cfRule>
    <cfRule type="containsText" dxfId="168" priority="23" operator="containsText" text="Poco Crítico">
      <formula>NOT(ISERROR(SEARCH("Poco Crítico",AF9)))</formula>
    </cfRule>
    <cfRule type="containsText" dxfId="167" priority="24" operator="containsText" text="No Crítico">
      <formula>NOT(ISERROR(SEARCH("No Crítico",AF9)))</formula>
    </cfRule>
  </conditionalFormatting>
  <conditionalFormatting sqref="AF11 AF14">
    <cfRule type="containsText" dxfId="166" priority="17" operator="containsText" text="Muy Crítico">
      <formula>NOT(ISERROR(SEARCH("Muy Crítico",AF11)))</formula>
    </cfRule>
    <cfRule type="containsText" dxfId="165" priority="18" operator="containsText" text="Crítico">
      <formula>NOT(ISERROR(SEARCH("Crítico",AF11)))</formula>
    </cfRule>
    <cfRule type="containsText" dxfId="164" priority="19" operator="containsText" text="Poco Crítico">
      <formula>NOT(ISERROR(SEARCH("Poco Crítico",AF11)))</formula>
    </cfRule>
    <cfRule type="containsText" dxfId="163" priority="20" operator="containsText" text="No Crítico">
      <formula>NOT(ISERROR(SEARCH("No Crítico",AF11)))</formula>
    </cfRule>
  </conditionalFormatting>
  <conditionalFormatting sqref="AC16:AC17">
    <cfRule type="containsText" dxfId="162" priority="13" operator="containsText" text="Muy Crítico">
      <formula>NOT(ISERROR(SEARCH("Muy Crítico",AC16)))</formula>
    </cfRule>
    <cfRule type="containsText" dxfId="161" priority="14" operator="containsText" text="Crítico">
      <formula>NOT(ISERROR(SEARCH("Crítico",AC16)))</formula>
    </cfRule>
    <cfRule type="containsText" dxfId="160" priority="15" operator="containsText" text="Poco Crítico">
      <formula>NOT(ISERROR(SEARCH("Poco Crítico",AC16)))</formula>
    </cfRule>
    <cfRule type="containsText" dxfId="159" priority="16" operator="containsText" text="No Crítico">
      <formula>NOT(ISERROR(SEARCH("No Crítico",AC16)))</formula>
    </cfRule>
  </conditionalFormatting>
  <conditionalFormatting sqref="AF16:AK17 AM16:AR17">
    <cfRule type="containsText" dxfId="158" priority="9" operator="containsText" text="Muy Crítico">
      <formula>NOT(ISERROR(SEARCH("Muy Crítico",AF16)))</formula>
    </cfRule>
    <cfRule type="containsText" dxfId="157" priority="10" operator="containsText" text="Crítico">
      <formula>NOT(ISERROR(SEARCH("Crítico",AF16)))</formula>
    </cfRule>
    <cfRule type="containsText" dxfId="156" priority="11" operator="containsText" text="Poco Crítico">
      <formula>NOT(ISERROR(SEARCH("Poco Crítico",AF16)))</formula>
    </cfRule>
    <cfRule type="containsText" dxfId="155" priority="12" operator="containsText" text="No Crítico">
      <formula>NOT(ISERROR(SEARCH("No Crítico",AF16)))</formula>
    </cfRule>
  </conditionalFormatting>
  <conditionalFormatting sqref="AL16:AL17">
    <cfRule type="containsText" dxfId="154" priority="5" operator="containsText" text="Muy Crítico">
      <formula>NOT(ISERROR(SEARCH("Muy Crítico",AL16)))</formula>
    </cfRule>
    <cfRule type="containsText" dxfId="153" priority="6" operator="containsText" text="Crítico">
      <formula>NOT(ISERROR(SEARCH("Crítico",AL16)))</formula>
    </cfRule>
    <cfRule type="containsText" dxfId="152" priority="7" operator="containsText" text="Poco Crítico">
      <formula>NOT(ISERROR(SEARCH("Poco Crítico",AL16)))</formula>
    </cfRule>
    <cfRule type="containsText" dxfId="151" priority="8" operator="containsText" text="No Crítico">
      <formula>NOT(ISERROR(SEARCH("No Crítico",AL16)))</formula>
    </cfRule>
  </conditionalFormatting>
  <conditionalFormatting sqref="AU16:AU17">
    <cfRule type="expression" dxfId="150" priority="1">
      <formula>IF(AU16="No crítico",1,0)</formula>
    </cfRule>
    <cfRule type="expression" dxfId="149" priority="2">
      <formula>IF(AU16="Esencial",1,0)</formula>
    </cfRule>
    <cfRule type="expression" dxfId="148" priority="3">
      <formula>IF(AU16="Crítico",1,0)</formula>
    </cfRule>
    <cfRule type="expression" dxfId="147" priority="4">
      <formula>IF(AU16="Muy crítico",1,0)</formula>
    </cfRule>
  </conditionalFormatting>
  <dataValidations count="9">
    <dataValidation type="list" showInputMessage="1" sqref="L24:L64 L16:L17" xr:uid="{A507BA1B-9F4A-4771-B84A-03F96DB9E863}">
      <formula1>L_19</formula1>
    </dataValidation>
    <dataValidation type="list" allowBlank="1" showInputMessage="1" showErrorMessage="1" sqref="P24:P64 P8:P17" xr:uid="{98058764-E41A-4063-BB94-488BC7EFC6B5}">
      <formula1>L_15</formula1>
    </dataValidation>
    <dataValidation type="list" allowBlank="1" showInputMessage="1" showErrorMessage="1" sqref="AF16:AF64 AF8:AF12 AF14" xr:uid="{7C825843-2E88-4C91-A8FA-AB894D6333FF}">
      <formula1>L_06</formula1>
    </dataValidation>
    <dataValidation type="list" allowBlank="1" showInputMessage="1" showErrorMessage="1" sqref="AN8:AN64" xr:uid="{D698B6CD-311B-4920-8D7B-9CDADBA43E57}">
      <formula1>L_05</formula1>
    </dataValidation>
    <dataValidation type="list" allowBlank="1" showInputMessage="1" showErrorMessage="1" sqref="AP8:AP64" xr:uid="{8A83ABD9-1AC2-49BA-84CA-878984B3B06D}">
      <formula1>L_04</formula1>
    </dataValidation>
    <dataValidation type="list" showInputMessage="1" showErrorMessage="1" sqref="AL9:AL64" xr:uid="{3331AFA6-CB26-4679-9199-C3B16716514A}">
      <formula1>L_03</formula1>
    </dataValidation>
    <dataValidation type="list" showInputMessage="1" showErrorMessage="1" sqref="AJ8:AJ64" xr:uid="{3D053910-0F31-488E-BA89-694653A222B6}">
      <formula1>L_02</formula1>
    </dataValidation>
    <dataValidation type="list" showInputMessage="1" showErrorMessage="1" sqref="AH8:AH64" xr:uid="{18408C88-D66B-4388-80C9-BCFDBE0BB829}">
      <formula1>L_01</formula1>
    </dataValidation>
    <dataValidation type="list" allowBlank="1" showInputMessage="1" showErrorMessage="1" sqref="R24:R64 R13" xr:uid="{EB9E4D28-0723-4076-B4F4-86EC079F8025}">
      <formula1>L_16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6AC9-8F47-4E0A-98BB-41C412F533CC}">
  <sheetPr published="0"/>
  <dimension ref="A5:H315"/>
  <sheetViews>
    <sheetView topLeftCell="A229" zoomScale="80" zoomScaleNormal="80" workbookViewId="0">
      <selection activeCell="G51" sqref="G51"/>
    </sheetView>
  </sheetViews>
  <sheetFormatPr baseColWidth="10" defaultRowHeight="14.4"/>
  <cols>
    <col min="1" max="2" width="77.5546875" bestFit="1" customWidth="1"/>
    <col min="3" max="6" width="10.5546875" bestFit="1" customWidth="1"/>
    <col min="7" max="7" width="72.6640625" customWidth="1"/>
    <col min="8" max="8" width="11.44140625" bestFit="1" customWidth="1"/>
  </cols>
  <sheetData>
    <row r="5" spans="1:8">
      <c r="A5" t="s">
        <v>380</v>
      </c>
      <c r="B5" t="s">
        <v>396</v>
      </c>
      <c r="C5" t="s">
        <v>382</v>
      </c>
      <c r="D5">
        <v>13525</v>
      </c>
      <c r="E5" t="s">
        <v>484</v>
      </c>
      <c r="F5" t="s">
        <v>415</v>
      </c>
      <c r="G5" t="s">
        <v>438</v>
      </c>
      <c r="H5" t="s">
        <v>391</v>
      </c>
    </row>
    <row r="6" spans="1:8">
      <c r="F6" t="s">
        <v>414</v>
      </c>
      <c r="G6" t="s">
        <v>437</v>
      </c>
      <c r="H6" t="s">
        <v>391</v>
      </c>
    </row>
    <row r="7" spans="1:8">
      <c r="F7" t="s">
        <v>417</v>
      </c>
      <c r="G7" t="s">
        <v>440</v>
      </c>
      <c r="H7" t="s">
        <v>391</v>
      </c>
    </row>
    <row r="8" spans="1:8">
      <c r="F8" t="s">
        <v>416</v>
      </c>
      <c r="G8" t="s">
        <v>439</v>
      </c>
      <c r="H8" t="s">
        <v>391</v>
      </c>
    </row>
    <row r="9" spans="1:8">
      <c r="F9" t="s">
        <v>421</v>
      </c>
      <c r="G9" t="s">
        <v>405</v>
      </c>
      <c r="H9" t="s">
        <v>391</v>
      </c>
    </row>
    <row r="10" spans="1:8">
      <c r="E10" t="s">
        <v>397</v>
      </c>
      <c r="F10" t="s">
        <v>411</v>
      </c>
      <c r="G10" t="s">
        <v>403</v>
      </c>
      <c r="H10" t="s">
        <v>391</v>
      </c>
    </row>
    <row r="11" spans="1:8">
      <c r="F11" t="s">
        <v>418</v>
      </c>
      <c r="G11" t="s">
        <v>406</v>
      </c>
      <c r="H11" t="s">
        <v>303</v>
      </c>
    </row>
    <row r="12" spans="1:8">
      <c r="F12" t="s">
        <v>407</v>
      </c>
      <c r="G12" t="s">
        <v>398</v>
      </c>
      <c r="H12" t="s">
        <v>391</v>
      </c>
    </row>
    <row r="13" spans="1:8">
      <c r="F13" t="s">
        <v>419</v>
      </c>
      <c r="G13" t="s">
        <v>420</v>
      </c>
      <c r="H13" t="s">
        <v>392</v>
      </c>
    </row>
    <row r="14" spans="1:8">
      <c r="F14" t="s">
        <v>424</v>
      </c>
      <c r="G14" t="s">
        <v>428</v>
      </c>
      <c r="H14" t="s">
        <v>391</v>
      </c>
    </row>
    <row r="15" spans="1:8">
      <c r="F15" t="s">
        <v>425</v>
      </c>
      <c r="G15" t="s">
        <v>429</v>
      </c>
      <c r="H15" t="s">
        <v>391</v>
      </c>
    </row>
    <row r="16" spans="1:8">
      <c r="F16" t="s">
        <v>426</v>
      </c>
      <c r="G16" t="s">
        <v>430</v>
      </c>
      <c r="H16" t="s">
        <v>391</v>
      </c>
    </row>
    <row r="17" spans="4:8">
      <c r="F17" t="s">
        <v>427</v>
      </c>
      <c r="G17" t="s">
        <v>431</v>
      </c>
      <c r="H17" t="s">
        <v>391</v>
      </c>
    </row>
    <row r="18" spans="4:8">
      <c r="F18" t="s">
        <v>412</v>
      </c>
      <c r="G18" t="s">
        <v>402</v>
      </c>
      <c r="H18" t="s">
        <v>391</v>
      </c>
    </row>
    <row r="19" spans="4:8">
      <c r="F19" t="s">
        <v>409</v>
      </c>
      <c r="G19" t="s">
        <v>400</v>
      </c>
      <c r="H19" t="s">
        <v>391</v>
      </c>
    </row>
    <row r="20" spans="4:8">
      <c r="F20" t="s">
        <v>410</v>
      </c>
      <c r="G20" t="s">
        <v>401</v>
      </c>
      <c r="H20" t="s">
        <v>391</v>
      </c>
    </row>
    <row r="21" spans="4:8">
      <c r="F21" t="s">
        <v>408</v>
      </c>
      <c r="G21" t="s">
        <v>399</v>
      </c>
      <c r="H21" t="s">
        <v>391</v>
      </c>
    </row>
    <row r="22" spans="4:8">
      <c r="F22" t="s">
        <v>413</v>
      </c>
      <c r="G22" t="s">
        <v>404</v>
      </c>
      <c r="H22" t="s">
        <v>391</v>
      </c>
    </row>
    <row r="23" spans="4:8">
      <c r="F23" t="s">
        <v>422</v>
      </c>
      <c r="G23" t="s">
        <v>423</v>
      </c>
      <c r="H23" t="s">
        <v>392</v>
      </c>
    </row>
    <row r="24" spans="4:8">
      <c r="D24">
        <v>13531</v>
      </c>
      <c r="E24" t="s">
        <v>956</v>
      </c>
      <c r="F24" t="s">
        <v>945</v>
      </c>
      <c r="G24" t="s">
        <v>964</v>
      </c>
      <c r="H24" t="s">
        <v>392</v>
      </c>
    </row>
    <row r="25" spans="4:8">
      <c r="F25" t="s">
        <v>946</v>
      </c>
      <c r="G25" t="s">
        <v>957</v>
      </c>
      <c r="H25" t="s">
        <v>391</v>
      </c>
    </row>
    <row r="26" spans="4:8">
      <c r="F26" t="s">
        <v>947</v>
      </c>
      <c r="G26" t="s">
        <v>959</v>
      </c>
      <c r="H26" t="s">
        <v>391</v>
      </c>
    </row>
    <row r="27" spans="4:8">
      <c r="F27" t="s">
        <v>948</v>
      </c>
      <c r="G27" t="s">
        <v>958</v>
      </c>
      <c r="H27" t="s">
        <v>391</v>
      </c>
    </row>
    <row r="28" spans="4:8">
      <c r="F28" t="s">
        <v>949</v>
      </c>
      <c r="G28" t="s">
        <v>405</v>
      </c>
      <c r="H28" t="s">
        <v>391</v>
      </c>
    </row>
    <row r="29" spans="4:8">
      <c r="F29" t="s">
        <v>950</v>
      </c>
      <c r="G29" t="s">
        <v>960</v>
      </c>
      <c r="H29" t="s">
        <v>391</v>
      </c>
    </row>
    <row r="30" spans="4:8">
      <c r="F30" t="s">
        <v>951</v>
      </c>
      <c r="G30" t="s">
        <v>961</v>
      </c>
      <c r="H30" t="s">
        <v>391</v>
      </c>
    </row>
    <row r="31" spans="4:8">
      <c r="F31" t="s">
        <v>952</v>
      </c>
      <c r="G31" t="s">
        <v>962</v>
      </c>
      <c r="H31" t="s">
        <v>391</v>
      </c>
    </row>
    <row r="32" spans="4:8">
      <c r="F32" t="s">
        <v>953</v>
      </c>
      <c r="G32" t="s">
        <v>963</v>
      </c>
      <c r="H32" t="s">
        <v>391</v>
      </c>
    </row>
    <row r="33" spans="4:8">
      <c r="F33" t="s">
        <v>954</v>
      </c>
      <c r="G33" t="s">
        <v>1139</v>
      </c>
      <c r="H33" t="s">
        <v>392</v>
      </c>
    </row>
    <row r="34" spans="4:8">
      <c r="F34" t="s">
        <v>955</v>
      </c>
      <c r="G34" t="s">
        <v>406</v>
      </c>
      <c r="H34" t="s">
        <v>303</v>
      </c>
    </row>
    <row r="35" spans="4:8">
      <c r="D35">
        <v>15500</v>
      </c>
      <c r="E35" t="s">
        <v>633</v>
      </c>
      <c r="F35" t="s">
        <v>629</v>
      </c>
      <c r="G35" t="s">
        <v>981</v>
      </c>
      <c r="H35" t="s">
        <v>391</v>
      </c>
    </row>
    <row r="36" spans="4:8">
      <c r="F36" t="s">
        <v>628</v>
      </c>
      <c r="G36" t="s">
        <v>980</v>
      </c>
      <c r="H36" t="s">
        <v>391</v>
      </c>
    </row>
    <row r="37" spans="4:8">
      <c r="F37" t="s">
        <v>614</v>
      </c>
      <c r="G37" t="s">
        <v>579</v>
      </c>
      <c r="H37" t="s">
        <v>391</v>
      </c>
    </row>
    <row r="38" spans="4:8">
      <c r="F38" t="s">
        <v>630</v>
      </c>
      <c r="G38" t="s">
        <v>580</v>
      </c>
      <c r="H38" t="s">
        <v>391</v>
      </c>
    </row>
    <row r="39" spans="4:8">
      <c r="F39" t="s">
        <v>615</v>
      </c>
      <c r="G39" t="s">
        <v>575</v>
      </c>
      <c r="H39" t="s">
        <v>391</v>
      </c>
    </row>
    <row r="40" spans="4:8">
      <c r="F40" t="s">
        <v>616</v>
      </c>
      <c r="G40" t="s">
        <v>576</v>
      </c>
      <c r="H40" t="s">
        <v>391</v>
      </c>
    </row>
    <row r="41" spans="4:8">
      <c r="F41" t="s">
        <v>617</v>
      </c>
      <c r="G41" t="s">
        <v>578</v>
      </c>
      <c r="H41" t="s">
        <v>391</v>
      </c>
    </row>
    <row r="42" spans="4:8">
      <c r="F42" t="s">
        <v>618</v>
      </c>
      <c r="G42" t="s">
        <v>1130</v>
      </c>
      <c r="H42" t="s">
        <v>391</v>
      </c>
    </row>
    <row r="43" spans="4:8">
      <c r="F43" t="s">
        <v>619</v>
      </c>
      <c r="G43" t="s">
        <v>577</v>
      </c>
      <c r="H43" t="s">
        <v>391</v>
      </c>
    </row>
    <row r="44" spans="4:8">
      <c r="F44" t="s">
        <v>620</v>
      </c>
      <c r="G44" t="s">
        <v>584</v>
      </c>
      <c r="H44" t="s">
        <v>391</v>
      </c>
    </row>
    <row r="45" spans="4:8">
      <c r="F45" t="s">
        <v>621</v>
      </c>
      <c r="G45" t="s">
        <v>583</v>
      </c>
      <c r="H45" t="s">
        <v>391</v>
      </c>
    </row>
    <row r="46" spans="4:8">
      <c r="F46" t="s">
        <v>622</v>
      </c>
      <c r="G46" t="s">
        <v>582</v>
      </c>
      <c r="H46" t="s">
        <v>391</v>
      </c>
    </row>
    <row r="47" spans="4:8">
      <c r="F47" t="s">
        <v>631</v>
      </c>
      <c r="G47" t="s">
        <v>581</v>
      </c>
      <c r="H47" t="s">
        <v>391</v>
      </c>
    </row>
    <row r="48" spans="4:8">
      <c r="E48" t="s">
        <v>632</v>
      </c>
      <c r="F48" t="s">
        <v>607</v>
      </c>
      <c r="G48" t="s">
        <v>1114</v>
      </c>
      <c r="H48" t="s">
        <v>391</v>
      </c>
    </row>
    <row r="49" spans="5:8">
      <c r="F49" t="s">
        <v>608</v>
      </c>
      <c r="G49" t="s">
        <v>570</v>
      </c>
      <c r="H49" t="s">
        <v>391</v>
      </c>
    </row>
    <row r="50" spans="5:8">
      <c r="F50" t="s">
        <v>609</v>
      </c>
      <c r="G50" t="s">
        <v>571</v>
      </c>
      <c r="H50" t="s">
        <v>391</v>
      </c>
    </row>
    <row r="51" spans="5:8">
      <c r="F51" t="s">
        <v>610</v>
      </c>
      <c r="G51" t="s">
        <v>574</v>
      </c>
      <c r="H51" t="s">
        <v>391</v>
      </c>
    </row>
    <row r="52" spans="5:8">
      <c r="F52" t="s">
        <v>611</v>
      </c>
      <c r="G52" t="s">
        <v>572</v>
      </c>
      <c r="H52" t="s">
        <v>391</v>
      </c>
    </row>
    <row r="53" spans="5:8">
      <c r="F53" t="s">
        <v>612</v>
      </c>
      <c r="G53" t="s">
        <v>573</v>
      </c>
      <c r="H53" t="s">
        <v>391</v>
      </c>
    </row>
    <row r="54" spans="5:8">
      <c r="F54" t="s">
        <v>613</v>
      </c>
      <c r="G54" t="s">
        <v>405</v>
      </c>
      <c r="H54" t="s">
        <v>310</v>
      </c>
    </row>
    <row r="55" spans="5:8">
      <c r="E55" t="s">
        <v>600</v>
      </c>
      <c r="F55" t="s">
        <v>623</v>
      </c>
      <c r="G55" t="s">
        <v>587</v>
      </c>
      <c r="H55" t="s">
        <v>391</v>
      </c>
    </row>
    <row r="56" spans="5:8">
      <c r="F56" t="s">
        <v>624</v>
      </c>
      <c r="G56" t="s">
        <v>585</v>
      </c>
      <c r="H56" t="s">
        <v>392</v>
      </c>
    </row>
    <row r="57" spans="5:8">
      <c r="F57" t="s">
        <v>625</v>
      </c>
      <c r="G57" t="s">
        <v>586</v>
      </c>
      <c r="H57" t="s">
        <v>310</v>
      </c>
    </row>
    <row r="58" spans="5:8">
      <c r="F58" t="s">
        <v>604</v>
      </c>
      <c r="G58" t="s">
        <v>567</v>
      </c>
      <c r="H58" t="s">
        <v>391</v>
      </c>
    </row>
    <row r="59" spans="5:8">
      <c r="F59" t="s">
        <v>605</v>
      </c>
      <c r="G59" t="s">
        <v>568</v>
      </c>
      <c r="H59" t="s">
        <v>391</v>
      </c>
    </row>
    <row r="60" spans="5:8">
      <c r="F60" t="s">
        <v>606</v>
      </c>
      <c r="G60" t="s">
        <v>569</v>
      </c>
      <c r="H60" t="s">
        <v>391</v>
      </c>
    </row>
    <row r="61" spans="5:8">
      <c r="F61" t="s">
        <v>603</v>
      </c>
      <c r="G61" t="s">
        <v>566</v>
      </c>
      <c r="H61" t="s">
        <v>310</v>
      </c>
    </row>
    <row r="62" spans="5:8">
      <c r="F62" t="s">
        <v>601</v>
      </c>
      <c r="G62" t="s">
        <v>564</v>
      </c>
      <c r="H62" t="s">
        <v>391</v>
      </c>
    </row>
    <row r="63" spans="5:8">
      <c r="F63" t="s">
        <v>602</v>
      </c>
      <c r="G63" t="s">
        <v>565</v>
      </c>
      <c r="H63" t="s">
        <v>391</v>
      </c>
    </row>
    <row r="64" spans="5:8">
      <c r="F64" t="s">
        <v>627</v>
      </c>
      <c r="G64" t="s">
        <v>1139</v>
      </c>
      <c r="H64" t="s">
        <v>392</v>
      </c>
    </row>
    <row r="65" spans="2:8">
      <c r="F65" t="s">
        <v>626</v>
      </c>
      <c r="G65" t="s">
        <v>406</v>
      </c>
      <c r="H65" t="s">
        <v>303</v>
      </c>
    </row>
    <row r="66" spans="2:8">
      <c r="D66">
        <v>15632</v>
      </c>
      <c r="E66" t="s">
        <v>650</v>
      </c>
      <c r="F66" t="s">
        <v>651</v>
      </c>
      <c r="G66" t="s">
        <v>641</v>
      </c>
      <c r="H66" t="s">
        <v>310</v>
      </c>
    </row>
    <row r="67" spans="2:8">
      <c r="B67" t="s">
        <v>381</v>
      </c>
      <c r="C67" t="s">
        <v>382</v>
      </c>
      <c r="D67">
        <v>14792</v>
      </c>
      <c r="E67" t="s">
        <v>482</v>
      </c>
      <c r="F67" t="s">
        <v>213</v>
      </c>
      <c r="G67" t="s">
        <v>75</v>
      </c>
      <c r="H67" t="s">
        <v>391</v>
      </c>
    </row>
    <row r="68" spans="2:8">
      <c r="F68" t="s">
        <v>226</v>
      </c>
      <c r="G68" t="s">
        <v>186</v>
      </c>
      <c r="H68" t="s">
        <v>391</v>
      </c>
    </row>
    <row r="69" spans="2:8">
      <c r="F69" t="s">
        <v>227</v>
      </c>
      <c r="G69" t="s">
        <v>188</v>
      </c>
      <c r="H69" t="s">
        <v>391</v>
      </c>
    </row>
    <row r="70" spans="2:8">
      <c r="F70" t="s">
        <v>203</v>
      </c>
      <c r="G70" t="s">
        <v>70</v>
      </c>
      <c r="H70" t="s">
        <v>391</v>
      </c>
    </row>
    <row r="71" spans="2:8">
      <c r="F71" t="s">
        <v>202</v>
      </c>
      <c r="G71" t="s">
        <v>69</v>
      </c>
      <c r="H71" t="s">
        <v>391</v>
      </c>
    </row>
    <row r="72" spans="2:8">
      <c r="F72" t="s">
        <v>205</v>
      </c>
      <c r="G72" t="s">
        <v>72</v>
      </c>
      <c r="H72" t="s">
        <v>391</v>
      </c>
    </row>
    <row r="73" spans="2:8">
      <c r="F73" t="s">
        <v>204</v>
      </c>
      <c r="G73" t="s">
        <v>71</v>
      </c>
      <c r="H73" t="s">
        <v>391</v>
      </c>
    </row>
    <row r="74" spans="2:8">
      <c r="F74" t="s">
        <v>206</v>
      </c>
      <c r="G74" t="s">
        <v>73</v>
      </c>
      <c r="H74" t="s">
        <v>391</v>
      </c>
    </row>
    <row r="75" spans="2:8">
      <c r="E75" t="s">
        <v>483</v>
      </c>
      <c r="F75" t="s">
        <v>207</v>
      </c>
      <c r="G75" t="s">
        <v>154</v>
      </c>
      <c r="H75" t="s">
        <v>391</v>
      </c>
    </row>
    <row r="76" spans="2:8">
      <c r="F76" t="s">
        <v>229</v>
      </c>
      <c r="G76" t="s">
        <v>74</v>
      </c>
      <c r="H76" t="s">
        <v>391</v>
      </c>
    </row>
    <row r="77" spans="2:8">
      <c r="F77" t="s">
        <v>208</v>
      </c>
      <c r="G77" t="s">
        <v>160</v>
      </c>
      <c r="H77" t="s">
        <v>391</v>
      </c>
    </row>
    <row r="78" spans="2:8">
      <c r="F78" t="s">
        <v>214</v>
      </c>
      <c r="G78" t="s">
        <v>76</v>
      </c>
      <c r="H78" t="s">
        <v>391</v>
      </c>
    </row>
    <row r="79" spans="2:8">
      <c r="E79" t="s">
        <v>481</v>
      </c>
      <c r="F79" t="s">
        <v>201</v>
      </c>
      <c r="G79" t="s">
        <v>68</v>
      </c>
      <c r="H79" t="s">
        <v>391</v>
      </c>
    </row>
    <row r="80" spans="2:8">
      <c r="F80" t="s">
        <v>224</v>
      </c>
      <c r="G80" t="s">
        <v>184</v>
      </c>
      <c r="H80" t="s">
        <v>391</v>
      </c>
    </row>
    <row r="81" spans="6:8">
      <c r="F81" t="s">
        <v>209</v>
      </c>
      <c r="G81" t="s">
        <v>164</v>
      </c>
      <c r="H81" t="s">
        <v>391</v>
      </c>
    </row>
    <row r="82" spans="6:8">
      <c r="F82" t="s">
        <v>228</v>
      </c>
      <c r="G82" t="s">
        <v>189</v>
      </c>
      <c r="H82" t="s">
        <v>392</v>
      </c>
    </row>
    <row r="83" spans="6:8">
      <c r="F83" t="s">
        <v>231</v>
      </c>
      <c r="G83" t="s">
        <v>192</v>
      </c>
      <c r="H83" t="s">
        <v>303</v>
      </c>
    </row>
    <row r="84" spans="6:8">
      <c r="F84" t="s">
        <v>220</v>
      </c>
      <c r="G84" t="s">
        <v>180</v>
      </c>
      <c r="H84" t="s">
        <v>391</v>
      </c>
    </row>
    <row r="85" spans="6:8">
      <c r="F85" t="s">
        <v>219</v>
      </c>
      <c r="G85" t="s">
        <v>179</v>
      </c>
      <c r="H85" t="s">
        <v>391</v>
      </c>
    </row>
    <row r="86" spans="6:8">
      <c r="F86" t="s">
        <v>218</v>
      </c>
      <c r="G86" t="s">
        <v>178</v>
      </c>
      <c r="H86" t="s">
        <v>391</v>
      </c>
    </row>
    <row r="87" spans="6:8">
      <c r="F87" t="s">
        <v>216</v>
      </c>
      <c r="G87" t="s">
        <v>176</v>
      </c>
      <c r="H87" t="s">
        <v>391</v>
      </c>
    </row>
    <row r="88" spans="6:8">
      <c r="F88" t="s">
        <v>215</v>
      </c>
      <c r="G88" t="s">
        <v>170</v>
      </c>
      <c r="H88" t="s">
        <v>391</v>
      </c>
    </row>
    <row r="89" spans="6:8">
      <c r="F89" t="s">
        <v>217</v>
      </c>
      <c r="G89" t="s">
        <v>177</v>
      </c>
      <c r="H89" t="s">
        <v>391</v>
      </c>
    </row>
    <row r="90" spans="6:8">
      <c r="F90" t="s">
        <v>221</v>
      </c>
      <c r="G90" t="s">
        <v>181</v>
      </c>
      <c r="H90" t="s">
        <v>391</v>
      </c>
    </row>
    <row r="91" spans="6:8">
      <c r="F91" t="s">
        <v>222</v>
      </c>
      <c r="G91" t="s">
        <v>182</v>
      </c>
      <c r="H91" t="s">
        <v>310</v>
      </c>
    </row>
    <row r="92" spans="6:8">
      <c r="F92" t="s">
        <v>223</v>
      </c>
      <c r="G92" t="s">
        <v>183</v>
      </c>
      <c r="H92" t="s">
        <v>391</v>
      </c>
    </row>
    <row r="93" spans="6:8">
      <c r="F93" t="s">
        <v>211</v>
      </c>
      <c r="G93" t="s">
        <v>168</v>
      </c>
      <c r="H93" t="s">
        <v>391</v>
      </c>
    </row>
    <row r="94" spans="6:8">
      <c r="F94" t="s">
        <v>210</v>
      </c>
      <c r="G94" t="s">
        <v>167</v>
      </c>
      <c r="H94" t="s">
        <v>391</v>
      </c>
    </row>
    <row r="95" spans="6:8">
      <c r="F95" t="s">
        <v>212</v>
      </c>
      <c r="G95" t="s">
        <v>169</v>
      </c>
      <c r="H95" t="s">
        <v>391</v>
      </c>
    </row>
    <row r="96" spans="6:8">
      <c r="F96" t="s">
        <v>225</v>
      </c>
      <c r="G96" t="s">
        <v>77</v>
      </c>
      <c r="H96" t="s">
        <v>391</v>
      </c>
    </row>
    <row r="97" spans="4:8">
      <c r="F97" t="s">
        <v>230</v>
      </c>
      <c r="G97" t="s">
        <v>172</v>
      </c>
      <c r="H97" t="s">
        <v>310</v>
      </c>
    </row>
    <row r="98" spans="4:8">
      <c r="E98" t="s">
        <v>383</v>
      </c>
      <c r="F98" t="s">
        <v>198</v>
      </c>
      <c r="G98" t="s">
        <v>134</v>
      </c>
      <c r="H98" t="s">
        <v>310</v>
      </c>
    </row>
    <row r="99" spans="4:8">
      <c r="F99" t="s">
        <v>199</v>
      </c>
      <c r="G99" t="s">
        <v>144</v>
      </c>
      <c r="H99" t="s">
        <v>391</v>
      </c>
    </row>
    <row r="100" spans="4:8">
      <c r="F100" t="s">
        <v>200</v>
      </c>
      <c r="G100" t="s">
        <v>145</v>
      </c>
      <c r="H100" t="s">
        <v>391</v>
      </c>
    </row>
    <row r="101" spans="4:8">
      <c r="D101">
        <v>14800</v>
      </c>
      <c r="E101" t="s">
        <v>758</v>
      </c>
      <c r="F101" t="s">
        <v>703</v>
      </c>
      <c r="G101" t="s">
        <v>698</v>
      </c>
      <c r="H101" t="s">
        <v>391</v>
      </c>
    </row>
    <row r="102" spans="4:8">
      <c r="F102" t="s">
        <v>704</v>
      </c>
      <c r="G102" t="s">
        <v>693</v>
      </c>
      <c r="H102" t="s">
        <v>391</v>
      </c>
    </row>
    <row r="103" spans="4:8">
      <c r="F103" t="s">
        <v>705</v>
      </c>
      <c r="G103" t="s">
        <v>694</v>
      </c>
      <c r="H103" t="s">
        <v>391</v>
      </c>
    </row>
    <row r="104" spans="4:8">
      <c r="F104" t="s">
        <v>706</v>
      </c>
      <c r="G104" t="s">
        <v>695</v>
      </c>
      <c r="H104" t="s">
        <v>391</v>
      </c>
    </row>
    <row r="105" spans="4:8">
      <c r="F105" t="s">
        <v>707</v>
      </c>
      <c r="G105" t="s">
        <v>696</v>
      </c>
      <c r="H105" t="s">
        <v>391</v>
      </c>
    </row>
    <row r="106" spans="4:8">
      <c r="F106" t="s">
        <v>708</v>
      </c>
      <c r="G106" t="s">
        <v>697</v>
      </c>
      <c r="H106" t="s">
        <v>391</v>
      </c>
    </row>
    <row r="107" spans="4:8">
      <c r="F107" t="s">
        <v>709</v>
      </c>
      <c r="G107" t="s">
        <v>984</v>
      </c>
      <c r="H107" t="s">
        <v>391</v>
      </c>
    </row>
    <row r="108" spans="4:8">
      <c r="E108" t="s">
        <v>757</v>
      </c>
      <c r="F108" t="s">
        <v>720</v>
      </c>
      <c r="G108" t="s">
        <v>700</v>
      </c>
      <c r="H108" t="s">
        <v>391</v>
      </c>
    </row>
    <row r="109" spans="4:8">
      <c r="F109" t="s">
        <v>710</v>
      </c>
      <c r="G109" t="s">
        <v>691</v>
      </c>
      <c r="H109" t="s">
        <v>391</v>
      </c>
    </row>
    <row r="110" spans="4:8">
      <c r="F110" t="s">
        <v>711</v>
      </c>
      <c r="G110" t="s">
        <v>692</v>
      </c>
      <c r="H110" t="s">
        <v>391</v>
      </c>
    </row>
    <row r="111" spans="4:8">
      <c r="F111" t="s">
        <v>712</v>
      </c>
      <c r="G111" t="s">
        <v>690</v>
      </c>
      <c r="H111" t="s">
        <v>391</v>
      </c>
    </row>
    <row r="112" spans="4:8">
      <c r="F112" t="s">
        <v>713</v>
      </c>
      <c r="G112" t="s">
        <v>405</v>
      </c>
      <c r="H112" t="s">
        <v>391</v>
      </c>
    </row>
    <row r="113" spans="4:8">
      <c r="F113" t="s">
        <v>714</v>
      </c>
      <c r="G113" t="s">
        <v>722</v>
      </c>
      <c r="H113" t="s">
        <v>391</v>
      </c>
    </row>
    <row r="114" spans="4:8">
      <c r="E114" t="s">
        <v>702</v>
      </c>
      <c r="F114" t="s">
        <v>719</v>
      </c>
      <c r="G114" t="s">
        <v>699</v>
      </c>
      <c r="H114" t="s">
        <v>391</v>
      </c>
    </row>
    <row r="115" spans="4:8">
      <c r="F115" t="s">
        <v>715</v>
      </c>
      <c r="G115" t="s">
        <v>688</v>
      </c>
      <c r="H115" t="s">
        <v>391</v>
      </c>
    </row>
    <row r="116" spans="4:8">
      <c r="F116" t="s">
        <v>716</v>
      </c>
      <c r="G116" t="s">
        <v>689</v>
      </c>
      <c r="H116" t="s">
        <v>391</v>
      </c>
    </row>
    <row r="117" spans="4:8">
      <c r="F117" t="s">
        <v>717</v>
      </c>
      <c r="G117" t="s">
        <v>687</v>
      </c>
      <c r="H117" t="s">
        <v>391</v>
      </c>
    </row>
    <row r="118" spans="4:8">
      <c r="F118" t="s">
        <v>721</v>
      </c>
      <c r="G118" t="s">
        <v>1139</v>
      </c>
      <c r="H118" t="s">
        <v>392</v>
      </c>
    </row>
    <row r="119" spans="4:8">
      <c r="F119" t="s">
        <v>718</v>
      </c>
      <c r="G119" t="s">
        <v>406</v>
      </c>
      <c r="H119" t="s">
        <v>303</v>
      </c>
    </row>
    <row r="120" spans="4:8">
      <c r="D120">
        <v>15256</v>
      </c>
      <c r="E120" t="s">
        <v>596</v>
      </c>
      <c r="F120" t="s">
        <v>557</v>
      </c>
      <c r="G120" t="s">
        <v>489</v>
      </c>
      <c r="H120" t="s">
        <v>391</v>
      </c>
    </row>
    <row r="121" spans="4:8">
      <c r="F121" t="s">
        <v>562</v>
      </c>
      <c r="G121" t="s">
        <v>465</v>
      </c>
      <c r="H121" t="s">
        <v>392</v>
      </c>
    </row>
    <row r="122" spans="4:8">
      <c r="F122" t="s">
        <v>563</v>
      </c>
      <c r="G122" t="s">
        <v>406</v>
      </c>
      <c r="H122" t="s">
        <v>303</v>
      </c>
    </row>
    <row r="123" spans="4:8">
      <c r="F123" t="s">
        <v>553</v>
      </c>
      <c r="G123" t="s">
        <v>548</v>
      </c>
      <c r="H123" t="s">
        <v>391</v>
      </c>
    </row>
    <row r="124" spans="4:8">
      <c r="F124" t="s">
        <v>554</v>
      </c>
      <c r="G124" t="s">
        <v>549</v>
      </c>
      <c r="H124" t="s">
        <v>391</v>
      </c>
    </row>
    <row r="125" spans="4:8">
      <c r="F125" t="s">
        <v>555</v>
      </c>
      <c r="G125" t="s">
        <v>550</v>
      </c>
      <c r="H125" t="s">
        <v>391</v>
      </c>
    </row>
    <row r="126" spans="4:8">
      <c r="F126" t="s">
        <v>556</v>
      </c>
      <c r="G126" t="s">
        <v>551</v>
      </c>
      <c r="H126" t="s">
        <v>391</v>
      </c>
    </row>
    <row r="127" spans="4:8">
      <c r="F127" t="s">
        <v>552</v>
      </c>
      <c r="G127" t="s">
        <v>547</v>
      </c>
      <c r="H127" t="s">
        <v>391</v>
      </c>
    </row>
    <row r="128" spans="4:8">
      <c r="E128" t="s">
        <v>595</v>
      </c>
      <c r="F128" t="s">
        <v>558</v>
      </c>
      <c r="G128" t="s">
        <v>1104</v>
      </c>
      <c r="H128" t="s">
        <v>391</v>
      </c>
    </row>
    <row r="129" spans="4:8">
      <c r="F129" t="s">
        <v>559</v>
      </c>
      <c r="G129" t="s">
        <v>1104</v>
      </c>
      <c r="H129" t="s">
        <v>391</v>
      </c>
    </row>
    <row r="130" spans="4:8">
      <c r="F130" t="s">
        <v>560</v>
      </c>
      <c r="G130" t="s">
        <v>1104</v>
      </c>
      <c r="H130" t="s">
        <v>391</v>
      </c>
    </row>
    <row r="131" spans="4:8">
      <c r="F131" t="s">
        <v>561</v>
      </c>
      <c r="G131" t="s">
        <v>1104</v>
      </c>
      <c r="H131" t="s">
        <v>391</v>
      </c>
    </row>
    <row r="132" spans="4:8">
      <c r="D132">
        <v>15627</v>
      </c>
      <c r="E132" t="s">
        <v>701</v>
      </c>
      <c r="F132" t="s">
        <v>686</v>
      </c>
      <c r="G132" t="s">
        <v>644</v>
      </c>
      <c r="H132" t="s">
        <v>391</v>
      </c>
    </row>
    <row r="133" spans="4:8">
      <c r="F133" t="s">
        <v>675</v>
      </c>
      <c r="G133" t="s">
        <v>670</v>
      </c>
      <c r="H133" t="s">
        <v>391</v>
      </c>
    </row>
    <row r="134" spans="4:8">
      <c r="F134" t="s">
        <v>676</v>
      </c>
      <c r="G134" t="s">
        <v>669</v>
      </c>
      <c r="H134" t="s">
        <v>391</v>
      </c>
    </row>
    <row r="135" spans="4:8">
      <c r="F135" t="s">
        <v>677</v>
      </c>
      <c r="G135" t="s">
        <v>672</v>
      </c>
      <c r="H135" t="s">
        <v>391</v>
      </c>
    </row>
    <row r="136" spans="4:8">
      <c r="F136" t="s">
        <v>678</v>
      </c>
      <c r="G136" t="s">
        <v>671</v>
      </c>
      <c r="H136" t="s">
        <v>391</v>
      </c>
    </row>
    <row r="137" spans="4:8">
      <c r="E137" t="s">
        <v>673</v>
      </c>
      <c r="F137" t="s">
        <v>685</v>
      </c>
      <c r="G137" t="s">
        <v>406</v>
      </c>
      <c r="H137" t="s">
        <v>303</v>
      </c>
    </row>
    <row r="138" spans="4:8">
      <c r="F138" t="s">
        <v>680</v>
      </c>
      <c r="G138" t="s">
        <v>665</v>
      </c>
      <c r="H138" t="s">
        <v>391</v>
      </c>
    </row>
    <row r="139" spans="4:8">
      <c r="F139" t="s">
        <v>679</v>
      </c>
      <c r="G139" t="s">
        <v>667</v>
      </c>
      <c r="H139" t="s">
        <v>391</v>
      </c>
    </row>
    <row r="140" spans="4:8">
      <c r="F140" t="s">
        <v>674</v>
      </c>
      <c r="G140" t="s">
        <v>641</v>
      </c>
      <c r="H140" t="s">
        <v>391</v>
      </c>
    </row>
    <row r="141" spans="4:8">
      <c r="F141" t="s">
        <v>684</v>
      </c>
      <c r="G141" t="s">
        <v>1139</v>
      </c>
      <c r="H141" t="s">
        <v>392</v>
      </c>
    </row>
    <row r="142" spans="4:8">
      <c r="F142" t="s">
        <v>683</v>
      </c>
      <c r="G142" t="s">
        <v>648</v>
      </c>
      <c r="H142" t="s">
        <v>391</v>
      </c>
    </row>
    <row r="143" spans="4:8">
      <c r="F143" t="s">
        <v>682</v>
      </c>
      <c r="G143" t="s">
        <v>668</v>
      </c>
      <c r="H143" t="s">
        <v>391</v>
      </c>
    </row>
    <row r="144" spans="4:8">
      <c r="F144" t="s">
        <v>681</v>
      </c>
      <c r="G144" t="s">
        <v>666</v>
      </c>
      <c r="H144" t="s">
        <v>391</v>
      </c>
    </row>
    <row r="145" spans="2:8">
      <c r="D145">
        <v>15632</v>
      </c>
      <c r="E145" t="s">
        <v>650</v>
      </c>
      <c r="F145" t="s">
        <v>652</v>
      </c>
      <c r="G145" t="s">
        <v>1146</v>
      </c>
      <c r="H145" t="s">
        <v>391</v>
      </c>
    </row>
    <row r="146" spans="2:8">
      <c r="B146" t="s">
        <v>591</v>
      </c>
      <c r="C146" t="s">
        <v>382</v>
      </c>
      <c r="D146">
        <v>15632</v>
      </c>
      <c r="E146" t="s">
        <v>664</v>
      </c>
      <c r="F146" t="s">
        <v>659</v>
      </c>
      <c r="G146" t="s">
        <v>647</v>
      </c>
      <c r="H146" t="s">
        <v>391</v>
      </c>
    </row>
    <row r="147" spans="2:8">
      <c r="B147" t="s">
        <v>592</v>
      </c>
      <c r="C147" t="s">
        <v>382</v>
      </c>
      <c r="D147">
        <v>15632</v>
      </c>
      <c r="E147" t="s">
        <v>650</v>
      </c>
      <c r="F147" t="s">
        <v>661</v>
      </c>
      <c r="G147" t="s">
        <v>648</v>
      </c>
      <c r="H147" t="s">
        <v>310</v>
      </c>
    </row>
    <row r="148" spans="2:8">
      <c r="B148" t="s">
        <v>593</v>
      </c>
      <c r="C148" t="s">
        <v>382</v>
      </c>
      <c r="D148">
        <v>15632</v>
      </c>
      <c r="E148" t="s">
        <v>650</v>
      </c>
      <c r="F148" t="s">
        <v>662</v>
      </c>
      <c r="G148" t="s">
        <v>1139</v>
      </c>
      <c r="H148" t="s">
        <v>392</v>
      </c>
    </row>
    <row r="149" spans="2:8">
      <c r="B149" t="s">
        <v>594</v>
      </c>
      <c r="C149" t="s">
        <v>382</v>
      </c>
      <c r="D149">
        <v>15632</v>
      </c>
      <c r="E149" t="s">
        <v>650</v>
      </c>
      <c r="F149" t="s">
        <v>660</v>
      </c>
      <c r="G149" t="s">
        <v>406</v>
      </c>
      <c r="H149" t="s">
        <v>303</v>
      </c>
    </row>
    <row r="150" spans="2:8">
      <c r="B150" t="s">
        <v>384</v>
      </c>
      <c r="C150" t="s">
        <v>382</v>
      </c>
      <c r="D150">
        <v>13500</v>
      </c>
      <c r="E150" t="s">
        <v>486</v>
      </c>
      <c r="F150" t="s">
        <v>473</v>
      </c>
      <c r="G150" t="s">
        <v>479</v>
      </c>
      <c r="H150" t="s">
        <v>303</v>
      </c>
    </row>
    <row r="151" spans="2:8">
      <c r="F151" t="s">
        <v>474</v>
      </c>
      <c r="G151" t="s">
        <v>480</v>
      </c>
      <c r="H151" t="s">
        <v>303</v>
      </c>
    </row>
    <row r="152" spans="2:8">
      <c r="E152" t="s">
        <v>485</v>
      </c>
      <c r="F152" t="s">
        <v>453</v>
      </c>
      <c r="G152" t="s">
        <v>489</v>
      </c>
      <c r="H152" t="s">
        <v>391</v>
      </c>
    </row>
    <row r="153" spans="2:8">
      <c r="F153" t="s">
        <v>454</v>
      </c>
      <c r="G153" t="s">
        <v>465</v>
      </c>
      <c r="H153" t="s">
        <v>392</v>
      </c>
    </row>
    <row r="154" spans="2:8">
      <c r="F154" t="s">
        <v>455</v>
      </c>
      <c r="G154" t="s">
        <v>406</v>
      </c>
      <c r="H154" t="s">
        <v>303</v>
      </c>
    </row>
    <row r="155" spans="2:8">
      <c r="F155" t="s">
        <v>456</v>
      </c>
      <c r="G155" t="s">
        <v>464</v>
      </c>
      <c r="H155" t="s">
        <v>391</v>
      </c>
    </row>
    <row r="156" spans="2:8">
      <c r="F156" t="s">
        <v>457</v>
      </c>
      <c r="G156" t="s">
        <v>471</v>
      </c>
      <c r="H156" t="s">
        <v>310</v>
      </c>
    </row>
    <row r="157" spans="2:8">
      <c r="F157" t="s">
        <v>458</v>
      </c>
      <c r="G157" t="s">
        <v>468</v>
      </c>
      <c r="H157" t="s">
        <v>391</v>
      </c>
    </row>
    <row r="158" spans="2:8">
      <c r="F158" t="s">
        <v>459</v>
      </c>
      <c r="G158" t="s">
        <v>469</v>
      </c>
      <c r="H158" t="s">
        <v>391</v>
      </c>
    </row>
    <row r="159" spans="2:8">
      <c r="F159" t="s">
        <v>460</v>
      </c>
      <c r="G159" t="s">
        <v>466</v>
      </c>
      <c r="H159" t="s">
        <v>391</v>
      </c>
    </row>
    <row r="160" spans="2:8">
      <c r="F160" t="s">
        <v>461</v>
      </c>
      <c r="G160" t="s">
        <v>467</v>
      </c>
      <c r="H160" t="s">
        <v>391</v>
      </c>
    </row>
    <row r="161" spans="4:8">
      <c r="E161" t="s">
        <v>452</v>
      </c>
      <c r="F161" t="s">
        <v>462</v>
      </c>
      <c r="G161" t="s">
        <v>1044</v>
      </c>
      <c r="H161" t="s">
        <v>310</v>
      </c>
    </row>
    <row r="162" spans="4:8">
      <c r="F162" t="s">
        <v>463</v>
      </c>
      <c r="G162" t="s">
        <v>1046</v>
      </c>
      <c r="H162" t="s">
        <v>310</v>
      </c>
    </row>
    <row r="163" spans="4:8">
      <c r="D163">
        <v>14210</v>
      </c>
      <c r="E163" t="s">
        <v>974</v>
      </c>
      <c r="F163" t="s">
        <v>859</v>
      </c>
      <c r="G163" t="s">
        <v>968</v>
      </c>
      <c r="H163" t="s">
        <v>391</v>
      </c>
    </row>
    <row r="164" spans="4:8">
      <c r="F164" t="s">
        <v>860</v>
      </c>
      <c r="G164" t="s">
        <v>969</v>
      </c>
      <c r="H164" t="s">
        <v>391</v>
      </c>
    </row>
    <row r="165" spans="4:8">
      <c r="F165" t="s">
        <v>861</v>
      </c>
      <c r="G165" t="s">
        <v>970</v>
      </c>
      <c r="H165" t="s">
        <v>391</v>
      </c>
    </row>
    <row r="166" spans="4:8">
      <c r="F166" t="s">
        <v>863</v>
      </c>
      <c r="G166" t="s">
        <v>975</v>
      </c>
      <c r="H166" t="s">
        <v>391</v>
      </c>
    </row>
    <row r="167" spans="4:8">
      <c r="E167" t="s">
        <v>973</v>
      </c>
      <c r="F167" t="s">
        <v>866</v>
      </c>
      <c r="G167" t="s">
        <v>405</v>
      </c>
      <c r="H167" t="s">
        <v>391</v>
      </c>
    </row>
    <row r="168" spans="4:8">
      <c r="E168" t="s">
        <v>965</v>
      </c>
      <c r="F168" t="s">
        <v>857</v>
      </c>
      <c r="G168" t="s">
        <v>966</v>
      </c>
      <c r="H168" t="s">
        <v>391</v>
      </c>
    </row>
    <row r="169" spans="4:8">
      <c r="F169" t="s">
        <v>858</v>
      </c>
      <c r="G169" t="s">
        <v>967</v>
      </c>
      <c r="H169" t="s">
        <v>391</v>
      </c>
    </row>
    <row r="170" spans="4:8">
      <c r="F170" t="s">
        <v>862</v>
      </c>
      <c r="G170" t="s">
        <v>406</v>
      </c>
      <c r="H170" t="s">
        <v>303</v>
      </c>
    </row>
    <row r="171" spans="4:8">
      <c r="F171" t="s">
        <v>864</v>
      </c>
      <c r="G171" t="s">
        <v>971</v>
      </c>
      <c r="H171" t="s">
        <v>391</v>
      </c>
    </row>
    <row r="172" spans="4:8">
      <c r="F172" t="s">
        <v>865</v>
      </c>
      <c r="G172" t="s">
        <v>1139</v>
      </c>
      <c r="H172" t="s">
        <v>392</v>
      </c>
    </row>
    <row r="173" spans="4:8">
      <c r="F173" t="s">
        <v>867</v>
      </c>
      <c r="G173" t="s">
        <v>972</v>
      </c>
      <c r="H173" t="s">
        <v>392</v>
      </c>
    </row>
    <row r="174" spans="4:8">
      <c r="D174">
        <v>14799</v>
      </c>
      <c r="E174" t="s">
        <v>598</v>
      </c>
      <c r="F174" t="s">
        <v>515</v>
      </c>
      <c r="G174" t="s">
        <v>498</v>
      </c>
      <c r="H174" t="s">
        <v>391</v>
      </c>
    </row>
    <row r="175" spans="4:8">
      <c r="F175" t="s">
        <v>511</v>
      </c>
      <c r="G175" t="s">
        <v>499</v>
      </c>
      <c r="H175" t="s">
        <v>391</v>
      </c>
    </row>
    <row r="176" spans="4:8">
      <c r="F176" t="s">
        <v>512</v>
      </c>
      <c r="G176" t="s">
        <v>500</v>
      </c>
      <c r="H176" t="s">
        <v>391</v>
      </c>
    </row>
    <row r="177" spans="5:8">
      <c r="F177" t="s">
        <v>513</v>
      </c>
      <c r="G177" t="s">
        <v>501</v>
      </c>
      <c r="H177" t="s">
        <v>391</v>
      </c>
    </row>
    <row r="178" spans="5:8">
      <c r="F178" t="s">
        <v>514</v>
      </c>
      <c r="G178" t="s">
        <v>1079</v>
      </c>
      <c r="H178" t="s">
        <v>391</v>
      </c>
    </row>
    <row r="179" spans="5:8">
      <c r="F179" t="s">
        <v>533</v>
      </c>
      <c r="G179" t="s">
        <v>534</v>
      </c>
      <c r="H179" t="s">
        <v>392</v>
      </c>
    </row>
    <row r="180" spans="5:8">
      <c r="E180" t="s">
        <v>597</v>
      </c>
      <c r="F180" t="s">
        <v>517</v>
      </c>
      <c r="G180" t="s">
        <v>502</v>
      </c>
      <c r="H180" t="s">
        <v>391</v>
      </c>
    </row>
    <row r="181" spans="5:8">
      <c r="F181" t="s">
        <v>509</v>
      </c>
      <c r="G181" t="s">
        <v>497</v>
      </c>
      <c r="H181" t="s">
        <v>391</v>
      </c>
    </row>
    <row r="182" spans="5:8">
      <c r="F182" t="s">
        <v>507</v>
      </c>
      <c r="G182" t="s">
        <v>496</v>
      </c>
      <c r="H182" t="s">
        <v>391</v>
      </c>
    </row>
    <row r="183" spans="5:8">
      <c r="F183" t="s">
        <v>508</v>
      </c>
      <c r="G183" t="s">
        <v>1066</v>
      </c>
      <c r="H183" t="s">
        <v>391</v>
      </c>
    </row>
    <row r="184" spans="5:8">
      <c r="F184" t="s">
        <v>506</v>
      </c>
      <c r="G184" t="s">
        <v>494</v>
      </c>
      <c r="H184" t="s">
        <v>391</v>
      </c>
    </row>
    <row r="185" spans="5:8">
      <c r="F185" t="s">
        <v>510</v>
      </c>
      <c r="G185" t="s">
        <v>495</v>
      </c>
      <c r="H185" t="s">
        <v>391</v>
      </c>
    </row>
    <row r="186" spans="5:8">
      <c r="E186" t="s">
        <v>599</v>
      </c>
      <c r="F186" t="s">
        <v>505</v>
      </c>
      <c r="G186" t="s">
        <v>487</v>
      </c>
      <c r="H186" t="s">
        <v>391</v>
      </c>
    </row>
    <row r="187" spans="5:8">
      <c r="F187" t="s">
        <v>518</v>
      </c>
      <c r="G187" t="s">
        <v>503</v>
      </c>
      <c r="H187" t="s">
        <v>392</v>
      </c>
    </row>
    <row r="188" spans="5:8">
      <c r="F188" t="s">
        <v>519</v>
      </c>
      <c r="G188" t="s">
        <v>406</v>
      </c>
      <c r="H188" t="s">
        <v>303</v>
      </c>
    </row>
    <row r="189" spans="5:8">
      <c r="F189" t="s">
        <v>520</v>
      </c>
      <c r="G189" t="s">
        <v>530</v>
      </c>
      <c r="H189" t="s">
        <v>310</v>
      </c>
    </row>
    <row r="190" spans="5:8">
      <c r="F190" t="s">
        <v>521</v>
      </c>
      <c r="G190" t="s">
        <v>1094</v>
      </c>
      <c r="H190" t="s">
        <v>391</v>
      </c>
    </row>
    <row r="191" spans="5:8">
      <c r="F191" t="s">
        <v>522</v>
      </c>
      <c r="G191" t="s">
        <v>976</v>
      </c>
      <c r="H191" t="s">
        <v>391</v>
      </c>
    </row>
    <row r="192" spans="5:8">
      <c r="F192" t="s">
        <v>523</v>
      </c>
      <c r="G192" t="s">
        <v>1097</v>
      </c>
      <c r="H192" t="s">
        <v>391</v>
      </c>
    </row>
    <row r="193" spans="4:8">
      <c r="F193" t="s">
        <v>524</v>
      </c>
      <c r="G193" t="s">
        <v>531</v>
      </c>
      <c r="H193" t="s">
        <v>391</v>
      </c>
    </row>
    <row r="194" spans="4:8">
      <c r="F194" t="s">
        <v>525</v>
      </c>
      <c r="G194" t="s">
        <v>532</v>
      </c>
      <c r="H194" t="s">
        <v>391</v>
      </c>
    </row>
    <row r="195" spans="4:8">
      <c r="F195" t="s">
        <v>504</v>
      </c>
      <c r="G195" t="s">
        <v>491</v>
      </c>
      <c r="H195" t="s">
        <v>391</v>
      </c>
    </row>
    <row r="196" spans="4:8">
      <c r="F196" t="s">
        <v>526</v>
      </c>
      <c r="G196" t="s">
        <v>977</v>
      </c>
      <c r="H196" t="s">
        <v>391</v>
      </c>
    </row>
    <row r="197" spans="4:8">
      <c r="F197" t="s">
        <v>516</v>
      </c>
      <c r="G197" t="s">
        <v>488</v>
      </c>
      <c r="H197" t="s">
        <v>310</v>
      </c>
    </row>
    <row r="198" spans="4:8">
      <c r="F198" t="s">
        <v>527</v>
      </c>
      <c r="G198" t="s">
        <v>535</v>
      </c>
      <c r="H198" t="s">
        <v>391</v>
      </c>
    </row>
    <row r="199" spans="4:8">
      <c r="F199" t="s">
        <v>528</v>
      </c>
      <c r="G199" t="s">
        <v>536</v>
      </c>
      <c r="H199" t="s">
        <v>391</v>
      </c>
    </row>
    <row r="200" spans="4:8">
      <c r="F200" t="s">
        <v>529</v>
      </c>
      <c r="G200" t="s">
        <v>537</v>
      </c>
      <c r="H200" t="s">
        <v>391</v>
      </c>
    </row>
    <row r="201" spans="4:8">
      <c r="D201">
        <v>14832</v>
      </c>
      <c r="E201" t="s">
        <v>856</v>
      </c>
      <c r="F201" t="s">
        <v>810</v>
      </c>
      <c r="G201" t="s">
        <v>698</v>
      </c>
      <c r="H201" t="s">
        <v>391</v>
      </c>
    </row>
    <row r="202" spans="4:8">
      <c r="F202" t="s">
        <v>811</v>
      </c>
      <c r="G202" t="s">
        <v>803</v>
      </c>
      <c r="H202" t="s">
        <v>391</v>
      </c>
    </row>
    <row r="203" spans="4:8">
      <c r="F203" t="s">
        <v>812</v>
      </c>
      <c r="G203" t="s">
        <v>765</v>
      </c>
      <c r="H203" t="s">
        <v>391</v>
      </c>
    </row>
    <row r="204" spans="4:8">
      <c r="F204" t="s">
        <v>813</v>
      </c>
      <c r="G204" t="s">
        <v>804</v>
      </c>
      <c r="H204" t="s">
        <v>391</v>
      </c>
    </row>
    <row r="205" spans="4:8">
      <c r="F205" t="s">
        <v>814</v>
      </c>
      <c r="G205" t="s">
        <v>805</v>
      </c>
      <c r="H205" t="s">
        <v>391</v>
      </c>
    </row>
    <row r="206" spans="4:8">
      <c r="F206" t="s">
        <v>815</v>
      </c>
      <c r="G206" t="s">
        <v>806</v>
      </c>
      <c r="H206" t="s">
        <v>391</v>
      </c>
    </row>
    <row r="207" spans="4:8">
      <c r="F207" t="s">
        <v>816</v>
      </c>
      <c r="G207" t="s">
        <v>807</v>
      </c>
      <c r="H207" t="s">
        <v>391</v>
      </c>
    </row>
    <row r="208" spans="4:8">
      <c r="E208" t="s">
        <v>855</v>
      </c>
      <c r="F208" t="s">
        <v>827</v>
      </c>
      <c r="G208" t="s">
        <v>700</v>
      </c>
      <c r="H208" t="s">
        <v>391</v>
      </c>
    </row>
    <row r="209" spans="2:8">
      <c r="F209" t="s">
        <v>817</v>
      </c>
      <c r="G209" t="s">
        <v>800</v>
      </c>
      <c r="H209" t="s">
        <v>391</v>
      </c>
    </row>
    <row r="210" spans="2:8">
      <c r="F210" t="s">
        <v>818</v>
      </c>
      <c r="G210" t="s">
        <v>802</v>
      </c>
      <c r="H210" t="s">
        <v>391</v>
      </c>
    </row>
    <row r="211" spans="2:8">
      <c r="F211" t="s">
        <v>819</v>
      </c>
      <c r="G211" t="s">
        <v>801</v>
      </c>
      <c r="H211" t="s">
        <v>391</v>
      </c>
    </row>
    <row r="212" spans="2:8">
      <c r="F212" t="s">
        <v>820</v>
      </c>
      <c r="G212" t="s">
        <v>829</v>
      </c>
      <c r="H212" t="s">
        <v>391</v>
      </c>
    </row>
    <row r="213" spans="2:8">
      <c r="F213" t="s">
        <v>821</v>
      </c>
      <c r="G213" t="s">
        <v>405</v>
      </c>
      <c r="H213" t="s">
        <v>391</v>
      </c>
    </row>
    <row r="214" spans="2:8">
      <c r="E214" t="s">
        <v>809</v>
      </c>
      <c r="F214" t="s">
        <v>828</v>
      </c>
      <c r="G214" t="s">
        <v>808</v>
      </c>
      <c r="H214" t="s">
        <v>391</v>
      </c>
    </row>
    <row r="215" spans="2:8">
      <c r="F215" t="s">
        <v>822</v>
      </c>
      <c r="G215" t="s">
        <v>798</v>
      </c>
      <c r="H215" t="s">
        <v>391</v>
      </c>
    </row>
    <row r="216" spans="2:8">
      <c r="F216" t="s">
        <v>823</v>
      </c>
      <c r="G216" t="s">
        <v>799</v>
      </c>
      <c r="H216" t="s">
        <v>391</v>
      </c>
    </row>
    <row r="217" spans="2:8">
      <c r="F217" t="s">
        <v>824</v>
      </c>
      <c r="G217" t="s">
        <v>797</v>
      </c>
      <c r="H217" t="s">
        <v>391</v>
      </c>
    </row>
    <row r="218" spans="2:8">
      <c r="F218" t="s">
        <v>826</v>
      </c>
      <c r="G218" t="s">
        <v>1139</v>
      </c>
      <c r="H218" t="s">
        <v>392</v>
      </c>
    </row>
    <row r="219" spans="2:8">
      <c r="F219" t="s">
        <v>825</v>
      </c>
      <c r="G219" t="s">
        <v>406</v>
      </c>
      <c r="H219" t="s">
        <v>303</v>
      </c>
    </row>
    <row r="220" spans="2:8">
      <c r="D220">
        <v>15632</v>
      </c>
      <c r="E220" t="s">
        <v>650</v>
      </c>
      <c r="F220" t="s">
        <v>655</v>
      </c>
      <c r="G220" t="s">
        <v>1148</v>
      </c>
      <c r="H220" t="s">
        <v>391</v>
      </c>
    </row>
    <row r="221" spans="2:8">
      <c r="B221" t="s">
        <v>385</v>
      </c>
      <c r="C221" t="s">
        <v>382</v>
      </c>
      <c r="D221">
        <v>14910</v>
      </c>
      <c r="E221" t="s">
        <v>756</v>
      </c>
      <c r="F221" t="s">
        <v>736</v>
      </c>
      <c r="G221" t="s">
        <v>698</v>
      </c>
      <c r="H221" t="s">
        <v>391</v>
      </c>
    </row>
    <row r="222" spans="2:8">
      <c r="F222" t="s">
        <v>737</v>
      </c>
      <c r="G222" t="s">
        <v>1175</v>
      </c>
      <c r="H222" t="s">
        <v>391</v>
      </c>
    </row>
    <row r="223" spans="2:8">
      <c r="F223" t="s">
        <v>738</v>
      </c>
      <c r="G223" t="s">
        <v>731</v>
      </c>
      <c r="H223" t="s">
        <v>391</v>
      </c>
    </row>
    <row r="224" spans="2:8">
      <c r="F224" t="s">
        <v>739</v>
      </c>
      <c r="G224" t="s">
        <v>732</v>
      </c>
      <c r="H224" t="s">
        <v>391</v>
      </c>
    </row>
    <row r="225" spans="2:8">
      <c r="F225" t="s">
        <v>740</v>
      </c>
      <c r="G225" t="s">
        <v>733</v>
      </c>
      <c r="H225" t="s">
        <v>391</v>
      </c>
    </row>
    <row r="226" spans="2:8">
      <c r="F226" t="s">
        <v>752</v>
      </c>
      <c r="G226" t="s">
        <v>735</v>
      </c>
      <c r="H226" t="s">
        <v>392</v>
      </c>
    </row>
    <row r="227" spans="2:8">
      <c r="E227" t="s">
        <v>755</v>
      </c>
      <c r="F227" t="s">
        <v>741</v>
      </c>
      <c r="G227" t="s">
        <v>727</v>
      </c>
      <c r="H227" t="s">
        <v>391</v>
      </c>
    </row>
    <row r="228" spans="2:8">
      <c r="F228" t="s">
        <v>742</v>
      </c>
      <c r="G228" t="s">
        <v>728</v>
      </c>
      <c r="H228" t="s">
        <v>391</v>
      </c>
    </row>
    <row r="229" spans="2:8">
      <c r="F229" t="s">
        <v>743</v>
      </c>
      <c r="G229" t="s">
        <v>729</v>
      </c>
      <c r="H229" t="s">
        <v>391</v>
      </c>
    </row>
    <row r="230" spans="2:8">
      <c r="F230" t="s">
        <v>749</v>
      </c>
      <c r="G230" t="s">
        <v>730</v>
      </c>
      <c r="H230" t="s">
        <v>391</v>
      </c>
    </row>
    <row r="231" spans="2:8">
      <c r="F231" t="s">
        <v>744</v>
      </c>
      <c r="G231" t="s">
        <v>405</v>
      </c>
      <c r="H231" t="s">
        <v>391</v>
      </c>
    </row>
    <row r="232" spans="2:8">
      <c r="E232" t="s">
        <v>754</v>
      </c>
      <c r="F232" t="s">
        <v>748</v>
      </c>
      <c r="G232" t="s">
        <v>734</v>
      </c>
      <c r="H232" t="s">
        <v>310</v>
      </c>
    </row>
    <row r="233" spans="2:8">
      <c r="F233" t="s">
        <v>745</v>
      </c>
      <c r="G233" t="s">
        <v>724</v>
      </c>
      <c r="H233" t="s">
        <v>391</v>
      </c>
    </row>
    <row r="234" spans="2:8">
      <c r="F234" t="s">
        <v>746</v>
      </c>
      <c r="G234" t="s">
        <v>725</v>
      </c>
      <c r="H234" t="s">
        <v>391</v>
      </c>
    </row>
    <row r="235" spans="2:8">
      <c r="F235" t="s">
        <v>747</v>
      </c>
      <c r="G235" t="s">
        <v>723</v>
      </c>
      <c r="H235" t="s">
        <v>310</v>
      </c>
    </row>
    <row r="236" spans="2:8">
      <c r="F236" t="s">
        <v>750</v>
      </c>
      <c r="G236" t="s">
        <v>1139</v>
      </c>
      <c r="H236" t="s">
        <v>392</v>
      </c>
    </row>
    <row r="237" spans="2:8">
      <c r="F237" t="s">
        <v>751</v>
      </c>
      <c r="G237" t="s">
        <v>406</v>
      </c>
      <c r="H237" t="s">
        <v>303</v>
      </c>
    </row>
    <row r="238" spans="2:8">
      <c r="F238" t="s">
        <v>753</v>
      </c>
      <c r="G238" t="s">
        <v>726</v>
      </c>
      <c r="H238" t="s">
        <v>391</v>
      </c>
    </row>
    <row r="239" spans="2:8">
      <c r="D239">
        <v>15632</v>
      </c>
      <c r="E239" t="s">
        <v>650</v>
      </c>
      <c r="F239" t="s">
        <v>653</v>
      </c>
      <c r="G239" t="s">
        <v>642</v>
      </c>
      <c r="H239" t="s">
        <v>391</v>
      </c>
    </row>
    <row r="240" spans="2:8">
      <c r="B240" t="s">
        <v>386</v>
      </c>
      <c r="C240" t="s">
        <v>382</v>
      </c>
      <c r="D240">
        <v>15105</v>
      </c>
      <c r="E240" t="s">
        <v>899</v>
      </c>
      <c r="F240" t="s">
        <v>898</v>
      </c>
      <c r="G240" t="s">
        <v>698</v>
      </c>
      <c r="H240" t="s">
        <v>391</v>
      </c>
    </row>
    <row r="241" spans="5:8">
      <c r="F241" t="s">
        <v>880</v>
      </c>
      <c r="G241" t="s">
        <v>874</v>
      </c>
      <c r="H241" t="s">
        <v>391</v>
      </c>
    </row>
    <row r="242" spans="5:8">
      <c r="F242" t="s">
        <v>881</v>
      </c>
      <c r="G242" t="s">
        <v>875</v>
      </c>
      <c r="H242" t="s">
        <v>391</v>
      </c>
    </row>
    <row r="243" spans="5:8">
      <c r="F243" t="s">
        <v>882</v>
      </c>
      <c r="G243" t="s">
        <v>876</v>
      </c>
      <c r="H243" t="s">
        <v>391</v>
      </c>
    </row>
    <row r="244" spans="5:8">
      <c r="F244" t="s">
        <v>883</v>
      </c>
      <c r="G244" t="s">
        <v>877</v>
      </c>
      <c r="H244" t="s">
        <v>391</v>
      </c>
    </row>
    <row r="245" spans="5:8">
      <c r="F245" t="s">
        <v>884</v>
      </c>
      <c r="G245" t="s">
        <v>878</v>
      </c>
      <c r="H245" t="s">
        <v>391</v>
      </c>
    </row>
    <row r="246" spans="5:8">
      <c r="F246" t="s">
        <v>893</v>
      </c>
      <c r="G246" t="s">
        <v>735</v>
      </c>
      <c r="H246" t="s">
        <v>392</v>
      </c>
    </row>
    <row r="247" spans="5:8">
      <c r="E247" t="s">
        <v>897</v>
      </c>
      <c r="F247" t="s">
        <v>885</v>
      </c>
      <c r="G247" t="s">
        <v>872</v>
      </c>
      <c r="H247" t="s">
        <v>391</v>
      </c>
    </row>
    <row r="248" spans="5:8">
      <c r="F248" t="s">
        <v>886</v>
      </c>
      <c r="G248" t="s">
        <v>873</v>
      </c>
      <c r="H248" t="s">
        <v>391</v>
      </c>
    </row>
    <row r="249" spans="5:8">
      <c r="F249" t="s">
        <v>887</v>
      </c>
      <c r="G249" t="s">
        <v>1209</v>
      </c>
      <c r="H249" t="s">
        <v>391</v>
      </c>
    </row>
    <row r="250" spans="5:8">
      <c r="F250" t="s">
        <v>888</v>
      </c>
      <c r="G250" t="s">
        <v>405</v>
      </c>
      <c r="H250" t="s">
        <v>391</v>
      </c>
    </row>
    <row r="251" spans="5:8">
      <c r="E251" t="s">
        <v>868</v>
      </c>
      <c r="F251" t="s">
        <v>894</v>
      </c>
      <c r="G251" t="s">
        <v>879</v>
      </c>
      <c r="H251" t="s">
        <v>392</v>
      </c>
    </row>
    <row r="252" spans="5:8">
      <c r="F252" t="s">
        <v>889</v>
      </c>
      <c r="G252" t="s">
        <v>1217</v>
      </c>
      <c r="H252" t="s">
        <v>391</v>
      </c>
    </row>
    <row r="253" spans="5:8">
      <c r="F253" t="s">
        <v>890</v>
      </c>
      <c r="G253" t="s">
        <v>870</v>
      </c>
      <c r="H253" t="s">
        <v>391</v>
      </c>
    </row>
    <row r="254" spans="5:8">
      <c r="F254" t="s">
        <v>895</v>
      </c>
      <c r="G254" t="s">
        <v>869</v>
      </c>
      <c r="H254" t="s">
        <v>391</v>
      </c>
    </row>
    <row r="255" spans="5:8">
      <c r="F255" t="s">
        <v>892</v>
      </c>
      <c r="G255" t="s">
        <v>406</v>
      </c>
      <c r="H255" t="s">
        <v>303</v>
      </c>
    </row>
    <row r="256" spans="5:8">
      <c r="F256" t="s">
        <v>896</v>
      </c>
      <c r="G256" t="s">
        <v>871</v>
      </c>
      <c r="H256" t="s">
        <v>391</v>
      </c>
    </row>
    <row r="257" spans="4:8">
      <c r="F257" t="s">
        <v>891</v>
      </c>
      <c r="G257" t="s">
        <v>1139</v>
      </c>
      <c r="H257" t="s">
        <v>392</v>
      </c>
    </row>
    <row r="258" spans="4:8">
      <c r="D258">
        <v>15127</v>
      </c>
      <c r="E258" t="s">
        <v>943</v>
      </c>
      <c r="F258" t="s">
        <v>933</v>
      </c>
      <c r="G258" t="s">
        <v>698</v>
      </c>
      <c r="H258" t="s">
        <v>391</v>
      </c>
    </row>
    <row r="259" spans="4:8">
      <c r="F259" t="s">
        <v>944</v>
      </c>
      <c r="G259" t="s">
        <v>930</v>
      </c>
      <c r="H259" t="s">
        <v>391</v>
      </c>
    </row>
    <row r="260" spans="4:8">
      <c r="F260" t="s">
        <v>934</v>
      </c>
      <c r="G260" t="s">
        <v>1247</v>
      </c>
      <c r="H260" t="s">
        <v>391</v>
      </c>
    </row>
    <row r="261" spans="4:8">
      <c r="E261" t="s">
        <v>942</v>
      </c>
      <c r="F261" t="s">
        <v>935</v>
      </c>
      <c r="G261" t="s">
        <v>1249</v>
      </c>
      <c r="H261" t="s">
        <v>391</v>
      </c>
    </row>
    <row r="262" spans="4:8">
      <c r="F262" t="s">
        <v>936</v>
      </c>
      <c r="G262" t="s">
        <v>1254</v>
      </c>
      <c r="H262" t="s">
        <v>391</v>
      </c>
    </row>
    <row r="263" spans="4:8">
      <c r="F263" t="s">
        <v>937</v>
      </c>
      <c r="G263" t="s">
        <v>405</v>
      </c>
      <c r="H263" t="s">
        <v>391</v>
      </c>
    </row>
    <row r="264" spans="4:8">
      <c r="E264" t="s">
        <v>932</v>
      </c>
      <c r="F264" t="s">
        <v>941</v>
      </c>
      <c r="G264" t="s">
        <v>931</v>
      </c>
      <c r="H264" t="s">
        <v>392</v>
      </c>
    </row>
    <row r="265" spans="4:8">
      <c r="F265" t="s">
        <v>938</v>
      </c>
      <c r="G265" t="s">
        <v>929</v>
      </c>
      <c r="H265" t="s">
        <v>391</v>
      </c>
    </row>
    <row r="266" spans="4:8">
      <c r="F266" t="s">
        <v>939</v>
      </c>
      <c r="G266" t="s">
        <v>1139</v>
      </c>
      <c r="H266" t="s">
        <v>392</v>
      </c>
    </row>
    <row r="267" spans="4:8">
      <c r="F267" t="s">
        <v>940</v>
      </c>
      <c r="G267" t="s">
        <v>406</v>
      </c>
      <c r="H267" t="s">
        <v>303</v>
      </c>
    </row>
    <row r="268" spans="4:8">
      <c r="D268">
        <v>15482</v>
      </c>
      <c r="E268" t="s">
        <v>796</v>
      </c>
      <c r="F268" t="s">
        <v>789</v>
      </c>
      <c r="G268" t="s">
        <v>489</v>
      </c>
      <c r="H268" t="s">
        <v>391</v>
      </c>
    </row>
    <row r="269" spans="4:8">
      <c r="F269" t="s">
        <v>793</v>
      </c>
      <c r="G269" t="s">
        <v>465</v>
      </c>
      <c r="H269" t="s">
        <v>392</v>
      </c>
    </row>
    <row r="270" spans="4:8">
      <c r="F270" t="s">
        <v>794</v>
      </c>
      <c r="G270" t="s">
        <v>406</v>
      </c>
      <c r="H270" t="s">
        <v>303</v>
      </c>
    </row>
    <row r="271" spans="4:8">
      <c r="F271" t="s">
        <v>790</v>
      </c>
      <c r="G271" t="s">
        <v>1197</v>
      </c>
      <c r="H271" t="s">
        <v>391</v>
      </c>
    </row>
    <row r="272" spans="4:8">
      <c r="F272" t="s">
        <v>791</v>
      </c>
      <c r="G272" t="s">
        <v>786</v>
      </c>
      <c r="H272" t="s">
        <v>391</v>
      </c>
    </row>
    <row r="273" spans="2:8">
      <c r="F273" t="s">
        <v>792</v>
      </c>
      <c r="G273" t="s">
        <v>787</v>
      </c>
      <c r="H273" t="s">
        <v>391</v>
      </c>
    </row>
    <row r="274" spans="2:8">
      <c r="F274" t="s">
        <v>795</v>
      </c>
      <c r="G274" t="s">
        <v>788</v>
      </c>
      <c r="H274" t="s">
        <v>310</v>
      </c>
    </row>
    <row r="275" spans="2:8">
      <c r="D275">
        <v>15488</v>
      </c>
      <c r="E275" t="s">
        <v>649</v>
      </c>
      <c r="F275" t="s">
        <v>638</v>
      </c>
      <c r="G275" t="s">
        <v>1142</v>
      </c>
      <c r="H275" t="s">
        <v>391</v>
      </c>
    </row>
    <row r="276" spans="2:8">
      <c r="F276" t="s">
        <v>636</v>
      </c>
      <c r="G276" t="s">
        <v>635</v>
      </c>
      <c r="H276" t="s">
        <v>391</v>
      </c>
    </row>
    <row r="277" spans="2:8">
      <c r="F277" t="s">
        <v>637</v>
      </c>
      <c r="G277" t="s">
        <v>634</v>
      </c>
      <c r="H277" t="s">
        <v>391</v>
      </c>
    </row>
    <row r="278" spans="2:8">
      <c r="F278" t="s">
        <v>640</v>
      </c>
      <c r="G278" t="s">
        <v>1139</v>
      </c>
      <c r="H278" t="s">
        <v>392</v>
      </c>
    </row>
    <row r="279" spans="2:8">
      <c r="F279" t="s">
        <v>639</v>
      </c>
      <c r="G279" t="s">
        <v>406</v>
      </c>
      <c r="H279" t="s">
        <v>303</v>
      </c>
    </row>
    <row r="280" spans="2:8">
      <c r="D280">
        <v>15632</v>
      </c>
      <c r="E280" t="s">
        <v>650</v>
      </c>
      <c r="F280" t="s">
        <v>654</v>
      </c>
      <c r="G280" t="s">
        <v>643</v>
      </c>
      <c r="H280" t="s">
        <v>391</v>
      </c>
    </row>
    <row r="281" spans="2:8">
      <c r="B281" t="s">
        <v>387</v>
      </c>
      <c r="C281" t="s">
        <v>382</v>
      </c>
      <c r="D281">
        <v>15206</v>
      </c>
      <c r="E281" t="s">
        <v>928</v>
      </c>
      <c r="F281" t="s">
        <v>911</v>
      </c>
      <c r="G281" t="s">
        <v>698</v>
      </c>
      <c r="H281" t="s">
        <v>391</v>
      </c>
    </row>
    <row r="282" spans="2:8">
      <c r="F282" t="s">
        <v>912</v>
      </c>
      <c r="G282" t="s">
        <v>907</v>
      </c>
      <c r="H282" t="s">
        <v>391</v>
      </c>
    </row>
    <row r="283" spans="2:8">
      <c r="F283" t="s">
        <v>913</v>
      </c>
      <c r="G283" t="s">
        <v>908</v>
      </c>
      <c r="H283" t="s">
        <v>391</v>
      </c>
    </row>
    <row r="284" spans="2:8">
      <c r="F284" t="s">
        <v>914</v>
      </c>
      <c r="G284" t="s">
        <v>909</v>
      </c>
      <c r="H284" t="s">
        <v>391</v>
      </c>
    </row>
    <row r="285" spans="2:8">
      <c r="F285" t="s">
        <v>915</v>
      </c>
      <c r="G285" t="s">
        <v>1241</v>
      </c>
      <c r="H285" t="s">
        <v>391</v>
      </c>
    </row>
    <row r="286" spans="2:8">
      <c r="E286" t="s">
        <v>927</v>
      </c>
      <c r="F286" t="s">
        <v>916</v>
      </c>
      <c r="G286" t="s">
        <v>904</v>
      </c>
      <c r="H286" t="s">
        <v>391</v>
      </c>
    </row>
    <row r="287" spans="2:8">
      <c r="F287" t="s">
        <v>917</v>
      </c>
      <c r="G287" t="s">
        <v>905</v>
      </c>
      <c r="H287" t="s">
        <v>391</v>
      </c>
    </row>
    <row r="288" spans="2:8">
      <c r="F288" t="s">
        <v>918</v>
      </c>
      <c r="G288" t="s">
        <v>906</v>
      </c>
      <c r="H288" t="s">
        <v>391</v>
      </c>
    </row>
    <row r="289" spans="2:8">
      <c r="F289" t="s">
        <v>919</v>
      </c>
      <c r="G289" t="s">
        <v>1235</v>
      </c>
      <c r="H289" t="s">
        <v>391</v>
      </c>
    </row>
    <row r="290" spans="2:8">
      <c r="F290" t="s">
        <v>920</v>
      </c>
      <c r="G290" t="s">
        <v>405</v>
      </c>
      <c r="H290" t="s">
        <v>391</v>
      </c>
    </row>
    <row r="291" spans="2:8">
      <c r="E291" t="s">
        <v>900</v>
      </c>
      <c r="F291" t="s">
        <v>922</v>
      </c>
      <c r="G291" t="s">
        <v>910</v>
      </c>
      <c r="H291" t="s">
        <v>391</v>
      </c>
    </row>
    <row r="292" spans="2:8">
      <c r="F292" t="s">
        <v>921</v>
      </c>
      <c r="G292" t="s">
        <v>901</v>
      </c>
      <c r="H292" t="s">
        <v>391</v>
      </c>
    </row>
    <row r="293" spans="2:8">
      <c r="F293" t="s">
        <v>926</v>
      </c>
      <c r="G293" t="s">
        <v>1139</v>
      </c>
      <c r="H293" t="s">
        <v>392</v>
      </c>
    </row>
    <row r="294" spans="2:8">
      <c r="F294" t="s">
        <v>923</v>
      </c>
      <c r="G294" t="s">
        <v>406</v>
      </c>
      <c r="H294" t="s">
        <v>303</v>
      </c>
    </row>
    <row r="295" spans="2:8">
      <c r="F295" t="s">
        <v>925</v>
      </c>
      <c r="G295" t="s">
        <v>902</v>
      </c>
      <c r="H295" t="s">
        <v>391</v>
      </c>
    </row>
    <row r="296" spans="2:8">
      <c r="F296" t="s">
        <v>924</v>
      </c>
      <c r="G296" t="s">
        <v>903</v>
      </c>
      <c r="H296" t="s">
        <v>391</v>
      </c>
    </row>
    <row r="297" spans="2:8">
      <c r="D297">
        <v>15632</v>
      </c>
      <c r="E297" t="s">
        <v>664</v>
      </c>
      <c r="F297" t="s">
        <v>663</v>
      </c>
      <c r="G297" t="s">
        <v>644</v>
      </c>
      <c r="H297" t="s">
        <v>310</v>
      </c>
    </row>
    <row r="298" spans="2:8">
      <c r="B298" t="s">
        <v>588</v>
      </c>
      <c r="C298" t="s">
        <v>382</v>
      </c>
      <c r="D298">
        <v>15301</v>
      </c>
      <c r="E298" t="s">
        <v>785</v>
      </c>
      <c r="F298" t="s">
        <v>770</v>
      </c>
      <c r="G298" t="s">
        <v>698</v>
      </c>
      <c r="H298" t="s">
        <v>391</v>
      </c>
    </row>
    <row r="299" spans="2:8">
      <c r="F299" t="s">
        <v>771</v>
      </c>
      <c r="G299" t="s">
        <v>763</v>
      </c>
      <c r="H299" t="s">
        <v>391</v>
      </c>
    </row>
    <row r="300" spans="2:8">
      <c r="F300" t="s">
        <v>772</v>
      </c>
      <c r="G300" t="s">
        <v>765</v>
      </c>
      <c r="H300" t="s">
        <v>391</v>
      </c>
    </row>
    <row r="301" spans="2:8">
      <c r="F301" t="s">
        <v>773</v>
      </c>
      <c r="G301" t="s">
        <v>764</v>
      </c>
      <c r="H301" t="s">
        <v>391</v>
      </c>
    </row>
    <row r="302" spans="2:8">
      <c r="F302" t="s">
        <v>774</v>
      </c>
      <c r="G302" t="s">
        <v>766</v>
      </c>
      <c r="H302" t="s">
        <v>391</v>
      </c>
    </row>
    <row r="303" spans="2:8">
      <c r="E303" t="s">
        <v>784</v>
      </c>
      <c r="F303" t="s">
        <v>775</v>
      </c>
      <c r="G303" t="s">
        <v>762</v>
      </c>
      <c r="H303" t="s">
        <v>391</v>
      </c>
    </row>
    <row r="304" spans="2:8">
      <c r="F304" t="s">
        <v>776</v>
      </c>
      <c r="G304" t="s">
        <v>1186</v>
      </c>
      <c r="H304" t="s">
        <v>391</v>
      </c>
    </row>
    <row r="305" spans="2:8">
      <c r="F305" t="s">
        <v>777</v>
      </c>
      <c r="G305" t="s">
        <v>761</v>
      </c>
      <c r="H305" t="s">
        <v>391</v>
      </c>
    </row>
    <row r="306" spans="2:8">
      <c r="F306" t="s">
        <v>780</v>
      </c>
      <c r="G306" t="s">
        <v>405</v>
      </c>
      <c r="H306" t="s">
        <v>391</v>
      </c>
    </row>
    <row r="307" spans="2:8">
      <c r="E307" t="s">
        <v>768</v>
      </c>
      <c r="F307" t="s">
        <v>781</v>
      </c>
      <c r="G307" t="s">
        <v>767</v>
      </c>
      <c r="H307" t="s">
        <v>310</v>
      </c>
    </row>
    <row r="308" spans="2:8">
      <c r="F308" t="s">
        <v>769</v>
      </c>
      <c r="G308" t="s">
        <v>1181</v>
      </c>
      <c r="H308" t="s">
        <v>391</v>
      </c>
    </row>
    <row r="309" spans="2:8">
      <c r="F309" t="s">
        <v>778</v>
      </c>
      <c r="G309" t="s">
        <v>760</v>
      </c>
      <c r="H309" t="s">
        <v>391</v>
      </c>
    </row>
    <row r="310" spans="2:8">
      <c r="F310" t="s">
        <v>779</v>
      </c>
      <c r="G310" t="s">
        <v>759</v>
      </c>
      <c r="H310" t="s">
        <v>310</v>
      </c>
    </row>
    <row r="311" spans="2:8">
      <c r="F311" t="s">
        <v>782</v>
      </c>
      <c r="G311" t="s">
        <v>1139</v>
      </c>
      <c r="H311" t="s">
        <v>392</v>
      </c>
    </row>
    <row r="312" spans="2:8">
      <c r="F312" t="s">
        <v>783</v>
      </c>
      <c r="G312" t="s">
        <v>406</v>
      </c>
      <c r="H312" t="s">
        <v>303</v>
      </c>
    </row>
    <row r="313" spans="2:8">
      <c r="D313">
        <v>15632</v>
      </c>
      <c r="E313" t="s">
        <v>664</v>
      </c>
      <c r="F313" t="s">
        <v>658</v>
      </c>
      <c r="G313" t="s">
        <v>1152</v>
      </c>
      <c r="H313" t="s">
        <v>391</v>
      </c>
    </row>
    <row r="314" spans="2:8">
      <c r="B314" t="s">
        <v>589</v>
      </c>
      <c r="C314" t="s">
        <v>382</v>
      </c>
      <c r="D314">
        <v>15632</v>
      </c>
      <c r="E314" t="s">
        <v>664</v>
      </c>
      <c r="F314" t="s">
        <v>657</v>
      </c>
      <c r="G314" t="s">
        <v>645</v>
      </c>
      <c r="H314" t="s">
        <v>391</v>
      </c>
    </row>
    <row r="315" spans="2:8">
      <c r="B315" t="s">
        <v>590</v>
      </c>
      <c r="C315" t="s">
        <v>382</v>
      </c>
      <c r="D315">
        <v>15632</v>
      </c>
      <c r="E315" t="s">
        <v>664</v>
      </c>
      <c r="F315" t="s">
        <v>656</v>
      </c>
      <c r="G315" t="s">
        <v>646</v>
      </c>
      <c r="H315" t="s">
        <v>391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3730-3868-476E-BD3B-4B44E8926A27}">
  <sheetPr codeName="Hoja4">
    <pageSetUpPr fitToPage="1"/>
  </sheetPr>
  <dimension ref="A1:AU318"/>
  <sheetViews>
    <sheetView showGridLines="0" view="pageBreakPreview" topLeftCell="C6" zoomScale="70" zoomScaleNormal="85" zoomScaleSheetLayoutView="70" workbookViewId="0">
      <pane xSplit="8" ySplit="2" topLeftCell="K46" activePane="bottomRight" state="frozen"/>
      <selection activeCell="C6" sqref="C6"/>
      <selection pane="topRight" activeCell="K6" sqref="K6"/>
      <selection pane="bottomLeft" activeCell="C8" sqref="C8"/>
      <selection pane="bottomRight" activeCell="L52" sqref="L52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8.109375" style="181" bestFit="1" customWidth="1"/>
    <col min="4" max="5" width="5.6640625" style="181" customWidth="1"/>
    <col min="6" max="6" width="8.88671875" style="181" bestFit="1" customWidth="1"/>
    <col min="7" max="7" width="7.109375" style="181" customWidth="1"/>
    <col min="8" max="8" width="12.44140625" style="181" bestFit="1" customWidth="1"/>
    <col min="9" max="9" width="24.6640625" style="181" customWidth="1"/>
    <col min="10" max="10" width="26.88671875" style="181" customWidth="1"/>
    <col min="11" max="11" width="25.109375" style="181" customWidth="1"/>
    <col min="12" max="12" width="17.109375" style="181" customWidth="1"/>
    <col min="13" max="13" width="21.33203125" style="181" customWidth="1"/>
    <col min="14" max="14" width="3.5546875" style="181" bestFit="1" customWidth="1"/>
    <col min="15" max="15" width="14.6640625" style="181" customWidth="1"/>
    <col min="16" max="16" width="3.33203125" style="181" bestFit="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15.44140625" style="181" bestFit="1" customWidth="1"/>
    <col min="24" max="24" width="11" style="182" customWidth="1"/>
    <col min="25" max="25" width="14.109375" style="181" bestFit="1" customWidth="1"/>
    <col min="26" max="26" width="8.6640625" style="181" customWidth="1"/>
    <col min="27" max="27" width="12.4414062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33203125" style="181" bestFit="1" customWidth="1"/>
    <col min="32" max="32" width="34.88671875" style="181" customWidth="1"/>
    <col min="33" max="33" width="3.33203125" style="181" bestFit="1" customWidth="1"/>
    <col min="34" max="34" width="40" style="181" customWidth="1"/>
    <col min="35" max="35" width="3.33203125" style="181" bestFit="1" customWidth="1"/>
    <col min="36" max="36" width="32.6640625" style="181" customWidth="1"/>
    <col min="37" max="37" width="3.33203125" style="181" bestFit="1" customWidth="1"/>
    <col min="38" max="38" width="44.44140625" style="181" customWidth="1"/>
    <col min="39" max="39" width="3.33203125" style="181" bestFit="1" customWidth="1"/>
    <col min="40" max="40" width="49" style="181" customWidth="1"/>
    <col min="41" max="41" width="3.33203125" style="181" bestFit="1" customWidth="1"/>
    <col min="42" max="42" width="29.88671875" style="181" customWidth="1"/>
    <col min="43" max="43" width="3.33203125" style="181" bestFit="1" customWidth="1"/>
    <col min="44" max="44" width="8.5546875" style="181" bestFit="1" customWidth="1"/>
    <col min="45" max="45" width="3.33203125" style="181" bestFit="1" customWidth="1"/>
    <col min="46" max="46" width="9" style="181" bestFit="1" customWidth="1"/>
    <col min="47" max="47" width="11" style="181" bestFit="1" customWidth="1"/>
    <col min="48" max="48" width="25.33203125" style="181" bestFit="1" customWidth="1"/>
    <col min="49" max="49" width="23.109375" style="181" bestFit="1" customWidth="1"/>
    <col min="50" max="50" width="24.5546875" style="181" bestFit="1" customWidth="1"/>
    <col min="51" max="51" width="25.33203125" style="181" bestFit="1" customWidth="1"/>
    <col min="52" max="53" width="29.109375" style="181" bestFit="1" customWidth="1"/>
    <col min="54" max="54" width="35.6640625" style="181" bestFit="1" customWidth="1"/>
    <col min="55" max="55" width="31.33203125" style="181" bestFit="1" customWidth="1"/>
    <col min="56" max="56" width="32.6640625" style="181" bestFit="1" customWidth="1"/>
    <col min="57" max="57" width="33.44140625" style="181" bestFit="1" customWidth="1"/>
    <col min="58" max="58" width="22.6640625" style="181" bestFit="1" customWidth="1"/>
    <col min="59" max="59" width="38.109375" style="181" bestFit="1" customWidth="1"/>
    <col min="60" max="60" width="34.109375" style="181" bestFit="1" customWidth="1"/>
    <col min="61" max="61" width="38.109375" style="181" bestFit="1" customWidth="1"/>
    <col min="62" max="62" width="27.88671875" style="181" bestFit="1" customWidth="1"/>
    <col min="63" max="63" width="33.109375" style="181" bestFit="1" customWidth="1"/>
    <col min="64" max="64" width="37.44140625" style="181" bestFit="1" customWidth="1"/>
    <col min="65" max="65" width="39.5546875" style="181" bestFit="1" customWidth="1"/>
    <col min="66" max="66" width="32.44140625" style="181" bestFit="1" customWidth="1"/>
    <col min="67" max="68" width="45.5546875" style="181" bestFit="1" customWidth="1"/>
    <col min="69" max="70" width="27" style="181" bestFit="1" customWidth="1"/>
    <col min="71" max="71" width="60.109375" style="181" bestFit="1" customWidth="1"/>
    <col min="72" max="72" width="26.33203125" style="181" bestFit="1" customWidth="1"/>
    <col min="73" max="73" width="22" style="181" bestFit="1" customWidth="1"/>
    <col min="74" max="74" width="12.88671875" style="181" bestFit="1" customWidth="1"/>
    <col min="75" max="16384" width="12.44140625" style="181"/>
  </cols>
  <sheetData>
    <row r="1" spans="1:47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</row>
    <row r="2" spans="1:47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</row>
    <row r="3" spans="1:47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7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</row>
    <row r="6" spans="1:47" s="184" customFormat="1" ht="39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</row>
    <row r="7" spans="1:47" s="250" customFormat="1" ht="183" customHeight="1" thickBot="1">
      <c r="B7" s="251"/>
      <c r="C7" s="187" t="s">
        <v>1306</v>
      </c>
      <c r="D7" s="187" t="s">
        <v>1307</v>
      </c>
      <c r="E7" s="187" t="s">
        <v>1308</v>
      </c>
      <c r="F7" s="187" t="s">
        <v>1309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103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</row>
    <row r="8" spans="1:47" s="185" customFormat="1" ht="49.5" customHeight="1" thickBot="1">
      <c r="B8" s="35"/>
      <c r="C8" s="36" t="s">
        <v>380</v>
      </c>
      <c r="D8" s="36" t="s">
        <v>381</v>
      </c>
      <c r="E8" s="36" t="s">
        <v>382</v>
      </c>
      <c r="F8" s="36" t="s">
        <v>383</v>
      </c>
      <c r="G8" s="36">
        <v>14792</v>
      </c>
      <c r="H8" s="36" t="s">
        <v>198</v>
      </c>
      <c r="I8" s="36" t="s">
        <v>134</v>
      </c>
      <c r="J8" s="36" t="s">
        <v>353</v>
      </c>
      <c r="K8" s="36" t="s">
        <v>135</v>
      </c>
      <c r="L8" s="37" t="s">
        <v>136</v>
      </c>
      <c r="M8" s="36" t="s">
        <v>232</v>
      </c>
      <c r="N8" s="36" t="s">
        <v>432</v>
      </c>
      <c r="O8" s="36" t="s">
        <v>138</v>
      </c>
      <c r="P8" s="37" t="s">
        <v>6</v>
      </c>
      <c r="Q8" s="36" t="s">
        <v>139</v>
      </c>
      <c r="R8" s="37" t="s">
        <v>140</v>
      </c>
      <c r="S8" s="36" t="s">
        <v>141</v>
      </c>
      <c r="T8" s="38">
        <v>0</v>
      </c>
      <c r="U8" s="38">
        <v>180</v>
      </c>
      <c r="V8" s="54">
        <v>0</v>
      </c>
      <c r="W8" s="44">
        <v>0</v>
      </c>
      <c r="X8" s="72">
        <v>542</v>
      </c>
      <c r="Y8" s="45">
        <v>0</v>
      </c>
      <c r="Z8" s="40">
        <v>0</v>
      </c>
      <c r="AA8" s="205">
        <v>0</v>
      </c>
      <c r="AB8" s="47">
        <v>0</v>
      </c>
      <c r="AC8" s="41">
        <v>2123659212.9376278</v>
      </c>
      <c r="AD8" s="48">
        <v>2123659212.9376278</v>
      </c>
      <c r="AE8" s="49">
        <v>5</v>
      </c>
      <c r="AF8" s="11" t="s">
        <v>64</v>
      </c>
      <c r="AG8" s="50" t="s">
        <v>1262</v>
      </c>
      <c r="AH8" s="11" t="s">
        <v>63</v>
      </c>
      <c r="AI8" s="51" t="s">
        <v>1262</v>
      </c>
      <c r="AJ8" s="11" t="s">
        <v>143</v>
      </c>
      <c r="AK8" s="52" t="s">
        <v>1262</v>
      </c>
      <c r="AL8" s="11" t="s">
        <v>242</v>
      </c>
      <c r="AM8" s="51" t="s">
        <v>1263</v>
      </c>
      <c r="AN8" s="11" t="s">
        <v>247</v>
      </c>
      <c r="AO8" s="52" t="s">
        <v>1262</v>
      </c>
      <c r="AP8" s="42" t="s">
        <v>62</v>
      </c>
      <c r="AQ8" s="51" t="s">
        <v>1262</v>
      </c>
      <c r="AR8" s="197" t="s">
        <v>1264</v>
      </c>
      <c r="AS8" s="198">
        <v>5</v>
      </c>
      <c r="AT8" s="198" t="s">
        <v>309</v>
      </c>
      <c r="AU8" s="189" t="s">
        <v>310</v>
      </c>
    </row>
    <row r="9" spans="1:47" s="185" customFormat="1" ht="49.5" customHeight="1" thickBot="1">
      <c r="B9" s="35"/>
      <c r="C9" s="36" t="s">
        <v>380</v>
      </c>
      <c r="D9" s="36" t="s">
        <v>381</v>
      </c>
      <c r="E9" s="36" t="s">
        <v>382</v>
      </c>
      <c r="F9" s="36" t="s">
        <v>383</v>
      </c>
      <c r="G9" s="36">
        <v>14792</v>
      </c>
      <c r="H9" s="36" t="s">
        <v>199</v>
      </c>
      <c r="I9" s="36" t="s">
        <v>144</v>
      </c>
      <c r="J9" s="36" t="s">
        <v>353</v>
      </c>
      <c r="K9" s="36" t="s">
        <v>135</v>
      </c>
      <c r="L9" s="37" t="s">
        <v>136</v>
      </c>
      <c r="M9" s="36" t="s">
        <v>233</v>
      </c>
      <c r="N9" s="36" t="s">
        <v>432</v>
      </c>
      <c r="O9" s="36" t="s">
        <v>138</v>
      </c>
      <c r="P9" s="37" t="s">
        <v>6</v>
      </c>
      <c r="Q9" s="36" t="s">
        <v>139</v>
      </c>
      <c r="R9" s="37" t="s">
        <v>140</v>
      </c>
      <c r="S9" s="36" t="s">
        <v>141</v>
      </c>
      <c r="T9" s="38">
        <v>0</v>
      </c>
      <c r="U9" s="38">
        <v>180</v>
      </c>
      <c r="V9" s="54">
        <v>0</v>
      </c>
      <c r="W9" s="44">
        <v>0</v>
      </c>
      <c r="X9" s="72">
        <v>542</v>
      </c>
      <c r="Y9" s="45">
        <v>0</v>
      </c>
      <c r="Z9" s="40">
        <v>0</v>
      </c>
      <c r="AA9" s="205">
        <v>0</v>
      </c>
      <c r="AB9" s="47">
        <v>0</v>
      </c>
      <c r="AC9" s="41">
        <v>1243129384.5939794</v>
      </c>
      <c r="AD9" s="48">
        <v>1243129384.5939794</v>
      </c>
      <c r="AE9" s="49">
        <v>4</v>
      </c>
      <c r="AF9" s="11" t="s">
        <v>64</v>
      </c>
      <c r="AG9" s="50" t="s">
        <v>1262</v>
      </c>
      <c r="AH9" s="11" t="s">
        <v>63</v>
      </c>
      <c r="AI9" s="51" t="s">
        <v>1262</v>
      </c>
      <c r="AJ9" s="11" t="s">
        <v>143</v>
      </c>
      <c r="AK9" s="52" t="s">
        <v>1262</v>
      </c>
      <c r="AL9" s="11" t="s">
        <v>242</v>
      </c>
      <c r="AM9" s="51" t="s">
        <v>1263</v>
      </c>
      <c r="AN9" s="11" t="s">
        <v>247</v>
      </c>
      <c r="AO9" s="52" t="s">
        <v>1262</v>
      </c>
      <c r="AP9" s="42" t="s">
        <v>62</v>
      </c>
      <c r="AQ9" s="51" t="s">
        <v>1262</v>
      </c>
      <c r="AR9" s="197" t="s">
        <v>1265</v>
      </c>
      <c r="AS9" s="198">
        <v>4</v>
      </c>
      <c r="AT9" s="198" t="s">
        <v>307</v>
      </c>
      <c r="AU9" s="189" t="s">
        <v>391</v>
      </c>
    </row>
    <row r="10" spans="1:47" s="185" customFormat="1" ht="49.5" customHeight="1" thickBot="1">
      <c r="B10" s="35"/>
      <c r="C10" s="36" t="s">
        <v>380</v>
      </c>
      <c r="D10" s="36" t="s">
        <v>381</v>
      </c>
      <c r="E10" s="36" t="s">
        <v>382</v>
      </c>
      <c r="F10" s="36" t="s">
        <v>383</v>
      </c>
      <c r="G10" s="36">
        <v>14792</v>
      </c>
      <c r="H10" s="36" t="s">
        <v>200</v>
      </c>
      <c r="I10" s="36" t="s">
        <v>145</v>
      </c>
      <c r="J10" s="36" t="s">
        <v>354</v>
      </c>
      <c r="K10" s="36" t="s">
        <v>135</v>
      </c>
      <c r="L10" s="37" t="s">
        <v>136</v>
      </c>
      <c r="M10" s="36" t="s">
        <v>234</v>
      </c>
      <c r="N10" s="36" t="s">
        <v>432</v>
      </c>
      <c r="O10" s="36" t="s">
        <v>138</v>
      </c>
      <c r="P10" s="37" t="s">
        <v>6</v>
      </c>
      <c r="Q10" s="36" t="s">
        <v>139</v>
      </c>
      <c r="R10" s="37" t="s">
        <v>140</v>
      </c>
      <c r="S10" s="36" t="s">
        <v>141</v>
      </c>
      <c r="T10" s="38">
        <v>0</v>
      </c>
      <c r="U10" s="38">
        <v>180</v>
      </c>
      <c r="V10" s="54">
        <v>0</v>
      </c>
      <c r="W10" s="44">
        <v>0</v>
      </c>
      <c r="X10" s="72">
        <v>542</v>
      </c>
      <c r="Y10" s="45">
        <v>0</v>
      </c>
      <c r="Z10" s="40">
        <v>0</v>
      </c>
      <c r="AA10" s="205">
        <v>0</v>
      </c>
      <c r="AB10" s="47">
        <v>0</v>
      </c>
      <c r="AC10" s="41">
        <v>1243129384.5939794</v>
      </c>
      <c r="AD10" s="48">
        <v>1243129384.5939794</v>
      </c>
      <c r="AE10" s="49">
        <v>4</v>
      </c>
      <c r="AF10" s="11" t="s">
        <v>64</v>
      </c>
      <c r="AG10" s="50" t="s">
        <v>1262</v>
      </c>
      <c r="AH10" s="11" t="s">
        <v>63</v>
      </c>
      <c r="AI10" s="51" t="s">
        <v>1262</v>
      </c>
      <c r="AJ10" s="11" t="s">
        <v>143</v>
      </c>
      <c r="AK10" s="52" t="s">
        <v>1262</v>
      </c>
      <c r="AL10" s="11" t="s">
        <v>242</v>
      </c>
      <c r="AM10" s="51" t="s">
        <v>1263</v>
      </c>
      <c r="AN10" s="11" t="s">
        <v>247</v>
      </c>
      <c r="AO10" s="52" t="s">
        <v>1262</v>
      </c>
      <c r="AP10" s="42" t="s">
        <v>62</v>
      </c>
      <c r="AQ10" s="51" t="s">
        <v>1262</v>
      </c>
      <c r="AR10" s="197" t="s">
        <v>1265</v>
      </c>
      <c r="AS10" s="198">
        <v>4</v>
      </c>
      <c r="AT10" s="198" t="s">
        <v>307</v>
      </c>
      <c r="AU10" s="189" t="s">
        <v>391</v>
      </c>
    </row>
    <row r="11" spans="1:47" s="185" customFormat="1" ht="49.5" customHeight="1" thickBot="1">
      <c r="B11" s="35"/>
      <c r="C11" s="36" t="s">
        <v>380</v>
      </c>
      <c r="D11" s="36" t="s">
        <v>381</v>
      </c>
      <c r="E11" s="36" t="s">
        <v>382</v>
      </c>
      <c r="F11" s="36" t="s">
        <v>481</v>
      </c>
      <c r="G11" s="36">
        <v>14792</v>
      </c>
      <c r="H11" s="36" t="s">
        <v>201</v>
      </c>
      <c r="I11" s="36" t="s">
        <v>68</v>
      </c>
      <c r="J11" s="36" t="s">
        <v>355</v>
      </c>
      <c r="K11" s="36" t="s">
        <v>443</v>
      </c>
      <c r="L11" s="37" t="s">
        <v>136</v>
      </c>
      <c r="M11" s="36" t="s">
        <v>146</v>
      </c>
      <c r="N11" s="36" t="s">
        <v>432</v>
      </c>
      <c r="O11" s="36" t="s">
        <v>147</v>
      </c>
      <c r="P11" s="37" t="s">
        <v>1</v>
      </c>
      <c r="Q11" s="36" t="s">
        <v>139</v>
      </c>
      <c r="R11" s="37" t="s">
        <v>140</v>
      </c>
      <c r="S11" s="36" t="s">
        <v>148</v>
      </c>
      <c r="T11" s="38">
        <v>0.125</v>
      </c>
      <c r="U11" s="38">
        <v>90</v>
      </c>
      <c r="V11" s="54">
        <v>1755668</v>
      </c>
      <c r="W11" s="44">
        <v>58522.26666666667</v>
      </c>
      <c r="X11" s="72">
        <v>542</v>
      </c>
      <c r="Y11" s="45">
        <v>0.125</v>
      </c>
      <c r="Z11" s="40">
        <v>1</v>
      </c>
      <c r="AA11" s="205">
        <v>7315.2833333333338</v>
      </c>
      <c r="AB11" s="47">
        <v>3964883.5666666669</v>
      </c>
      <c r="AC11" s="41">
        <v>461669102.74307054</v>
      </c>
      <c r="AD11" s="48">
        <v>465633986.30973721</v>
      </c>
      <c r="AE11" s="49">
        <v>3</v>
      </c>
      <c r="AF11" s="11" t="s">
        <v>256</v>
      </c>
      <c r="AG11" s="50" t="s">
        <v>1266</v>
      </c>
      <c r="AH11" s="11" t="s">
        <v>63</v>
      </c>
      <c r="AI11" s="51" t="s">
        <v>1262</v>
      </c>
      <c r="AJ11" s="11" t="s">
        <v>143</v>
      </c>
      <c r="AK11" s="52" t="s">
        <v>1262</v>
      </c>
      <c r="AL11" s="11" t="s">
        <v>242</v>
      </c>
      <c r="AM11" s="51" t="s">
        <v>1263</v>
      </c>
      <c r="AN11" s="11" t="s">
        <v>247</v>
      </c>
      <c r="AO11" s="52" t="s">
        <v>1262</v>
      </c>
      <c r="AP11" s="42" t="s">
        <v>54</v>
      </c>
      <c r="AQ11" s="51" t="s">
        <v>1263</v>
      </c>
      <c r="AR11" s="197" t="s">
        <v>1267</v>
      </c>
      <c r="AS11" s="198">
        <v>4</v>
      </c>
      <c r="AT11" s="198" t="s">
        <v>307</v>
      </c>
      <c r="AU11" s="189" t="s">
        <v>391</v>
      </c>
    </row>
    <row r="12" spans="1:47" s="185" customFormat="1" ht="49.5" customHeight="1" thickBot="1">
      <c r="B12" s="35"/>
      <c r="C12" s="36" t="s">
        <v>380</v>
      </c>
      <c r="D12" s="36" t="s">
        <v>381</v>
      </c>
      <c r="E12" s="36" t="s">
        <v>382</v>
      </c>
      <c r="F12" s="36" t="s">
        <v>482</v>
      </c>
      <c r="G12" s="36">
        <v>14792</v>
      </c>
      <c r="H12" s="36" t="s">
        <v>202</v>
      </c>
      <c r="I12" s="36" t="s">
        <v>69</v>
      </c>
      <c r="J12" s="36" t="s">
        <v>356</v>
      </c>
      <c r="K12" s="36" t="s">
        <v>149</v>
      </c>
      <c r="L12" s="37" t="s">
        <v>324</v>
      </c>
      <c r="M12" s="36" t="s">
        <v>150</v>
      </c>
      <c r="N12" s="36" t="s">
        <v>432</v>
      </c>
      <c r="O12" s="36" t="s">
        <v>151</v>
      </c>
      <c r="P12" s="37" t="s">
        <v>6</v>
      </c>
      <c r="Q12" s="36" t="s">
        <v>441</v>
      </c>
      <c r="R12" s="37" t="s">
        <v>140</v>
      </c>
      <c r="S12" s="36" t="s">
        <v>148</v>
      </c>
      <c r="T12" s="38">
        <v>2.0833333333333332E-2</v>
      </c>
      <c r="U12" s="38">
        <v>3</v>
      </c>
      <c r="V12" s="54">
        <v>15872</v>
      </c>
      <c r="W12" s="44">
        <v>529.06666666666672</v>
      </c>
      <c r="X12" s="72">
        <v>542</v>
      </c>
      <c r="Y12" s="45">
        <v>2.0833333333333332E-2</v>
      </c>
      <c r="Z12" s="40">
        <v>1</v>
      </c>
      <c r="AA12" s="205">
        <v>11.022222222222222</v>
      </c>
      <c r="AB12" s="47">
        <v>5974.0444444444447</v>
      </c>
      <c r="AC12" s="41">
        <v>183157285.22590774</v>
      </c>
      <c r="AD12" s="48">
        <v>183163259.27035218</v>
      </c>
      <c r="AE12" s="49">
        <v>2</v>
      </c>
      <c r="AF12" s="11" t="s">
        <v>241</v>
      </c>
      <c r="AG12" s="50" t="s">
        <v>1268</v>
      </c>
      <c r="AH12" s="11" t="s">
        <v>153</v>
      </c>
      <c r="AI12" s="51" t="s">
        <v>1263</v>
      </c>
      <c r="AJ12" s="11" t="s">
        <v>263</v>
      </c>
      <c r="AK12" s="52" t="s">
        <v>1266</v>
      </c>
      <c r="AL12" s="11" t="s">
        <v>242</v>
      </c>
      <c r="AM12" s="51" t="s">
        <v>1263</v>
      </c>
      <c r="AN12" s="11" t="s">
        <v>247</v>
      </c>
      <c r="AO12" s="52" t="s">
        <v>1262</v>
      </c>
      <c r="AP12" s="42" t="s">
        <v>62</v>
      </c>
      <c r="AQ12" s="51" t="s">
        <v>1262</v>
      </c>
      <c r="AR12" s="197" t="s">
        <v>1269</v>
      </c>
      <c r="AS12" s="198">
        <v>4</v>
      </c>
      <c r="AT12" s="198" t="s">
        <v>307</v>
      </c>
      <c r="AU12" s="189" t="s">
        <v>391</v>
      </c>
    </row>
    <row r="13" spans="1:47" s="185" customFormat="1" ht="49.5" customHeight="1" thickBot="1">
      <c r="B13" s="35"/>
      <c r="C13" s="36" t="s">
        <v>380</v>
      </c>
      <c r="D13" s="36" t="s">
        <v>381</v>
      </c>
      <c r="E13" s="36" t="s">
        <v>382</v>
      </c>
      <c r="F13" s="36" t="s">
        <v>482</v>
      </c>
      <c r="G13" s="36">
        <v>14792</v>
      </c>
      <c r="H13" s="36" t="s">
        <v>203</v>
      </c>
      <c r="I13" s="36" t="s">
        <v>70</v>
      </c>
      <c r="J13" s="36" t="s">
        <v>358</v>
      </c>
      <c r="K13" s="36" t="s">
        <v>149</v>
      </c>
      <c r="L13" s="37" t="s">
        <v>324</v>
      </c>
      <c r="M13" s="36" t="s">
        <v>150</v>
      </c>
      <c r="N13" s="36" t="s">
        <v>432</v>
      </c>
      <c r="O13" s="36" t="s">
        <v>151</v>
      </c>
      <c r="P13" s="37" t="s">
        <v>6</v>
      </c>
      <c r="Q13" s="36" t="s">
        <v>441</v>
      </c>
      <c r="R13" s="37" t="s">
        <v>140</v>
      </c>
      <c r="S13" s="36" t="s">
        <v>148</v>
      </c>
      <c r="T13" s="38">
        <v>2.0833333333333332E-2</v>
      </c>
      <c r="U13" s="38">
        <v>3</v>
      </c>
      <c r="V13" s="54">
        <v>76385</v>
      </c>
      <c r="W13" s="44">
        <v>2546.1666666666665</v>
      </c>
      <c r="X13" s="72">
        <v>542</v>
      </c>
      <c r="Y13" s="45">
        <v>2.0833333333333332E-2</v>
      </c>
      <c r="Z13" s="40">
        <v>1</v>
      </c>
      <c r="AA13" s="205">
        <v>53.045138888888886</v>
      </c>
      <c r="AB13" s="47">
        <v>28750.465277777777</v>
      </c>
      <c r="AC13" s="41">
        <v>183157285.22590774</v>
      </c>
      <c r="AD13" s="48">
        <v>183186035.69118553</v>
      </c>
      <c r="AE13" s="49">
        <v>2</v>
      </c>
      <c r="AF13" s="11" t="s">
        <v>241</v>
      </c>
      <c r="AG13" s="50" t="s">
        <v>1268</v>
      </c>
      <c r="AH13" s="11" t="s">
        <v>153</v>
      </c>
      <c r="AI13" s="51" t="s">
        <v>1263</v>
      </c>
      <c r="AJ13" s="11" t="s">
        <v>263</v>
      </c>
      <c r="AK13" s="52" t="s">
        <v>1266</v>
      </c>
      <c r="AL13" s="11" t="s">
        <v>242</v>
      </c>
      <c r="AM13" s="51" t="s">
        <v>1263</v>
      </c>
      <c r="AN13" s="11" t="s">
        <v>247</v>
      </c>
      <c r="AO13" s="52" t="s">
        <v>1262</v>
      </c>
      <c r="AP13" s="42" t="s">
        <v>62</v>
      </c>
      <c r="AQ13" s="51" t="s">
        <v>1262</v>
      </c>
      <c r="AR13" s="197" t="s">
        <v>1269</v>
      </c>
      <c r="AS13" s="198">
        <v>4</v>
      </c>
      <c r="AT13" s="198" t="s">
        <v>307</v>
      </c>
      <c r="AU13" s="189" t="s">
        <v>391</v>
      </c>
    </row>
    <row r="14" spans="1:47" s="185" customFormat="1" ht="49.5" customHeight="1" thickBot="1">
      <c r="B14" s="35"/>
      <c r="C14" s="36" t="s">
        <v>380</v>
      </c>
      <c r="D14" s="36" t="s">
        <v>381</v>
      </c>
      <c r="E14" s="36" t="s">
        <v>382</v>
      </c>
      <c r="F14" s="36" t="s">
        <v>482</v>
      </c>
      <c r="G14" s="36">
        <v>14792</v>
      </c>
      <c r="H14" s="36" t="s">
        <v>204</v>
      </c>
      <c r="I14" s="36" t="s">
        <v>71</v>
      </c>
      <c r="J14" s="36" t="s">
        <v>359</v>
      </c>
      <c r="K14" s="36" t="s">
        <v>149</v>
      </c>
      <c r="L14" s="37" t="s">
        <v>324</v>
      </c>
      <c r="M14" s="36" t="s">
        <v>150</v>
      </c>
      <c r="N14" s="36" t="s">
        <v>432</v>
      </c>
      <c r="O14" s="36" t="s">
        <v>151</v>
      </c>
      <c r="P14" s="37" t="s">
        <v>6</v>
      </c>
      <c r="Q14" s="36" t="s">
        <v>441</v>
      </c>
      <c r="R14" s="37" t="s">
        <v>140</v>
      </c>
      <c r="S14" s="36" t="s">
        <v>148</v>
      </c>
      <c r="T14" s="38">
        <v>2.0833333333333332E-2</v>
      </c>
      <c r="U14" s="38">
        <v>3</v>
      </c>
      <c r="V14" s="54">
        <v>1068965</v>
      </c>
      <c r="W14" s="44">
        <v>35632.166666666664</v>
      </c>
      <c r="X14" s="72">
        <v>542</v>
      </c>
      <c r="Y14" s="45">
        <v>2.0833333333333332E-2</v>
      </c>
      <c r="Z14" s="40">
        <v>1</v>
      </c>
      <c r="AA14" s="205">
        <v>742.33680555555543</v>
      </c>
      <c r="AB14" s="47">
        <v>402346.54861111107</v>
      </c>
      <c r="AC14" s="41">
        <v>183157285.22590774</v>
      </c>
      <c r="AD14" s="48">
        <v>183559631.77451885</v>
      </c>
      <c r="AE14" s="49">
        <v>2</v>
      </c>
      <c r="AF14" s="11" t="s">
        <v>256</v>
      </c>
      <c r="AG14" s="50" t="s">
        <v>1266</v>
      </c>
      <c r="AH14" s="11" t="s">
        <v>153</v>
      </c>
      <c r="AI14" s="51" t="s">
        <v>1263</v>
      </c>
      <c r="AJ14" s="11" t="s">
        <v>263</v>
      </c>
      <c r="AK14" s="52" t="s">
        <v>1266</v>
      </c>
      <c r="AL14" s="11" t="s">
        <v>242</v>
      </c>
      <c r="AM14" s="51" t="s">
        <v>1263</v>
      </c>
      <c r="AN14" s="11" t="s">
        <v>247</v>
      </c>
      <c r="AO14" s="52" t="s">
        <v>1262</v>
      </c>
      <c r="AP14" s="42" t="s">
        <v>62</v>
      </c>
      <c r="AQ14" s="51" t="s">
        <v>1262</v>
      </c>
      <c r="AR14" s="197" t="s">
        <v>1270</v>
      </c>
      <c r="AS14" s="198">
        <v>4</v>
      </c>
      <c r="AT14" s="198" t="s">
        <v>307</v>
      </c>
      <c r="AU14" s="189" t="s">
        <v>391</v>
      </c>
    </row>
    <row r="15" spans="1:47" s="185" customFormat="1" ht="49.5" customHeight="1" thickBot="1">
      <c r="B15" s="35"/>
      <c r="C15" s="36" t="s">
        <v>380</v>
      </c>
      <c r="D15" s="36" t="s">
        <v>381</v>
      </c>
      <c r="E15" s="36" t="s">
        <v>382</v>
      </c>
      <c r="F15" s="36" t="s">
        <v>482</v>
      </c>
      <c r="G15" s="36">
        <v>14792</v>
      </c>
      <c r="H15" s="36" t="s">
        <v>205</v>
      </c>
      <c r="I15" s="36" t="s">
        <v>72</v>
      </c>
      <c r="J15" s="36" t="s">
        <v>982</v>
      </c>
      <c r="K15" s="36" t="s">
        <v>149</v>
      </c>
      <c r="L15" s="37" t="s">
        <v>324</v>
      </c>
      <c r="M15" s="36" t="s">
        <v>150</v>
      </c>
      <c r="N15" s="36" t="s">
        <v>432</v>
      </c>
      <c r="O15" s="36" t="s">
        <v>151</v>
      </c>
      <c r="P15" s="37" t="s">
        <v>6</v>
      </c>
      <c r="Q15" s="36" t="s">
        <v>441</v>
      </c>
      <c r="R15" s="37" t="s">
        <v>140</v>
      </c>
      <c r="S15" s="36" t="s">
        <v>148</v>
      </c>
      <c r="T15" s="38">
        <v>2.0833333333333332E-2</v>
      </c>
      <c r="U15" s="38">
        <v>3</v>
      </c>
      <c r="V15" s="54">
        <v>322782</v>
      </c>
      <c r="W15" s="44">
        <v>10759.4</v>
      </c>
      <c r="X15" s="72">
        <v>542</v>
      </c>
      <c r="Y15" s="45">
        <v>2.0833333333333332E-2</v>
      </c>
      <c r="Z15" s="40">
        <v>1</v>
      </c>
      <c r="AA15" s="205">
        <v>224.15416666666664</v>
      </c>
      <c r="AB15" s="47">
        <v>121491.55833333332</v>
      </c>
      <c r="AC15" s="41">
        <v>183157285.22590774</v>
      </c>
      <c r="AD15" s="48">
        <v>183278776.78424108</v>
      </c>
      <c r="AE15" s="49">
        <v>2</v>
      </c>
      <c r="AF15" s="11" t="s">
        <v>241</v>
      </c>
      <c r="AG15" s="50" t="s">
        <v>1268</v>
      </c>
      <c r="AH15" s="11" t="s">
        <v>153</v>
      </c>
      <c r="AI15" s="51" t="s">
        <v>1263</v>
      </c>
      <c r="AJ15" s="11" t="s">
        <v>263</v>
      </c>
      <c r="AK15" s="52" t="s">
        <v>1266</v>
      </c>
      <c r="AL15" s="11" t="s">
        <v>242</v>
      </c>
      <c r="AM15" s="51" t="s">
        <v>1263</v>
      </c>
      <c r="AN15" s="11" t="s">
        <v>247</v>
      </c>
      <c r="AO15" s="52" t="s">
        <v>1262</v>
      </c>
      <c r="AP15" s="42" t="s">
        <v>62</v>
      </c>
      <c r="AQ15" s="51" t="s">
        <v>1262</v>
      </c>
      <c r="AR15" s="197" t="s">
        <v>1269</v>
      </c>
      <c r="AS15" s="198">
        <v>4</v>
      </c>
      <c r="AT15" s="198" t="s">
        <v>307</v>
      </c>
      <c r="AU15" s="189" t="s">
        <v>391</v>
      </c>
    </row>
    <row r="16" spans="1:47" s="185" customFormat="1" ht="49.5" customHeight="1" thickBot="1">
      <c r="B16" s="35"/>
      <c r="C16" s="36" t="s">
        <v>380</v>
      </c>
      <c r="D16" s="36" t="s">
        <v>381</v>
      </c>
      <c r="E16" s="36" t="s">
        <v>382</v>
      </c>
      <c r="F16" s="36" t="s">
        <v>482</v>
      </c>
      <c r="G16" s="36">
        <v>14792</v>
      </c>
      <c r="H16" s="36" t="s">
        <v>206</v>
      </c>
      <c r="I16" s="36" t="s">
        <v>73</v>
      </c>
      <c r="J16" s="36" t="s">
        <v>362</v>
      </c>
      <c r="K16" s="36" t="s">
        <v>149</v>
      </c>
      <c r="L16" s="37" t="s">
        <v>324</v>
      </c>
      <c r="M16" s="36" t="s">
        <v>150</v>
      </c>
      <c r="N16" s="36" t="s">
        <v>432</v>
      </c>
      <c r="O16" s="36" t="s">
        <v>151</v>
      </c>
      <c r="P16" s="37" t="s">
        <v>6</v>
      </c>
      <c r="Q16" s="36" t="s">
        <v>441</v>
      </c>
      <c r="R16" s="37" t="s">
        <v>140</v>
      </c>
      <c r="S16" s="36" t="s">
        <v>148</v>
      </c>
      <c r="T16" s="38">
        <v>2.0833333333333332E-2</v>
      </c>
      <c r="U16" s="38">
        <v>3</v>
      </c>
      <c r="V16" s="54">
        <v>271664</v>
      </c>
      <c r="W16" s="44">
        <v>9055.4666666666672</v>
      </c>
      <c r="X16" s="72">
        <v>542</v>
      </c>
      <c r="Y16" s="45">
        <v>2.0833333333333332E-2</v>
      </c>
      <c r="Z16" s="40">
        <v>1</v>
      </c>
      <c r="AA16" s="205">
        <v>188.65555555555557</v>
      </c>
      <c r="AB16" s="47">
        <v>102251.31111111112</v>
      </c>
      <c r="AC16" s="41">
        <v>183157285.22590774</v>
      </c>
      <c r="AD16" s="48">
        <v>183259536.53701887</v>
      </c>
      <c r="AE16" s="49">
        <v>2</v>
      </c>
      <c r="AF16" s="11" t="s">
        <v>241</v>
      </c>
      <c r="AG16" s="50" t="s">
        <v>1268</v>
      </c>
      <c r="AH16" s="11" t="s">
        <v>153</v>
      </c>
      <c r="AI16" s="51" t="s">
        <v>1263</v>
      </c>
      <c r="AJ16" s="11" t="s">
        <v>263</v>
      </c>
      <c r="AK16" s="52" t="s">
        <v>1266</v>
      </c>
      <c r="AL16" s="11" t="s">
        <v>242</v>
      </c>
      <c r="AM16" s="51" t="s">
        <v>1263</v>
      </c>
      <c r="AN16" s="11" t="s">
        <v>247</v>
      </c>
      <c r="AO16" s="52" t="s">
        <v>1262</v>
      </c>
      <c r="AP16" s="42" t="s">
        <v>62</v>
      </c>
      <c r="AQ16" s="51" t="s">
        <v>1262</v>
      </c>
      <c r="AR16" s="197" t="s">
        <v>1269</v>
      </c>
      <c r="AS16" s="198">
        <v>4</v>
      </c>
      <c r="AT16" s="198" t="s">
        <v>307</v>
      </c>
      <c r="AU16" s="189" t="s">
        <v>391</v>
      </c>
    </row>
    <row r="17" spans="2:47" s="185" customFormat="1" ht="49.5" customHeight="1" thickBot="1">
      <c r="B17" s="35"/>
      <c r="C17" s="36" t="s">
        <v>380</v>
      </c>
      <c r="D17" s="36" t="s">
        <v>381</v>
      </c>
      <c r="E17" s="36" t="s">
        <v>382</v>
      </c>
      <c r="F17" s="36" t="s">
        <v>483</v>
      </c>
      <c r="G17" s="36">
        <v>14792</v>
      </c>
      <c r="H17" s="36" t="s">
        <v>207</v>
      </c>
      <c r="I17" s="36" t="s">
        <v>154</v>
      </c>
      <c r="J17" s="36" t="s">
        <v>363</v>
      </c>
      <c r="K17" s="36" t="s">
        <v>149</v>
      </c>
      <c r="L17" s="37" t="s">
        <v>155</v>
      </c>
      <c r="M17" s="36" t="s">
        <v>150</v>
      </c>
      <c r="N17" s="36" t="s">
        <v>432</v>
      </c>
      <c r="O17" s="36" t="s">
        <v>151</v>
      </c>
      <c r="P17" s="37" t="s">
        <v>6</v>
      </c>
      <c r="Q17" s="36" t="s">
        <v>156</v>
      </c>
      <c r="R17" s="37" t="s">
        <v>157</v>
      </c>
      <c r="S17" s="36" t="s">
        <v>158</v>
      </c>
      <c r="T17" s="38">
        <v>4.1666666666666664E-2</v>
      </c>
      <c r="U17" s="38">
        <v>0.16666666666666666</v>
      </c>
      <c r="V17" s="54">
        <v>778251</v>
      </c>
      <c r="W17" s="44">
        <v>25941.7</v>
      </c>
      <c r="X17" s="72">
        <v>542</v>
      </c>
      <c r="Y17" s="45">
        <v>4.1666666666666664E-2</v>
      </c>
      <c r="Z17" s="40">
        <v>1</v>
      </c>
      <c r="AA17" s="205">
        <v>1080.9041666666667</v>
      </c>
      <c r="AB17" s="47">
        <v>585850.05833333335</v>
      </c>
      <c r="AC17" s="41">
        <v>200405322.02091306</v>
      </c>
      <c r="AD17" s="48">
        <v>200991172.0792464</v>
      </c>
      <c r="AE17" s="49">
        <v>2</v>
      </c>
      <c r="AF17" s="11" t="s">
        <v>241</v>
      </c>
      <c r="AG17" s="50" t="s">
        <v>1268</v>
      </c>
      <c r="AH17" s="11" t="s">
        <v>63</v>
      </c>
      <c r="AI17" s="51" t="s">
        <v>1262</v>
      </c>
      <c r="AJ17" s="11" t="s">
        <v>263</v>
      </c>
      <c r="AK17" s="52" t="s">
        <v>1266</v>
      </c>
      <c r="AL17" s="11" t="s">
        <v>242</v>
      </c>
      <c r="AM17" s="51" t="s">
        <v>1263</v>
      </c>
      <c r="AN17" s="11" t="s">
        <v>247</v>
      </c>
      <c r="AO17" s="52" t="s">
        <v>1262</v>
      </c>
      <c r="AP17" s="42" t="s">
        <v>54</v>
      </c>
      <c r="AQ17" s="51" t="s">
        <v>1263</v>
      </c>
      <c r="AR17" s="197" t="s">
        <v>1271</v>
      </c>
      <c r="AS17" s="198">
        <v>4</v>
      </c>
      <c r="AT17" s="198" t="s">
        <v>307</v>
      </c>
      <c r="AU17" s="189" t="s">
        <v>391</v>
      </c>
    </row>
    <row r="18" spans="2:47" s="185" customFormat="1" ht="49.5" customHeight="1" thickBot="1">
      <c r="B18" s="35"/>
      <c r="C18" s="36" t="s">
        <v>380</v>
      </c>
      <c r="D18" s="36" t="s">
        <v>381</v>
      </c>
      <c r="E18" s="36" t="s">
        <v>382</v>
      </c>
      <c r="F18" s="36" t="s">
        <v>483</v>
      </c>
      <c r="G18" s="36">
        <v>14792</v>
      </c>
      <c r="H18" s="36" t="s">
        <v>208</v>
      </c>
      <c r="I18" s="36" t="s">
        <v>160</v>
      </c>
      <c r="J18" s="36" t="s">
        <v>161</v>
      </c>
      <c r="K18" s="36" t="s">
        <v>161</v>
      </c>
      <c r="L18" s="37" t="s">
        <v>155</v>
      </c>
      <c r="M18" s="36" t="s">
        <v>150</v>
      </c>
      <c r="N18" s="36" t="s">
        <v>432</v>
      </c>
      <c r="O18" s="36" t="s">
        <v>147</v>
      </c>
      <c r="P18" s="37" t="s">
        <v>1</v>
      </c>
      <c r="Q18" s="36" t="s">
        <v>156</v>
      </c>
      <c r="R18" s="37" t="s">
        <v>157</v>
      </c>
      <c r="S18" s="36" t="s">
        <v>162</v>
      </c>
      <c r="T18" s="38">
        <v>0</v>
      </c>
      <c r="U18" s="38">
        <v>3</v>
      </c>
      <c r="V18" s="54">
        <v>0</v>
      </c>
      <c r="W18" s="44">
        <v>0</v>
      </c>
      <c r="X18" s="72">
        <v>542</v>
      </c>
      <c r="Y18" s="45">
        <v>0</v>
      </c>
      <c r="Z18" s="40">
        <v>0</v>
      </c>
      <c r="AA18" s="205">
        <v>0</v>
      </c>
      <c r="AB18" s="47">
        <v>0</v>
      </c>
      <c r="AC18" s="41">
        <v>200405322.02091306</v>
      </c>
      <c r="AD18" s="48">
        <v>200405322.02091306</v>
      </c>
      <c r="AE18" s="49">
        <v>2</v>
      </c>
      <c r="AF18" s="11" t="s">
        <v>64</v>
      </c>
      <c r="AG18" s="50" t="s">
        <v>1262</v>
      </c>
      <c r="AH18" s="11" t="s">
        <v>63</v>
      </c>
      <c r="AI18" s="51" t="s">
        <v>1262</v>
      </c>
      <c r="AJ18" s="11" t="s">
        <v>263</v>
      </c>
      <c r="AK18" s="52" t="s">
        <v>1266</v>
      </c>
      <c r="AL18" s="11" t="s">
        <v>59</v>
      </c>
      <c r="AM18" s="51" t="s">
        <v>1262</v>
      </c>
      <c r="AN18" s="11" t="s">
        <v>247</v>
      </c>
      <c r="AO18" s="52" t="s">
        <v>1262</v>
      </c>
      <c r="AP18" s="42" t="s">
        <v>58</v>
      </c>
      <c r="AQ18" s="51" t="s">
        <v>1262</v>
      </c>
      <c r="AR18" s="197" t="s">
        <v>1272</v>
      </c>
      <c r="AS18" s="198">
        <v>4</v>
      </c>
      <c r="AT18" s="198" t="s">
        <v>307</v>
      </c>
      <c r="AU18" s="189" t="s">
        <v>391</v>
      </c>
    </row>
    <row r="19" spans="2:47" s="185" customFormat="1" ht="49.5" customHeight="1" thickBot="1">
      <c r="B19" s="35"/>
      <c r="C19" s="36" t="s">
        <v>380</v>
      </c>
      <c r="D19" s="36" t="s">
        <v>381</v>
      </c>
      <c r="E19" s="36" t="s">
        <v>382</v>
      </c>
      <c r="F19" s="36" t="s">
        <v>483</v>
      </c>
      <c r="G19" s="36">
        <v>14792</v>
      </c>
      <c r="H19" s="36" t="s">
        <v>229</v>
      </c>
      <c r="I19" s="36" t="s">
        <v>74</v>
      </c>
      <c r="J19" s="36" t="s">
        <v>492</v>
      </c>
      <c r="K19" s="36" t="s">
        <v>149</v>
      </c>
      <c r="L19" s="37" t="s">
        <v>155</v>
      </c>
      <c r="M19" s="36" t="s">
        <v>150</v>
      </c>
      <c r="N19" s="36" t="s">
        <v>432</v>
      </c>
      <c r="O19" s="36" t="s">
        <v>151</v>
      </c>
      <c r="P19" s="37" t="s">
        <v>6</v>
      </c>
      <c r="Q19" s="36" t="s">
        <v>156</v>
      </c>
      <c r="R19" s="37" t="s">
        <v>157</v>
      </c>
      <c r="S19" s="36" t="s">
        <v>163</v>
      </c>
      <c r="T19" s="38">
        <v>4.1666666666666664E-2</v>
      </c>
      <c r="U19" s="38">
        <v>0.16666666666666666</v>
      </c>
      <c r="V19" s="54">
        <v>1063092</v>
      </c>
      <c r="W19" s="44">
        <v>35436.400000000001</v>
      </c>
      <c r="X19" s="72">
        <v>542</v>
      </c>
      <c r="Y19" s="45">
        <v>4.1666666666666664E-2</v>
      </c>
      <c r="Z19" s="40">
        <v>1</v>
      </c>
      <c r="AA19" s="205">
        <v>1476.5166666666667</v>
      </c>
      <c r="AB19" s="47">
        <v>800272.03333333333</v>
      </c>
      <c r="AC19" s="41">
        <v>200405322.02091306</v>
      </c>
      <c r="AD19" s="48">
        <v>201205594.0542464</v>
      </c>
      <c r="AE19" s="49">
        <v>2</v>
      </c>
      <c r="AF19" s="11" t="s">
        <v>256</v>
      </c>
      <c r="AG19" s="50" t="s">
        <v>1266</v>
      </c>
      <c r="AH19" s="11" t="s">
        <v>63</v>
      </c>
      <c r="AI19" s="51" t="s">
        <v>1262</v>
      </c>
      <c r="AJ19" s="11" t="s">
        <v>263</v>
      </c>
      <c r="AK19" s="52" t="s">
        <v>1266</v>
      </c>
      <c r="AL19" s="11" t="s">
        <v>242</v>
      </c>
      <c r="AM19" s="51" t="s">
        <v>1263</v>
      </c>
      <c r="AN19" s="11" t="s">
        <v>247</v>
      </c>
      <c r="AO19" s="52" t="s">
        <v>1262</v>
      </c>
      <c r="AP19" s="42" t="s">
        <v>54</v>
      </c>
      <c r="AQ19" s="51" t="s">
        <v>1263</v>
      </c>
      <c r="AR19" s="197" t="s">
        <v>1273</v>
      </c>
      <c r="AS19" s="198">
        <v>4</v>
      </c>
      <c r="AT19" s="198" t="s">
        <v>307</v>
      </c>
      <c r="AU19" s="189" t="s">
        <v>391</v>
      </c>
    </row>
    <row r="20" spans="2:47" s="185" customFormat="1" ht="49.5" customHeight="1" thickBot="1">
      <c r="B20" s="35"/>
      <c r="C20" s="36" t="s">
        <v>380</v>
      </c>
      <c r="D20" s="36" t="s">
        <v>381</v>
      </c>
      <c r="E20" s="36" t="s">
        <v>382</v>
      </c>
      <c r="F20" s="36" t="s">
        <v>481</v>
      </c>
      <c r="G20" s="36">
        <v>14792</v>
      </c>
      <c r="H20" s="36" t="s">
        <v>209</v>
      </c>
      <c r="I20" s="36" t="s">
        <v>164</v>
      </c>
      <c r="J20" s="36" t="s">
        <v>165</v>
      </c>
      <c r="K20" s="36" t="s">
        <v>364</v>
      </c>
      <c r="L20" s="37" t="s">
        <v>324</v>
      </c>
      <c r="M20" s="36" t="s">
        <v>235</v>
      </c>
      <c r="N20" s="36" t="s">
        <v>432</v>
      </c>
      <c r="O20" s="36" t="s">
        <v>147</v>
      </c>
      <c r="P20" s="37" t="s">
        <v>1</v>
      </c>
      <c r="Q20" s="36" t="s">
        <v>361</v>
      </c>
      <c r="R20" s="36" t="s">
        <v>166</v>
      </c>
      <c r="S20" s="36" t="s">
        <v>148</v>
      </c>
      <c r="T20" s="38">
        <v>0</v>
      </c>
      <c r="U20" s="38">
        <v>5</v>
      </c>
      <c r="V20" s="54">
        <v>0</v>
      </c>
      <c r="W20" s="44">
        <v>0</v>
      </c>
      <c r="X20" s="72">
        <v>542</v>
      </c>
      <c r="Y20" s="45">
        <v>0</v>
      </c>
      <c r="Z20" s="40">
        <v>0</v>
      </c>
      <c r="AA20" s="205">
        <v>0</v>
      </c>
      <c r="AB20" s="47">
        <v>0</v>
      </c>
      <c r="AC20" s="41">
        <v>161870988.06522933</v>
      </c>
      <c r="AD20" s="48">
        <v>161870988.06522933</v>
      </c>
      <c r="AE20" s="49">
        <v>2</v>
      </c>
      <c r="AF20" s="11" t="s">
        <v>64</v>
      </c>
      <c r="AG20" s="50" t="s">
        <v>1262</v>
      </c>
      <c r="AH20" s="11" t="s">
        <v>39</v>
      </c>
      <c r="AI20" s="51" t="s">
        <v>1266</v>
      </c>
      <c r="AJ20" s="11" t="s">
        <v>263</v>
      </c>
      <c r="AK20" s="52" t="s">
        <v>1266</v>
      </c>
      <c r="AL20" s="11" t="s">
        <v>34</v>
      </c>
      <c r="AM20" s="51" t="s">
        <v>1266</v>
      </c>
      <c r="AN20" s="11" t="s">
        <v>243</v>
      </c>
      <c r="AO20" s="52" t="s">
        <v>1263</v>
      </c>
      <c r="AP20" s="42" t="s">
        <v>50</v>
      </c>
      <c r="AQ20" s="51" t="s">
        <v>1263</v>
      </c>
      <c r="AR20" s="197" t="s">
        <v>1274</v>
      </c>
      <c r="AS20" s="198">
        <v>4</v>
      </c>
      <c r="AT20" s="198" t="s">
        <v>307</v>
      </c>
      <c r="AU20" s="189" t="s">
        <v>391</v>
      </c>
    </row>
    <row r="21" spans="2:47" s="185" customFormat="1" ht="49.5" customHeight="1" thickBot="1">
      <c r="B21" s="35"/>
      <c r="C21" s="36" t="s">
        <v>380</v>
      </c>
      <c r="D21" s="36" t="s">
        <v>381</v>
      </c>
      <c r="E21" s="36" t="s">
        <v>382</v>
      </c>
      <c r="F21" s="36" t="s">
        <v>481</v>
      </c>
      <c r="G21" s="36">
        <v>14792</v>
      </c>
      <c r="H21" s="36" t="s">
        <v>210</v>
      </c>
      <c r="I21" s="36" t="s">
        <v>167</v>
      </c>
      <c r="J21" s="36" t="s">
        <v>365</v>
      </c>
      <c r="K21" s="36" t="s">
        <v>149</v>
      </c>
      <c r="L21" s="37" t="s">
        <v>324</v>
      </c>
      <c r="M21" s="36" t="s">
        <v>235</v>
      </c>
      <c r="N21" s="36" t="s">
        <v>432</v>
      </c>
      <c r="O21" s="36" t="s">
        <v>138</v>
      </c>
      <c r="P21" s="37" t="s">
        <v>6</v>
      </c>
      <c r="Q21" s="36" t="s">
        <v>361</v>
      </c>
      <c r="R21" s="36" t="s">
        <v>166</v>
      </c>
      <c r="S21" s="36" t="s">
        <v>141</v>
      </c>
      <c r="T21" s="38">
        <v>0</v>
      </c>
      <c r="U21" s="38">
        <v>5</v>
      </c>
      <c r="V21" s="54">
        <v>0</v>
      </c>
      <c r="W21" s="44">
        <v>0</v>
      </c>
      <c r="X21" s="72">
        <v>542</v>
      </c>
      <c r="Y21" s="45">
        <v>0</v>
      </c>
      <c r="Z21" s="40">
        <v>0</v>
      </c>
      <c r="AA21" s="205">
        <v>0</v>
      </c>
      <c r="AB21" s="47">
        <v>0</v>
      </c>
      <c r="AC21" s="41">
        <v>161870988.06522933</v>
      </c>
      <c r="AD21" s="48">
        <v>161870988.06522933</v>
      </c>
      <c r="AE21" s="49">
        <v>2</v>
      </c>
      <c r="AF21" s="11" t="s">
        <v>64</v>
      </c>
      <c r="AG21" s="50" t="s">
        <v>1262</v>
      </c>
      <c r="AH21" s="11" t="s">
        <v>39</v>
      </c>
      <c r="AI21" s="51" t="s">
        <v>1266</v>
      </c>
      <c r="AJ21" s="11" t="s">
        <v>263</v>
      </c>
      <c r="AK21" s="52" t="s">
        <v>1266</v>
      </c>
      <c r="AL21" s="11" t="s">
        <v>34</v>
      </c>
      <c r="AM21" s="51" t="s">
        <v>1266</v>
      </c>
      <c r="AN21" s="11" t="s">
        <v>243</v>
      </c>
      <c r="AO21" s="52" t="s">
        <v>1263</v>
      </c>
      <c r="AP21" s="42" t="s">
        <v>50</v>
      </c>
      <c r="AQ21" s="51" t="s">
        <v>1263</v>
      </c>
      <c r="AR21" s="197" t="s">
        <v>1274</v>
      </c>
      <c r="AS21" s="198">
        <v>4</v>
      </c>
      <c r="AT21" s="198" t="s">
        <v>307</v>
      </c>
      <c r="AU21" s="189" t="s">
        <v>391</v>
      </c>
    </row>
    <row r="22" spans="2:47" s="185" customFormat="1" ht="49.5" customHeight="1" thickBot="1">
      <c r="B22" s="35"/>
      <c r="C22" s="36" t="s">
        <v>380</v>
      </c>
      <c r="D22" s="36" t="s">
        <v>381</v>
      </c>
      <c r="E22" s="36" t="s">
        <v>382</v>
      </c>
      <c r="F22" s="36" t="s">
        <v>481</v>
      </c>
      <c r="G22" s="36">
        <v>14792</v>
      </c>
      <c r="H22" s="36" t="s">
        <v>211</v>
      </c>
      <c r="I22" s="36" t="s">
        <v>168</v>
      </c>
      <c r="J22" s="36" t="s">
        <v>366</v>
      </c>
      <c r="K22" s="36" t="s">
        <v>149</v>
      </c>
      <c r="L22" s="37" t="s">
        <v>324</v>
      </c>
      <c r="M22" s="36" t="s">
        <v>235</v>
      </c>
      <c r="N22" s="36" t="s">
        <v>432</v>
      </c>
      <c r="O22" s="36" t="s">
        <v>138</v>
      </c>
      <c r="P22" s="37" t="s">
        <v>6</v>
      </c>
      <c r="Q22" s="36" t="s">
        <v>361</v>
      </c>
      <c r="R22" s="36" t="s">
        <v>166</v>
      </c>
      <c r="S22" s="36" t="s">
        <v>141</v>
      </c>
      <c r="T22" s="38">
        <v>0</v>
      </c>
      <c r="U22" s="38">
        <v>5</v>
      </c>
      <c r="V22" s="54">
        <v>0</v>
      </c>
      <c r="W22" s="44">
        <v>0</v>
      </c>
      <c r="X22" s="72">
        <v>542</v>
      </c>
      <c r="Y22" s="45">
        <v>0</v>
      </c>
      <c r="Z22" s="40">
        <v>0</v>
      </c>
      <c r="AA22" s="205">
        <v>0</v>
      </c>
      <c r="AB22" s="47">
        <v>0</v>
      </c>
      <c r="AC22" s="41">
        <v>161870988.06522933</v>
      </c>
      <c r="AD22" s="48">
        <v>161870988.06522933</v>
      </c>
      <c r="AE22" s="49">
        <v>2</v>
      </c>
      <c r="AF22" s="11" t="s">
        <v>64</v>
      </c>
      <c r="AG22" s="50" t="s">
        <v>1262</v>
      </c>
      <c r="AH22" s="11" t="s">
        <v>39</v>
      </c>
      <c r="AI22" s="51" t="s">
        <v>1266</v>
      </c>
      <c r="AJ22" s="11" t="s">
        <v>263</v>
      </c>
      <c r="AK22" s="52" t="s">
        <v>1266</v>
      </c>
      <c r="AL22" s="11" t="s">
        <v>34</v>
      </c>
      <c r="AM22" s="51" t="s">
        <v>1266</v>
      </c>
      <c r="AN22" s="11" t="s">
        <v>243</v>
      </c>
      <c r="AO22" s="52" t="s">
        <v>1263</v>
      </c>
      <c r="AP22" s="42" t="s">
        <v>50</v>
      </c>
      <c r="AQ22" s="51" t="s">
        <v>1263</v>
      </c>
      <c r="AR22" s="197" t="s">
        <v>1274</v>
      </c>
      <c r="AS22" s="198">
        <v>4</v>
      </c>
      <c r="AT22" s="198" t="s">
        <v>307</v>
      </c>
      <c r="AU22" s="189" t="s">
        <v>391</v>
      </c>
    </row>
    <row r="23" spans="2:47" s="185" customFormat="1" ht="49.5" customHeight="1" thickBot="1">
      <c r="B23" s="35"/>
      <c r="C23" s="36" t="s">
        <v>380</v>
      </c>
      <c r="D23" s="36" t="s">
        <v>381</v>
      </c>
      <c r="E23" s="36" t="s">
        <v>382</v>
      </c>
      <c r="F23" s="36" t="s">
        <v>481</v>
      </c>
      <c r="G23" s="36">
        <v>14792</v>
      </c>
      <c r="H23" s="36" t="s">
        <v>212</v>
      </c>
      <c r="I23" s="36" t="s">
        <v>169</v>
      </c>
      <c r="J23" s="36" t="s">
        <v>367</v>
      </c>
      <c r="K23" s="36" t="s">
        <v>149</v>
      </c>
      <c r="L23" s="37" t="s">
        <v>324</v>
      </c>
      <c r="M23" s="36" t="s">
        <v>235</v>
      </c>
      <c r="N23" s="36" t="s">
        <v>432</v>
      </c>
      <c r="O23" s="36" t="s">
        <v>138</v>
      </c>
      <c r="P23" s="37" t="s">
        <v>6</v>
      </c>
      <c r="Q23" s="36" t="s">
        <v>361</v>
      </c>
      <c r="R23" s="36" t="s">
        <v>166</v>
      </c>
      <c r="S23" s="36" t="s">
        <v>141</v>
      </c>
      <c r="T23" s="38">
        <v>0</v>
      </c>
      <c r="U23" s="38">
        <v>5</v>
      </c>
      <c r="V23" s="54">
        <v>0</v>
      </c>
      <c r="W23" s="44">
        <v>0</v>
      </c>
      <c r="X23" s="72">
        <v>542</v>
      </c>
      <c r="Y23" s="45">
        <v>0</v>
      </c>
      <c r="Z23" s="40">
        <v>0</v>
      </c>
      <c r="AA23" s="205">
        <v>0</v>
      </c>
      <c r="AB23" s="47">
        <v>0</v>
      </c>
      <c r="AC23" s="41">
        <v>161870988.06522933</v>
      </c>
      <c r="AD23" s="48">
        <v>161870988.06522933</v>
      </c>
      <c r="AE23" s="49">
        <v>2</v>
      </c>
      <c r="AF23" s="11" t="s">
        <v>64</v>
      </c>
      <c r="AG23" s="50" t="s">
        <v>1262</v>
      </c>
      <c r="AH23" s="11" t="s">
        <v>39</v>
      </c>
      <c r="AI23" s="51" t="s">
        <v>1266</v>
      </c>
      <c r="AJ23" s="11" t="s">
        <v>263</v>
      </c>
      <c r="AK23" s="52" t="s">
        <v>1266</v>
      </c>
      <c r="AL23" s="11" t="s">
        <v>34</v>
      </c>
      <c r="AM23" s="51" t="s">
        <v>1266</v>
      </c>
      <c r="AN23" s="11" t="s">
        <v>243</v>
      </c>
      <c r="AO23" s="52" t="s">
        <v>1263</v>
      </c>
      <c r="AP23" s="42" t="s">
        <v>50</v>
      </c>
      <c r="AQ23" s="51" t="s">
        <v>1263</v>
      </c>
      <c r="AR23" s="197" t="s">
        <v>1274</v>
      </c>
      <c r="AS23" s="198">
        <v>4</v>
      </c>
      <c r="AT23" s="198" t="s">
        <v>307</v>
      </c>
      <c r="AU23" s="189" t="s">
        <v>391</v>
      </c>
    </row>
    <row r="24" spans="2:47" s="185" customFormat="1" ht="49.5" customHeight="1" thickBot="1">
      <c r="B24" s="35"/>
      <c r="C24" s="36" t="s">
        <v>380</v>
      </c>
      <c r="D24" s="36" t="s">
        <v>381</v>
      </c>
      <c r="E24" s="36" t="s">
        <v>382</v>
      </c>
      <c r="F24" s="36" t="s">
        <v>482</v>
      </c>
      <c r="G24" s="36">
        <v>14792</v>
      </c>
      <c r="H24" s="36" t="s">
        <v>213</v>
      </c>
      <c r="I24" s="36" t="s">
        <v>75</v>
      </c>
      <c r="J24" s="36" t="s">
        <v>434</v>
      </c>
      <c r="K24" s="36" t="s">
        <v>149</v>
      </c>
      <c r="L24" s="37" t="s">
        <v>324</v>
      </c>
      <c r="M24" s="36" t="s">
        <v>150</v>
      </c>
      <c r="N24" s="36" t="s">
        <v>432</v>
      </c>
      <c r="O24" s="36" t="s">
        <v>151</v>
      </c>
      <c r="P24" s="37" t="s">
        <v>6</v>
      </c>
      <c r="Q24" s="36" t="s">
        <v>441</v>
      </c>
      <c r="R24" s="37" t="s">
        <v>140</v>
      </c>
      <c r="S24" s="36" t="s">
        <v>148</v>
      </c>
      <c r="T24" s="38">
        <v>8.3333333333333329E-2</v>
      </c>
      <c r="U24" s="38">
        <v>3</v>
      </c>
      <c r="V24" s="54">
        <v>1755668</v>
      </c>
      <c r="W24" s="44">
        <v>58522.26666666667</v>
      </c>
      <c r="X24" s="72">
        <v>542</v>
      </c>
      <c r="Y24" s="45">
        <v>8.3333333333333329E-2</v>
      </c>
      <c r="Z24" s="40">
        <v>1</v>
      </c>
      <c r="AA24" s="205">
        <v>4876.8555555555558</v>
      </c>
      <c r="AB24" s="47">
        <v>2643255.7111111111</v>
      </c>
      <c r="AC24" s="41">
        <v>183157285.22590774</v>
      </c>
      <c r="AD24" s="48">
        <v>185800540.93701884</v>
      </c>
      <c r="AE24" s="49">
        <v>2</v>
      </c>
      <c r="AF24" s="11" t="s">
        <v>256</v>
      </c>
      <c r="AG24" s="50" t="s">
        <v>1266</v>
      </c>
      <c r="AH24" s="11" t="s">
        <v>153</v>
      </c>
      <c r="AI24" s="51" t="s">
        <v>1263</v>
      </c>
      <c r="AJ24" s="11" t="s">
        <v>263</v>
      </c>
      <c r="AK24" s="52" t="s">
        <v>1266</v>
      </c>
      <c r="AL24" s="11" t="s">
        <v>242</v>
      </c>
      <c r="AM24" s="51" t="s">
        <v>1263</v>
      </c>
      <c r="AN24" s="11" t="s">
        <v>247</v>
      </c>
      <c r="AO24" s="52" t="s">
        <v>1262</v>
      </c>
      <c r="AP24" s="42" t="s">
        <v>54</v>
      </c>
      <c r="AQ24" s="51" t="s">
        <v>1263</v>
      </c>
      <c r="AR24" s="197" t="s">
        <v>1275</v>
      </c>
      <c r="AS24" s="198">
        <v>4</v>
      </c>
      <c r="AT24" s="198" t="s">
        <v>307</v>
      </c>
      <c r="AU24" s="189" t="s">
        <v>391</v>
      </c>
    </row>
    <row r="25" spans="2:47" s="185" customFormat="1" ht="54" customHeight="1" thickBot="1">
      <c r="B25" s="35"/>
      <c r="C25" s="36" t="s">
        <v>380</v>
      </c>
      <c r="D25" s="36" t="s">
        <v>381</v>
      </c>
      <c r="E25" s="36" t="s">
        <v>382</v>
      </c>
      <c r="F25" s="36" t="s">
        <v>483</v>
      </c>
      <c r="G25" s="36">
        <v>14792</v>
      </c>
      <c r="H25" s="36" t="s">
        <v>214</v>
      </c>
      <c r="I25" s="36" t="s">
        <v>76</v>
      </c>
      <c r="J25" s="36" t="s">
        <v>435</v>
      </c>
      <c r="K25" s="36" t="s">
        <v>149</v>
      </c>
      <c r="L25" s="37" t="s">
        <v>324</v>
      </c>
      <c r="M25" s="36" t="s">
        <v>150</v>
      </c>
      <c r="N25" s="36" t="s">
        <v>432</v>
      </c>
      <c r="O25" s="36" t="s">
        <v>151</v>
      </c>
      <c r="P25" s="37" t="s">
        <v>6</v>
      </c>
      <c r="Q25" s="36" t="s">
        <v>441</v>
      </c>
      <c r="R25" s="37" t="s">
        <v>140</v>
      </c>
      <c r="S25" s="36" t="s">
        <v>148</v>
      </c>
      <c r="T25" s="38">
        <v>4.1666666666666664E-2</v>
      </c>
      <c r="U25" s="38">
        <v>3</v>
      </c>
      <c r="V25" s="54">
        <v>1841343</v>
      </c>
      <c r="W25" s="44">
        <v>61378.1</v>
      </c>
      <c r="X25" s="72">
        <v>542</v>
      </c>
      <c r="Y25" s="45">
        <v>4.1666666666666664E-2</v>
      </c>
      <c r="Z25" s="40">
        <v>1</v>
      </c>
      <c r="AA25" s="205">
        <v>2557.4208333333331</v>
      </c>
      <c r="AB25" s="47">
        <v>1386122.0916666666</v>
      </c>
      <c r="AC25" s="41">
        <v>200405322.02091306</v>
      </c>
      <c r="AD25" s="48">
        <v>201791444.11257973</v>
      </c>
      <c r="AE25" s="49">
        <v>2</v>
      </c>
      <c r="AF25" s="11" t="s">
        <v>256</v>
      </c>
      <c r="AG25" s="50" t="s">
        <v>1266</v>
      </c>
      <c r="AH25" s="11" t="s">
        <v>153</v>
      </c>
      <c r="AI25" s="51" t="s">
        <v>1263</v>
      </c>
      <c r="AJ25" s="11" t="s">
        <v>263</v>
      </c>
      <c r="AK25" s="52" t="s">
        <v>1266</v>
      </c>
      <c r="AL25" s="11" t="s">
        <v>242</v>
      </c>
      <c r="AM25" s="51" t="s">
        <v>1263</v>
      </c>
      <c r="AN25" s="11" t="s">
        <v>247</v>
      </c>
      <c r="AO25" s="52" t="s">
        <v>1262</v>
      </c>
      <c r="AP25" s="42" t="s">
        <v>54</v>
      </c>
      <c r="AQ25" s="51" t="s">
        <v>1263</v>
      </c>
      <c r="AR25" s="197" t="s">
        <v>1275</v>
      </c>
      <c r="AS25" s="198">
        <v>4</v>
      </c>
      <c r="AT25" s="198" t="s">
        <v>307</v>
      </c>
      <c r="AU25" s="189" t="s">
        <v>391</v>
      </c>
    </row>
    <row r="26" spans="2:47" s="185" customFormat="1" ht="49.5" customHeight="1" thickBot="1">
      <c r="B26" s="35"/>
      <c r="C26" s="36" t="s">
        <v>380</v>
      </c>
      <c r="D26" s="36" t="s">
        <v>381</v>
      </c>
      <c r="E26" s="36" t="s">
        <v>382</v>
      </c>
      <c r="F26" s="36" t="s">
        <v>481</v>
      </c>
      <c r="G26" s="36">
        <v>14792</v>
      </c>
      <c r="H26" s="36" t="s">
        <v>215</v>
      </c>
      <c r="I26" s="36" t="s">
        <v>170</v>
      </c>
      <c r="J26" s="36" t="s">
        <v>368</v>
      </c>
      <c r="K26" s="36" t="s">
        <v>149</v>
      </c>
      <c r="L26" s="37" t="s">
        <v>324</v>
      </c>
      <c r="M26" s="36" t="s">
        <v>235</v>
      </c>
      <c r="N26" s="36" t="s">
        <v>432</v>
      </c>
      <c r="O26" s="36" t="s">
        <v>151</v>
      </c>
      <c r="P26" s="37" t="s">
        <v>6</v>
      </c>
      <c r="Q26" s="36" t="s">
        <v>361</v>
      </c>
      <c r="R26" s="36" t="s">
        <v>140</v>
      </c>
      <c r="S26" s="36" t="s">
        <v>171</v>
      </c>
      <c r="T26" s="38">
        <v>0</v>
      </c>
      <c r="U26" s="38">
        <v>5</v>
      </c>
      <c r="V26" s="54">
        <v>0</v>
      </c>
      <c r="W26" s="44">
        <v>0</v>
      </c>
      <c r="X26" s="72">
        <v>542</v>
      </c>
      <c r="Y26" s="45">
        <v>0</v>
      </c>
      <c r="Z26" s="40">
        <v>0</v>
      </c>
      <c r="AA26" s="205">
        <v>0</v>
      </c>
      <c r="AB26" s="47">
        <v>0</v>
      </c>
      <c r="AC26" s="41">
        <v>161870988.06522933</v>
      </c>
      <c r="AD26" s="48">
        <v>161870988.06522933</v>
      </c>
      <c r="AE26" s="49">
        <v>2</v>
      </c>
      <c r="AF26" s="11" t="s">
        <v>64</v>
      </c>
      <c r="AG26" s="50" t="s">
        <v>1262</v>
      </c>
      <c r="AH26" s="11" t="s">
        <v>39</v>
      </c>
      <c r="AI26" s="51" t="s">
        <v>1266</v>
      </c>
      <c r="AJ26" s="11" t="s">
        <v>263</v>
      </c>
      <c r="AK26" s="52" t="s">
        <v>1266</v>
      </c>
      <c r="AL26" s="11" t="s">
        <v>34</v>
      </c>
      <c r="AM26" s="51" t="s">
        <v>1266</v>
      </c>
      <c r="AN26" s="11" t="s">
        <v>243</v>
      </c>
      <c r="AO26" s="52" t="s">
        <v>1263</v>
      </c>
      <c r="AP26" s="42" t="s">
        <v>50</v>
      </c>
      <c r="AQ26" s="51" t="s">
        <v>1263</v>
      </c>
      <c r="AR26" s="197" t="s">
        <v>1274</v>
      </c>
      <c r="AS26" s="198">
        <v>4</v>
      </c>
      <c r="AT26" s="198" t="s">
        <v>307</v>
      </c>
      <c r="AU26" s="189" t="s">
        <v>391</v>
      </c>
    </row>
    <row r="27" spans="2:47" s="185" customFormat="1" ht="49.5" customHeight="1" thickBot="1">
      <c r="B27" s="35"/>
      <c r="C27" s="36" t="s">
        <v>380</v>
      </c>
      <c r="D27" s="36" t="s">
        <v>381</v>
      </c>
      <c r="E27" s="36" t="s">
        <v>382</v>
      </c>
      <c r="F27" s="36" t="s">
        <v>481</v>
      </c>
      <c r="G27" s="36">
        <v>14792</v>
      </c>
      <c r="H27" s="36" t="s">
        <v>230</v>
      </c>
      <c r="I27" s="36" t="s">
        <v>172</v>
      </c>
      <c r="J27" s="36" t="s">
        <v>369</v>
      </c>
      <c r="K27" s="36" t="s">
        <v>149</v>
      </c>
      <c r="L27" s="37" t="s">
        <v>324</v>
      </c>
      <c r="M27" s="36" t="s">
        <v>235</v>
      </c>
      <c r="N27" s="36" t="s">
        <v>432</v>
      </c>
      <c r="O27" s="36" t="s">
        <v>173</v>
      </c>
      <c r="P27" s="37" t="s">
        <v>174</v>
      </c>
      <c r="Q27" s="36" t="s">
        <v>361</v>
      </c>
      <c r="R27" s="37" t="s">
        <v>140</v>
      </c>
      <c r="S27" s="36" t="s">
        <v>436</v>
      </c>
      <c r="T27" s="38">
        <v>2.0833333333333332E-2</v>
      </c>
      <c r="U27" s="38">
        <v>5</v>
      </c>
      <c r="V27" s="54">
        <v>16740000</v>
      </c>
      <c r="W27" s="44">
        <v>558000</v>
      </c>
      <c r="X27" s="72">
        <v>542</v>
      </c>
      <c r="Y27" s="45">
        <v>2.0833333333333332E-2</v>
      </c>
      <c r="Z27" s="40">
        <v>1</v>
      </c>
      <c r="AA27" s="205">
        <v>11625</v>
      </c>
      <c r="AB27" s="47">
        <v>6300750</v>
      </c>
      <c r="AC27" s="41">
        <v>161870988.06522933</v>
      </c>
      <c r="AD27" s="48">
        <v>168171738.06522933</v>
      </c>
      <c r="AE27" s="49">
        <v>2</v>
      </c>
      <c r="AF27" s="11" t="s">
        <v>253</v>
      </c>
      <c r="AG27" s="50" t="s">
        <v>1276</v>
      </c>
      <c r="AH27" s="11" t="s">
        <v>39</v>
      </c>
      <c r="AI27" s="51" t="s">
        <v>1266</v>
      </c>
      <c r="AJ27" s="11" t="s">
        <v>263</v>
      </c>
      <c r="AK27" s="52" t="s">
        <v>1266</v>
      </c>
      <c r="AL27" s="11" t="s">
        <v>34</v>
      </c>
      <c r="AM27" s="51" t="s">
        <v>1266</v>
      </c>
      <c r="AN27" s="11" t="s">
        <v>243</v>
      </c>
      <c r="AO27" s="52" t="s">
        <v>1263</v>
      </c>
      <c r="AP27" s="42" t="s">
        <v>50</v>
      </c>
      <c r="AQ27" s="51" t="s">
        <v>1263</v>
      </c>
      <c r="AR27" s="197" t="s">
        <v>1277</v>
      </c>
      <c r="AS27" s="198">
        <v>5</v>
      </c>
      <c r="AT27" s="198" t="s">
        <v>309</v>
      </c>
      <c r="AU27" s="189" t="s">
        <v>310</v>
      </c>
    </row>
    <row r="28" spans="2:47" s="185" customFormat="1" ht="49.5" customHeight="1" thickBot="1">
      <c r="B28" s="35"/>
      <c r="C28" s="36" t="s">
        <v>380</v>
      </c>
      <c r="D28" s="36" t="s">
        <v>381</v>
      </c>
      <c r="E28" s="36" t="s">
        <v>382</v>
      </c>
      <c r="F28" s="36" t="s">
        <v>481</v>
      </c>
      <c r="G28" s="36">
        <v>14792</v>
      </c>
      <c r="H28" s="36" t="s">
        <v>216</v>
      </c>
      <c r="I28" s="36" t="s">
        <v>176</v>
      </c>
      <c r="J28" s="36" t="s">
        <v>370</v>
      </c>
      <c r="K28" s="36" t="s">
        <v>149</v>
      </c>
      <c r="L28" s="37" t="s">
        <v>324</v>
      </c>
      <c r="M28" s="36" t="s">
        <v>235</v>
      </c>
      <c r="N28" s="36" t="s">
        <v>432</v>
      </c>
      <c r="O28" s="36" t="s">
        <v>173</v>
      </c>
      <c r="P28" s="37" t="s">
        <v>174</v>
      </c>
      <c r="Q28" s="36" t="s">
        <v>361</v>
      </c>
      <c r="R28" s="36" t="s">
        <v>166</v>
      </c>
      <c r="S28" s="36" t="s">
        <v>141</v>
      </c>
      <c r="T28" s="38">
        <v>0</v>
      </c>
      <c r="U28" s="38">
        <v>5</v>
      </c>
      <c r="V28" s="54">
        <v>0</v>
      </c>
      <c r="W28" s="44">
        <v>0</v>
      </c>
      <c r="X28" s="72">
        <v>542</v>
      </c>
      <c r="Y28" s="45">
        <v>0</v>
      </c>
      <c r="Z28" s="40">
        <v>0</v>
      </c>
      <c r="AA28" s="205">
        <v>0</v>
      </c>
      <c r="AB28" s="47">
        <v>0</v>
      </c>
      <c r="AC28" s="41">
        <v>161870988.06522933</v>
      </c>
      <c r="AD28" s="48">
        <v>161870988.06522933</v>
      </c>
      <c r="AE28" s="49">
        <v>2</v>
      </c>
      <c r="AF28" s="11" t="s">
        <v>64</v>
      </c>
      <c r="AG28" s="50" t="s">
        <v>1262</v>
      </c>
      <c r="AH28" s="11" t="s">
        <v>39</v>
      </c>
      <c r="AI28" s="51" t="s">
        <v>1266</v>
      </c>
      <c r="AJ28" s="11" t="s">
        <v>263</v>
      </c>
      <c r="AK28" s="52" t="s">
        <v>1266</v>
      </c>
      <c r="AL28" s="11" t="s">
        <v>34</v>
      </c>
      <c r="AM28" s="51" t="s">
        <v>1266</v>
      </c>
      <c r="AN28" s="11" t="s">
        <v>243</v>
      </c>
      <c r="AO28" s="52" t="s">
        <v>1263</v>
      </c>
      <c r="AP28" s="42" t="s">
        <v>50</v>
      </c>
      <c r="AQ28" s="51" t="s">
        <v>1263</v>
      </c>
      <c r="AR28" s="197" t="s">
        <v>1274</v>
      </c>
      <c r="AS28" s="198">
        <v>4</v>
      </c>
      <c r="AT28" s="198" t="s">
        <v>307</v>
      </c>
      <c r="AU28" s="189" t="s">
        <v>391</v>
      </c>
    </row>
    <row r="29" spans="2:47" s="185" customFormat="1" ht="49.5" customHeight="1" thickBot="1">
      <c r="B29" s="35"/>
      <c r="C29" s="36" t="s">
        <v>380</v>
      </c>
      <c r="D29" s="36" t="s">
        <v>381</v>
      </c>
      <c r="E29" s="36" t="s">
        <v>382</v>
      </c>
      <c r="F29" s="36" t="s">
        <v>481</v>
      </c>
      <c r="G29" s="36">
        <v>14792</v>
      </c>
      <c r="H29" s="36" t="s">
        <v>217</v>
      </c>
      <c r="I29" s="36" t="s">
        <v>177</v>
      </c>
      <c r="J29" s="36" t="s">
        <v>371</v>
      </c>
      <c r="K29" s="36" t="s">
        <v>149</v>
      </c>
      <c r="L29" s="37" t="s">
        <v>324</v>
      </c>
      <c r="M29" s="36" t="s">
        <v>235</v>
      </c>
      <c r="N29" s="36" t="s">
        <v>432</v>
      </c>
      <c r="O29" s="36" t="s">
        <v>151</v>
      </c>
      <c r="P29" s="37" t="s">
        <v>6</v>
      </c>
      <c r="Q29" s="36" t="s">
        <v>361</v>
      </c>
      <c r="R29" s="36" t="s">
        <v>166</v>
      </c>
      <c r="S29" s="36" t="s">
        <v>141</v>
      </c>
      <c r="T29" s="38">
        <v>0</v>
      </c>
      <c r="U29" s="38">
        <v>5</v>
      </c>
      <c r="V29" s="54">
        <v>0</v>
      </c>
      <c r="W29" s="44">
        <v>0</v>
      </c>
      <c r="X29" s="72">
        <v>542</v>
      </c>
      <c r="Y29" s="45">
        <v>0</v>
      </c>
      <c r="Z29" s="40">
        <v>0</v>
      </c>
      <c r="AA29" s="205">
        <v>0</v>
      </c>
      <c r="AB29" s="47">
        <v>0</v>
      </c>
      <c r="AC29" s="41">
        <v>161870988.06522933</v>
      </c>
      <c r="AD29" s="48">
        <v>161870988.06522933</v>
      </c>
      <c r="AE29" s="49">
        <v>2</v>
      </c>
      <c r="AF29" s="11" t="s">
        <v>64</v>
      </c>
      <c r="AG29" s="50" t="s">
        <v>1262</v>
      </c>
      <c r="AH29" s="11" t="s">
        <v>39</v>
      </c>
      <c r="AI29" s="51" t="s">
        <v>1266</v>
      </c>
      <c r="AJ29" s="11" t="s">
        <v>263</v>
      </c>
      <c r="AK29" s="52" t="s">
        <v>1266</v>
      </c>
      <c r="AL29" s="11" t="s">
        <v>34</v>
      </c>
      <c r="AM29" s="51" t="s">
        <v>1266</v>
      </c>
      <c r="AN29" s="11" t="s">
        <v>243</v>
      </c>
      <c r="AO29" s="52" t="s">
        <v>1263</v>
      </c>
      <c r="AP29" s="42" t="s">
        <v>50</v>
      </c>
      <c r="AQ29" s="51" t="s">
        <v>1263</v>
      </c>
      <c r="AR29" s="197" t="s">
        <v>1274</v>
      </c>
      <c r="AS29" s="198">
        <v>4</v>
      </c>
      <c r="AT29" s="198" t="s">
        <v>307</v>
      </c>
      <c r="AU29" s="189" t="s">
        <v>391</v>
      </c>
    </row>
    <row r="30" spans="2:47" s="185" customFormat="1" ht="49.5" customHeight="1" thickBot="1">
      <c r="B30" s="35"/>
      <c r="C30" s="36" t="s">
        <v>380</v>
      </c>
      <c r="D30" s="36" t="s">
        <v>381</v>
      </c>
      <c r="E30" s="36" t="s">
        <v>382</v>
      </c>
      <c r="F30" s="36" t="s">
        <v>481</v>
      </c>
      <c r="G30" s="36">
        <v>14792</v>
      </c>
      <c r="H30" s="36" t="s">
        <v>218</v>
      </c>
      <c r="I30" s="36" t="s">
        <v>178</v>
      </c>
      <c r="J30" s="36" t="s">
        <v>372</v>
      </c>
      <c r="K30" s="36" t="s">
        <v>149</v>
      </c>
      <c r="L30" s="37" t="s">
        <v>324</v>
      </c>
      <c r="M30" s="36" t="s">
        <v>235</v>
      </c>
      <c r="N30" s="36" t="s">
        <v>432</v>
      </c>
      <c r="O30" s="36" t="s">
        <v>173</v>
      </c>
      <c r="P30" s="37" t="s">
        <v>174</v>
      </c>
      <c r="Q30" s="36" t="s">
        <v>361</v>
      </c>
      <c r="R30" s="36" t="s">
        <v>166</v>
      </c>
      <c r="S30" s="36" t="s">
        <v>141</v>
      </c>
      <c r="T30" s="38">
        <v>0</v>
      </c>
      <c r="U30" s="38">
        <v>5</v>
      </c>
      <c r="V30" s="54">
        <v>0</v>
      </c>
      <c r="W30" s="44">
        <v>0</v>
      </c>
      <c r="X30" s="72">
        <v>542</v>
      </c>
      <c r="Y30" s="45">
        <v>0</v>
      </c>
      <c r="Z30" s="40">
        <v>0</v>
      </c>
      <c r="AA30" s="205">
        <v>0</v>
      </c>
      <c r="AB30" s="47">
        <v>0</v>
      </c>
      <c r="AC30" s="41">
        <v>161870988.06522933</v>
      </c>
      <c r="AD30" s="48">
        <v>161870988.06522933</v>
      </c>
      <c r="AE30" s="49">
        <v>2</v>
      </c>
      <c r="AF30" s="11" t="s">
        <v>64</v>
      </c>
      <c r="AG30" s="50" t="s">
        <v>1262</v>
      </c>
      <c r="AH30" s="11" t="s">
        <v>39</v>
      </c>
      <c r="AI30" s="51" t="s">
        <v>1266</v>
      </c>
      <c r="AJ30" s="11" t="s">
        <v>263</v>
      </c>
      <c r="AK30" s="52" t="s">
        <v>1266</v>
      </c>
      <c r="AL30" s="11" t="s">
        <v>34</v>
      </c>
      <c r="AM30" s="51" t="s">
        <v>1266</v>
      </c>
      <c r="AN30" s="11" t="s">
        <v>243</v>
      </c>
      <c r="AO30" s="52" t="s">
        <v>1263</v>
      </c>
      <c r="AP30" s="42" t="s">
        <v>50</v>
      </c>
      <c r="AQ30" s="51" t="s">
        <v>1263</v>
      </c>
      <c r="AR30" s="197" t="s">
        <v>1274</v>
      </c>
      <c r="AS30" s="198">
        <v>4</v>
      </c>
      <c r="AT30" s="198" t="s">
        <v>307</v>
      </c>
      <c r="AU30" s="189" t="s">
        <v>391</v>
      </c>
    </row>
    <row r="31" spans="2:47" s="185" customFormat="1" ht="49.5" customHeight="1" thickBot="1">
      <c r="B31" s="35"/>
      <c r="C31" s="36" t="s">
        <v>380</v>
      </c>
      <c r="D31" s="36" t="s">
        <v>381</v>
      </c>
      <c r="E31" s="36" t="s">
        <v>382</v>
      </c>
      <c r="F31" s="36" t="s">
        <v>481</v>
      </c>
      <c r="G31" s="36">
        <v>14792</v>
      </c>
      <c r="H31" s="36" t="s">
        <v>219</v>
      </c>
      <c r="I31" s="36" t="s">
        <v>179</v>
      </c>
      <c r="J31" s="36" t="s">
        <v>373</v>
      </c>
      <c r="K31" s="36" t="s">
        <v>149</v>
      </c>
      <c r="L31" s="37" t="s">
        <v>324</v>
      </c>
      <c r="M31" s="36" t="s">
        <v>235</v>
      </c>
      <c r="N31" s="36" t="s">
        <v>432</v>
      </c>
      <c r="O31" s="36" t="s">
        <v>151</v>
      </c>
      <c r="P31" s="37" t="s">
        <v>6</v>
      </c>
      <c r="Q31" s="36" t="s">
        <v>361</v>
      </c>
      <c r="R31" s="36" t="s">
        <v>166</v>
      </c>
      <c r="S31" s="36" t="s">
        <v>141</v>
      </c>
      <c r="T31" s="38">
        <v>0</v>
      </c>
      <c r="U31" s="38">
        <v>5</v>
      </c>
      <c r="V31" s="54">
        <v>0</v>
      </c>
      <c r="W31" s="44">
        <v>0</v>
      </c>
      <c r="X31" s="72">
        <v>542</v>
      </c>
      <c r="Y31" s="45">
        <v>0</v>
      </c>
      <c r="Z31" s="40">
        <v>0</v>
      </c>
      <c r="AA31" s="205">
        <v>0</v>
      </c>
      <c r="AB31" s="47">
        <v>0</v>
      </c>
      <c r="AC31" s="41">
        <v>161870988.06522933</v>
      </c>
      <c r="AD31" s="48">
        <v>161870988.06522933</v>
      </c>
      <c r="AE31" s="49">
        <v>2</v>
      </c>
      <c r="AF31" s="11" t="s">
        <v>64</v>
      </c>
      <c r="AG31" s="50" t="s">
        <v>1262</v>
      </c>
      <c r="AH31" s="11" t="s">
        <v>39</v>
      </c>
      <c r="AI31" s="51" t="s">
        <v>1266</v>
      </c>
      <c r="AJ31" s="11" t="s">
        <v>263</v>
      </c>
      <c r="AK31" s="52" t="s">
        <v>1266</v>
      </c>
      <c r="AL31" s="11" t="s">
        <v>34</v>
      </c>
      <c r="AM31" s="51" t="s">
        <v>1266</v>
      </c>
      <c r="AN31" s="11" t="s">
        <v>243</v>
      </c>
      <c r="AO31" s="52" t="s">
        <v>1263</v>
      </c>
      <c r="AP31" s="42" t="s">
        <v>50</v>
      </c>
      <c r="AQ31" s="51" t="s">
        <v>1263</v>
      </c>
      <c r="AR31" s="197" t="s">
        <v>1274</v>
      </c>
      <c r="AS31" s="198">
        <v>4</v>
      </c>
      <c r="AT31" s="198" t="s">
        <v>307</v>
      </c>
      <c r="AU31" s="189" t="s">
        <v>391</v>
      </c>
    </row>
    <row r="32" spans="2:47" s="185" customFormat="1" ht="41.4" thickBot="1">
      <c r="B32" s="35"/>
      <c r="C32" s="36" t="s">
        <v>380</v>
      </c>
      <c r="D32" s="36" t="s">
        <v>381</v>
      </c>
      <c r="E32" s="36" t="s">
        <v>382</v>
      </c>
      <c r="F32" s="36" t="s">
        <v>481</v>
      </c>
      <c r="G32" s="36">
        <v>14792</v>
      </c>
      <c r="H32" s="36" t="s">
        <v>220</v>
      </c>
      <c r="I32" s="36" t="s">
        <v>180</v>
      </c>
      <c r="J32" s="36" t="s">
        <v>374</v>
      </c>
      <c r="K32" s="36" t="s">
        <v>149</v>
      </c>
      <c r="L32" s="37" t="s">
        <v>324</v>
      </c>
      <c r="M32" s="36" t="s">
        <v>235</v>
      </c>
      <c r="N32" s="36" t="s">
        <v>432</v>
      </c>
      <c r="O32" s="36" t="s">
        <v>151</v>
      </c>
      <c r="P32" s="37" t="s">
        <v>6</v>
      </c>
      <c r="Q32" s="36" t="s">
        <v>361</v>
      </c>
      <c r="R32" s="36" t="s">
        <v>166</v>
      </c>
      <c r="S32" s="36" t="s">
        <v>141</v>
      </c>
      <c r="T32" s="38">
        <v>0</v>
      </c>
      <c r="U32" s="38">
        <v>5</v>
      </c>
      <c r="V32" s="54">
        <v>0</v>
      </c>
      <c r="W32" s="44">
        <v>0</v>
      </c>
      <c r="X32" s="72">
        <v>542</v>
      </c>
      <c r="Y32" s="45">
        <v>0</v>
      </c>
      <c r="Z32" s="40">
        <v>0</v>
      </c>
      <c r="AA32" s="205">
        <v>0</v>
      </c>
      <c r="AB32" s="47">
        <v>0</v>
      </c>
      <c r="AC32" s="41">
        <v>161870988.06522933</v>
      </c>
      <c r="AD32" s="48">
        <v>161870988.06522933</v>
      </c>
      <c r="AE32" s="49">
        <v>2</v>
      </c>
      <c r="AF32" s="11" t="s">
        <v>64</v>
      </c>
      <c r="AG32" s="50" t="s">
        <v>1262</v>
      </c>
      <c r="AH32" s="11" t="s">
        <v>39</v>
      </c>
      <c r="AI32" s="51" t="s">
        <v>1266</v>
      </c>
      <c r="AJ32" s="11" t="s">
        <v>263</v>
      </c>
      <c r="AK32" s="52" t="s">
        <v>1266</v>
      </c>
      <c r="AL32" s="11" t="s">
        <v>34</v>
      </c>
      <c r="AM32" s="51" t="s">
        <v>1266</v>
      </c>
      <c r="AN32" s="11" t="s">
        <v>243</v>
      </c>
      <c r="AO32" s="52" t="s">
        <v>1263</v>
      </c>
      <c r="AP32" s="42" t="s">
        <v>50</v>
      </c>
      <c r="AQ32" s="51" t="s">
        <v>1263</v>
      </c>
      <c r="AR32" s="197" t="s">
        <v>1274</v>
      </c>
      <c r="AS32" s="198">
        <v>4</v>
      </c>
      <c r="AT32" s="198" t="s">
        <v>307</v>
      </c>
      <c r="AU32" s="189" t="s">
        <v>391</v>
      </c>
    </row>
    <row r="33" spans="2:47" s="185" customFormat="1" ht="41.4" thickBot="1">
      <c r="B33" s="35"/>
      <c r="C33" s="36" t="s">
        <v>380</v>
      </c>
      <c r="D33" s="36" t="s">
        <v>381</v>
      </c>
      <c r="E33" s="36" t="s">
        <v>382</v>
      </c>
      <c r="F33" s="36" t="s">
        <v>481</v>
      </c>
      <c r="G33" s="36">
        <v>14792</v>
      </c>
      <c r="H33" s="36" t="s">
        <v>221</v>
      </c>
      <c r="I33" s="36" t="s">
        <v>181</v>
      </c>
      <c r="J33" s="36" t="s">
        <v>375</v>
      </c>
      <c r="K33" s="36" t="s">
        <v>149</v>
      </c>
      <c r="L33" s="37" t="s">
        <v>155</v>
      </c>
      <c r="M33" s="36" t="s">
        <v>235</v>
      </c>
      <c r="N33" s="36" t="s">
        <v>432</v>
      </c>
      <c r="O33" s="36" t="s">
        <v>151</v>
      </c>
      <c r="P33" s="37" t="s">
        <v>6</v>
      </c>
      <c r="Q33" s="36" t="s">
        <v>361</v>
      </c>
      <c r="R33" s="36" t="s">
        <v>166</v>
      </c>
      <c r="S33" s="36" t="s">
        <v>141</v>
      </c>
      <c r="T33" s="38">
        <v>0</v>
      </c>
      <c r="U33" s="38">
        <v>2</v>
      </c>
      <c r="V33" s="54">
        <v>0</v>
      </c>
      <c r="W33" s="44">
        <v>0</v>
      </c>
      <c r="X33" s="72">
        <v>542</v>
      </c>
      <c r="Y33" s="45">
        <v>0</v>
      </c>
      <c r="Z33" s="40">
        <v>0</v>
      </c>
      <c r="AA33" s="205">
        <v>0</v>
      </c>
      <c r="AB33" s="47">
        <v>0</v>
      </c>
      <c r="AC33" s="41">
        <v>161870988.06522933</v>
      </c>
      <c r="AD33" s="48">
        <v>161870988.06522933</v>
      </c>
      <c r="AE33" s="49">
        <v>2</v>
      </c>
      <c r="AF33" s="11" t="s">
        <v>64</v>
      </c>
      <c r="AG33" s="50" t="s">
        <v>1262</v>
      </c>
      <c r="AH33" s="11" t="s">
        <v>63</v>
      </c>
      <c r="AI33" s="51" t="s">
        <v>1262</v>
      </c>
      <c r="AJ33" s="11" t="s">
        <v>263</v>
      </c>
      <c r="AK33" s="52" t="s">
        <v>1266</v>
      </c>
      <c r="AL33" s="11" t="s">
        <v>242</v>
      </c>
      <c r="AM33" s="51" t="s">
        <v>1263</v>
      </c>
      <c r="AN33" s="11" t="s">
        <v>247</v>
      </c>
      <c r="AO33" s="52" t="s">
        <v>1262</v>
      </c>
      <c r="AP33" s="42" t="s">
        <v>58</v>
      </c>
      <c r="AQ33" s="51" t="s">
        <v>1262</v>
      </c>
      <c r="AR33" s="197" t="s">
        <v>1278</v>
      </c>
      <c r="AS33" s="198">
        <v>4</v>
      </c>
      <c r="AT33" s="198" t="s">
        <v>307</v>
      </c>
      <c r="AU33" s="189" t="s">
        <v>391</v>
      </c>
    </row>
    <row r="34" spans="2:47" s="185" customFormat="1" ht="41.4" thickBot="1">
      <c r="B34" s="35"/>
      <c r="C34" s="36" t="s">
        <v>380</v>
      </c>
      <c r="D34" s="36" t="s">
        <v>381</v>
      </c>
      <c r="E34" s="36" t="s">
        <v>382</v>
      </c>
      <c r="F34" s="36" t="s">
        <v>481</v>
      </c>
      <c r="G34" s="36">
        <v>14792</v>
      </c>
      <c r="H34" s="36" t="s">
        <v>222</v>
      </c>
      <c r="I34" s="36" t="s">
        <v>182</v>
      </c>
      <c r="J34" s="36" t="s">
        <v>376</v>
      </c>
      <c r="K34" s="36" t="s">
        <v>149</v>
      </c>
      <c r="L34" s="37" t="s">
        <v>155</v>
      </c>
      <c r="M34" s="36" t="s">
        <v>235</v>
      </c>
      <c r="N34" s="36" t="s">
        <v>432</v>
      </c>
      <c r="O34" s="36" t="s">
        <v>151</v>
      </c>
      <c r="P34" s="37" t="s">
        <v>6</v>
      </c>
      <c r="Q34" s="36" t="s">
        <v>361</v>
      </c>
      <c r="R34" s="37" t="s">
        <v>157</v>
      </c>
      <c r="S34" s="36" t="s">
        <v>436</v>
      </c>
      <c r="T34" s="38">
        <v>4.1666666666666664E-2</v>
      </c>
      <c r="U34" s="38">
        <v>2</v>
      </c>
      <c r="V34" s="54">
        <v>16740000</v>
      </c>
      <c r="W34" s="44">
        <v>558000</v>
      </c>
      <c r="X34" s="72">
        <v>542</v>
      </c>
      <c r="Y34" s="45">
        <v>4.1666666666666664E-2</v>
      </c>
      <c r="Z34" s="40">
        <v>1</v>
      </c>
      <c r="AA34" s="205">
        <v>23250</v>
      </c>
      <c r="AB34" s="47">
        <v>12601500</v>
      </c>
      <c r="AC34" s="41">
        <v>161870988.06522933</v>
      </c>
      <c r="AD34" s="48">
        <v>174472488.06522933</v>
      </c>
      <c r="AE34" s="49">
        <v>2</v>
      </c>
      <c r="AF34" s="11" t="s">
        <v>253</v>
      </c>
      <c r="AG34" s="50" t="s">
        <v>1276</v>
      </c>
      <c r="AH34" s="11" t="s">
        <v>63</v>
      </c>
      <c r="AI34" s="51" t="s">
        <v>1262</v>
      </c>
      <c r="AJ34" s="11" t="s">
        <v>263</v>
      </c>
      <c r="AK34" s="52" t="s">
        <v>1266</v>
      </c>
      <c r="AL34" s="11" t="s">
        <v>242</v>
      </c>
      <c r="AM34" s="51" t="s">
        <v>1263</v>
      </c>
      <c r="AN34" s="11" t="s">
        <v>247</v>
      </c>
      <c r="AO34" s="52" t="s">
        <v>1262</v>
      </c>
      <c r="AP34" s="42" t="s">
        <v>58</v>
      </c>
      <c r="AQ34" s="51" t="s">
        <v>1262</v>
      </c>
      <c r="AR34" s="197" t="s">
        <v>1279</v>
      </c>
      <c r="AS34" s="198">
        <v>5</v>
      </c>
      <c r="AT34" s="198" t="s">
        <v>309</v>
      </c>
      <c r="AU34" s="189" t="s">
        <v>310</v>
      </c>
    </row>
    <row r="35" spans="2:47" s="185" customFormat="1" ht="41.4" thickBot="1">
      <c r="B35" s="35"/>
      <c r="C35" s="36" t="s">
        <v>380</v>
      </c>
      <c r="D35" s="36" t="s">
        <v>381</v>
      </c>
      <c r="E35" s="36" t="s">
        <v>382</v>
      </c>
      <c r="F35" s="36" t="s">
        <v>481</v>
      </c>
      <c r="G35" s="36">
        <v>14792</v>
      </c>
      <c r="H35" s="36" t="s">
        <v>223</v>
      </c>
      <c r="I35" s="36" t="s">
        <v>183</v>
      </c>
      <c r="J35" s="36" t="s">
        <v>377</v>
      </c>
      <c r="K35" s="36" t="s">
        <v>149</v>
      </c>
      <c r="L35" s="37" t="s">
        <v>155</v>
      </c>
      <c r="M35" s="36" t="s">
        <v>235</v>
      </c>
      <c r="N35" s="36" t="s">
        <v>432</v>
      </c>
      <c r="O35" s="36" t="s">
        <v>151</v>
      </c>
      <c r="P35" s="37" t="s">
        <v>6</v>
      </c>
      <c r="Q35" s="36" t="s">
        <v>361</v>
      </c>
      <c r="R35" s="36" t="s">
        <v>166</v>
      </c>
      <c r="S35" s="36" t="s">
        <v>141</v>
      </c>
      <c r="T35" s="38">
        <v>0</v>
      </c>
      <c r="U35" s="38">
        <v>2</v>
      </c>
      <c r="V35" s="54">
        <v>0</v>
      </c>
      <c r="W35" s="44">
        <v>0</v>
      </c>
      <c r="X35" s="72">
        <v>542</v>
      </c>
      <c r="Y35" s="45">
        <v>0</v>
      </c>
      <c r="Z35" s="40">
        <v>0</v>
      </c>
      <c r="AA35" s="205">
        <v>0</v>
      </c>
      <c r="AB35" s="47">
        <v>0</v>
      </c>
      <c r="AC35" s="41">
        <v>161870988.06522933</v>
      </c>
      <c r="AD35" s="48">
        <v>161870988.06522933</v>
      </c>
      <c r="AE35" s="49">
        <v>2</v>
      </c>
      <c r="AF35" s="11" t="s">
        <v>64</v>
      </c>
      <c r="AG35" s="50" t="s">
        <v>1262</v>
      </c>
      <c r="AH35" s="11" t="s">
        <v>63</v>
      </c>
      <c r="AI35" s="51" t="s">
        <v>1262</v>
      </c>
      <c r="AJ35" s="11" t="s">
        <v>263</v>
      </c>
      <c r="AK35" s="52" t="s">
        <v>1266</v>
      </c>
      <c r="AL35" s="11" t="s">
        <v>242</v>
      </c>
      <c r="AM35" s="51" t="s">
        <v>1263</v>
      </c>
      <c r="AN35" s="11" t="s">
        <v>247</v>
      </c>
      <c r="AO35" s="52" t="s">
        <v>1262</v>
      </c>
      <c r="AP35" s="42" t="s">
        <v>58</v>
      </c>
      <c r="AQ35" s="51" t="s">
        <v>1262</v>
      </c>
      <c r="AR35" s="197" t="s">
        <v>1278</v>
      </c>
      <c r="AS35" s="198">
        <v>4</v>
      </c>
      <c r="AT35" s="198" t="s">
        <v>307</v>
      </c>
      <c r="AU35" s="189" t="s">
        <v>391</v>
      </c>
    </row>
    <row r="36" spans="2:47" s="185" customFormat="1" ht="41.4" thickBot="1">
      <c r="B36" s="35"/>
      <c r="C36" s="36" t="s">
        <v>380</v>
      </c>
      <c r="D36" s="36" t="s">
        <v>381</v>
      </c>
      <c r="E36" s="36" t="s">
        <v>382</v>
      </c>
      <c r="F36" s="36" t="s">
        <v>481</v>
      </c>
      <c r="G36" s="36">
        <v>14792</v>
      </c>
      <c r="H36" s="36" t="s">
        <v>224</v>
      </c>
      <c r="I36" s="36" t="s">
        <v>184</v>
      </c>
      <c r="J36" s="36" t="s">
        <v>185</v>
      </c>
      <c r="K36" s="36" t="s">
        <v>237</v>
      </c>
      <c r="L36" s="37" t="s">
        <v>155</v>
      </c>
      <c r="M36" s="36" t="s">
        <v>235</v>
      </c>
      <c r="N36" s="36" t="s">
        <v>432</v>
      </c>
      <c r="O36" s="36" t="s">
        <v>147</v>
      </c>
      <c r="P36" s="37" t="s">
        <v>1</v>
      </c>
      <c r="Q36" s="36" t="s">
        <v>156</v>
      </c>
      <c r="R36" s="37" t="s">
        <v>157</v>
      </c>
      <c r="S36" s="202" t="s">
        <v>1008</v>
      </c>
      <c r="T36" s="38">
        <v>8.3333333333333329E-2</v>
      </c>
      <c r="U36" s="38">
        <v>2</v>
      </c>
      <c r="V36" s="54">
        <v>0</v>
      </c>
      <c r="W36" s="44">
        <v>0</v>
      </c>
      <c r="X36" s="72">
        <v>542</v>
      </c>
      <c r="Y36" s="45">
        <v>8.3333333333333329E-2</v>
      </c>
      <c r="Z36" s="40">
        <v>0</v>
      </c>
      <c r="AA36" s="205">
        <v>0</v>
      </c>
      <c r="AB36" s="47">
        <v>0</v>
      </c>
      <c r="AC36" s="41">
        <v>161870988.06522933</v>
      </c>
      <c r="AD36" s="48">
        <v>161870988.06522933</v>
      </c>
      <c r="AE36" s="49">
        <v>2</v>
      </c>
      <c r="AF36" s="11" t="s">
        <v>64</v>
      </c>
      <c r="AG36" s="50" t="s">
        <v>1262</v>
      </c>
      <c r="AH36" s="11" t="s">
        <v>63</v>
      </c>
      <c r="AI36" s="51" t="s">
        <v>1262</v>
      </c>
      <c r="AJ36" s="11" t="s">
        <v>263</v>
      </c>
      <c r="AK36" s="52" t="s">
        <v>1266</v>
      </c>
      <c r="AL36" s="11" t="s">
        <v>242</v>
      </c>
      <c r="AM36" s="51" t="s">
        <v>1263</v>
      </c>
      <c r="AN36" s="11" t="s">
        <v>247</v>
      </c>
      <c r="AO36" s="52" t="s">
        <v>1262</v>
      </c>
      <c r="AP36" s="42" t="s">
        <v>58</v>
      </c>
      <c r="AQ36" s="51" t="s">
        <v>1262</v>
      </c>
      <c r="AR36" s="197" t="s">
        <v>1278</v>
      </c>
      <c r="AS36" s="198">
        <v>4</v>
      </c>
      <c r="AT36" s="198" t="s">
        <v>307</v>
      </c>
      <c r="AU36" s="189" t="s">
        <v>391</v>
      </c>
    </row>
    <row r="37" spans="2:47" s="185" customFormat="1" ht="41.4" thickBot="1">
      <c r="B37" s="35"/>
      <c r="C37" s="36" t="s">
        <v>380</v>
      </c>
      <c r="D37" s="36" t="s">
        <v>381</v>
      </c>
      <c r="E37" s="36" t="s">
        <v>382</v>
      </c>
      <c r="F37" s="36" t="s">
        <v>481</v>
      </c>
      <c r="G37" s="36">
        <v>14792</v>
      </c>
      <c r="H37" s="36" t="s">
        <v>225</v>
      </c>
      <c r="I37" s="36" t="s">
        <v>77</v>
      </c>
      <c r="J37" s="36" t="s">
        <v>357</v>
      </c>
      <c r="K37" s="36" t="s">
        <v>149</v>
      </c>
      <c r="L37" s="37" t="s">
        <v>324</v>
      </c>
      <c r="M37" s="36" t="s">
        <v>235</v>
      </c>
      <c r="N37" s="36" t="s">
        <v>432</v>
      </c>
      <c r="O37" s="36" t="s">
        <v>151</v>
      </c>
      <c r="P37" s="37" t="s">
        <v>6</v>
      </c>
      <c r="Q37" s="36" t="s">
        <v>360</v>
      </c>
      <c r="R37" s="37" t="s">
        <v>140</v>
      </c>
      <c r="S37" s="36" t="s">
        <v>148</v>
      </c>
      <c r="T37" s="38">
        <v>0.125</v>
      </c>
      <c r="U37" s="38">
        <v>5</v>
      </c>
      <c r="V37" s="54">
        <v>1755668</v>
      </c>
      <c r="W37" s="44">
        <v>58522.26666666667</v>
      </c>
      <c r="X37" s="72">
        <v>542</v>
      </c>
      <c r="Y37" s="45">
        <v>0.125</v>
      </c>
      <c r="Z37" s="40">
        <v>1</v>
      </c>
      <c r="AA37" s="205">
        <v>7315.2833333333338</v>
      </c>
      <c r="AB37" s="47">
        <v>3964883.5666666669</v>
      </c>
      <c r="AC37" s="41">
        <v>161870988.06522933</v>
      </c>
      <c r="AD37" s="48">
        <v>165835871.63189599</v>
      </c>
      <c r="AE37" s="49">
        <v>2</v>
      </c>
      <c r="AF37" s="11" t="s">
        <v>256</v>
      </c>
      <c r="AG37" s="50" t="s">
        <v>1266</v>
      </c>
      <c r="AH37" s="11" t="s">
        <v>39</v>
      </c>
      <c r="AI37" s="51" t="s">
        <v>1266</v>
      </c>
      <c r="AJ37" s="11" t="s">
        <v>263</v>
      </c>
      <c r="AK37" s="52" t="s">
        <v>1266</v>
      </c>
      <c r="AL37" s="11" t="s">
        <v>34</v>
      </c>
      <c r="AM37" s="51" t="s">
        <v>1266</v>
      </c>
      <c r="AN37" s="11" t="s">
        <v>243</v>
      </c>
      <c r="AO37" s="52" t="s">
        <v>1263</v>
      </c>
      <c r="AP37" s="42" t="s">
        <v>50</v>
      </c>
      <c r="AQ37" s="51" t="s">
        <v>1263</v>
      </c>
      <c r="AR37" s="197" t="s">
        <v>1280</v>
      </c>
      <c r="AS37" s="198">
        <v>4</v>
      </c>
      <c r="AT37" s="198" t="s">
        <v>307</v>
      </c>
      <c r="AU37" s="189" t="s">
        <v>391</v>
      </c>
    </row>
    <row r="38" spans="2:47" s="185" customFormat="1" ht="41.4" thickBot="1">
      <c r="B38" s="35"/>
      <c r="C38" s="36" t="s">
        <v>380</v>
      </c>
      <c r="D38" s="36" t="s">
        <v>381</v>
      </c>
      <c r="E38" s="36" t="s">
        <v>382</v>
      </c>
      <c r="F38" s="36" t="s">
        <v>482</v>
      </c>
      <c r="G38" s="36">
        <v>14792</v>
      </c>
      <c r="H38" s="36" t="s">
        <v>226</v>
      </c>
      <c r="I38" s="36" t="s">
        <v>186</v>
      </c>
      <c r="J38" s="36" t="s">
        <v>187</v>
      </c>
      <c r="K38" s="36" t="s">
        <v>149</v>
      </c>
      <c r="L38" s="37" t="s">
        <v>324</v>
      </c>
      <c r="M38" s="36" t="s">
        <v>150</v>
      </c>
      <c r="N38" s="36" t="s">
        <v>432</v>
      </c>
      <c r="O38" s="36" t="s">
        <v>151</v>
      </c>
      <c r="P38" s="37" t="s">
        <v>6</v>
      </c>
      <c r="Q38" s="36" t="s">
        <v>441</v>
      </c>
      <c r="R38" s="37" t="s">
        <v>140</v>
      </c>
      <c r="S38" s="36" t="s">
        <v>175</v>
      </c>
      <c r="T38" s="38">
        <v>0</v>
      </c>
      <c r="U38" s="38">
        <v>3</v>
      </c>
      <c r="V38" s="54">
        <v>0</v>
      </c>
      <c r="W38" s="44">
        <v>0</v>
      </c>
      <c r="X38" s="72">
        <v>542</v>
      </c>
      <c r="Y38" s="45">
        <v>0</v>
      </c>
      <c r="Z38" s="40">
        <v>0</v>
      </c>
      <c r="AA38" s="205">
        <v>0</v>
      </c>
      <c r="AB38" s="47">
        <v>0</v>
      </c>
      <c r="AC38" s="41">
        <v>183157285.22590774</v>
      </c>
      <c r="AD38" s="48">
        <v>183157285.22590774</v>
      </c>
      <c r="AE38" s="49">
        <v>2</v>
      </c>
      <c r="AF38" s="11" t="s">
        <v>64</v>
      </c>
      <c r="AG38" s="50" t="s">
        <v>1262</v>
      </c>
      <c r="AH38" s="11" t="s">
        <v>153</v>
      </c>
      <c r="AI38" s="51" t="s">
        <v>1263</v>
      </c>
      <c r="AJ38" s="11" t="s">
        <v>263</v>
      </c>
      <c r="AK38" s="52" t="s">
        <v>1266</v>
      </c>
      <c r="AL38" s="11" t="s">
        <v>242</v>
      </c>
      <c r="AM38" s="51" t="s">
        <v>1263</v>
      </c>
      <c r="AN38" s="11" t="s">
        <v>247</v>
      </c>
      <c r="AO38" s="52" t="s">
        <v>1262</v>
      </c>
      <c r="AP38" s="42" t="s">
        <v>62</v>
      </c>
      <c r="AQ38" s="51" t="s">
        <v>1262</v>
      </c>
      <c r="AR38" s="197" t="s">
        <v>1281</v>
      </c>
      <c r="AS38" s="198">
        <v>4</v>
      </c>
      <c r="AT38" s="198" t="s">
        <v>307</v>
      </c>
      <c r="AU38" s="189" t="s">
        <v>391</v>
      </c>
    </row>
    <row r="39" spans="2:47" s="185" customFormat="1" ht="41.4" thickBot="1">
      <c r="B39" s="35"/>
      <c r="C39" s="36" t="s">
        <v>380</v>
      </c>
      <c r="D39" s="36" t="s">
        <v>381</v>
      </c>
      <c r="E39" s="36" t="s">
        <v>382</v>
      </c>
      <c r="F39" s="36" t="s">
        <v>482</v>
      </c>
      <c r="G39" s="36">
        <v>14792</v>
      </c>
      <c r="H39" s="36" t="s">
        <v>227</v>
      </c>
      <c r="I39" s="36" t="s">
        <v>188</v>
      </c>
      <c r="J39" s="36" t="s">
        <v>187</v>
      </c>
      <c r="K39" s="36" t="s">
        <v>149</v>
      </c>
      <c r="L39" s="37" t="s">
        <v>324</v>
      </c>
      <c r="M39" s="36" t="s">
        <v>150</v>
      </c>
      <c r="N39" s="36" t="s">
        <v>432</v>
      </c>
      <c r="O39" s="36" t="s">
        <v>151</v>
      </c>
      <c r="P39" s="37" t="s">
        <v>6</v>
      </c>
      <c r="Q39" s="36" t="s">
        <v>441</v>
      </c>
      <c r="R39" s="37" t="s">
        <v>140</v>
      </c>
      <c r="S39" s="36" t="s">
        <v>175</v>
      </c>
      <c r="T39" s="38">
        <v>0</v>
      </c>
      <c r="U39" s="38">
        <v>3</v>
      </c>
      <c r="V39" s="54">
        <v>0</v>
      </c>
      <c r="W39" s="44">
        <v>0</v>
      </c>
      <c r="X39" s="72">
        <v>542</v>
      </c>
      <c r="Y39" s="45">
        <v>0</v>
      </c>
      <c r="Z39" s="40">
        <v>0</v>
      </c>
      <c r="AA39" s="205">
        <v>0</v>
      </c>
      <c r="AB39" s="47">
        <v>0</v>
      </c>
      <c r="AC39" s="41">
        <v>183157285.22590774</v>
      </c>
      <c r="AD39" s="48">
        <v>183157285.22590774</v>
      </c>
      <c r="AE39" s="49">
        <v>2</v>
      </c>
      <c r="AF39" s="11" t="s">
        <v>64</v>
      </c>
      <c r="AG39" s="50" t="s">
        <v>1262</v>
      </c>
      <c r="AH39" s="11" t="s">
        <v>153</v>
      </c>
      <c r="AI39" s="51" t="s">
        <v>1263</v>
      </c>
      <c r="AJ39" s="11" t="s">
        <v>263</v>
      </c>
      <c r="AK39" s="52" t="s">
        <v>1266</v>
      </c>
      <c r="AL39" s="11" t="s">
        <v>242</v>
      </c>
      <c r="AM39" s="51" t="s">
        <v>1263</v>
      </c>
      <c r="AN39" s="11" t="s">
        <v>247</v>
      </c>
      <c r="AO39" s="52" t="s">
        <v>1262</v>
      </c>
      <c r="AP39" s="42" t="s">
        <v>62</v>
      </c>
      <c r="AQ39" s="51" t="s">
        <v>1262</v>
      </c>
      <c r="AR39" s="197" t="s">
        <v>1281</v>
      </c>
      <c r="AS39" s="198">
        <v>4</v>
      </c>
      <c r="AT39" s="198" t="s">
        <v>307</v>
      </c>
      <c r="AU39" s="189" t="s">
        <v>391</v>
      </c>
    </row>
    <row r="40" spans="2:47" s="185" customFormat="1" ht="72" thickBot="1">
      <c r="B40" s="35"/>
      <c r="C40" s="36" t="s">
        <v>380</v>
      </c>
      <c r="D40" s="36" t="s">
        <v>381</v>
      </c>
      <c r="E40" s="36" t="s">
        <v>382</v>
      </c>
      <c r="F40" s="36" t="s">
        <v>481</v>
      </c>
      <c r="G40" s="36">
        <v>14792</v>
      </c>
      <c r="H40" s="36" t="s">
        <v>228</v>
      </c>
      <c r="I40" s="36" t="s">
        <v>189</v>
      </c>
      <c r="J40" s="36" t="s">
        <v>345</v>
      </c>
      <c r="K40" s="36" t="s">
        <v>346</v>
      </c>
      <c r="L40" s="37" t="s">
        <v>136</v>
      </c>
      <c r="M40" s="36" t="s">
        <v>493</v>
      </c>
      <c r="N40" s="36" t="s">
        <v>432</v>
      </c>
      <c r="O40" s="36" t="s">
        <v>147</v>
      </c>
      <c r="P40" s="37" t="s">
        <v>1</v>
      </c>
      <c r="Q40" s="36" t="s">
        <v>190</v>
      </c>
      <c r="R40" s="37" t="s">
        <v>140</v>
      </c>
      <c r="S40" s="36" t="s">
        <v>191</v>
      </c>
      <c r="T40" s="38">
        <v>2.0833333333333332E-2</v>
      </c>
      <c r="U40" s="209">
        <v>0.33333333333333331</v>
      </c>
      <c r="V40" s="54">
        <v>0</v>
      </c>
      <c r="W40" s="44">
        <v>0</v>
      </c>
      <c r="X40" s="72">
        <v>542</v>
      </c>
      <c r="Y40" s="45">
        <v>2.0833333333333332E-2</v>
      </c>
      <c r="Z40" s="40">
        <v>0</v>
      </c>
      <c r="AA40" s="205">
        <v>0</v>
      </c>
      <c r="AB40" s="47">
        <v>0</v>
      </c>
      <c r="AC40" s="204">
        <v>140512528.09999999</v>
      </c>
      <c r="AD40" s="48">
        <v>140512528.09999999</v>
      </c>
      <c r="AE40" s="49">
        <v>2</v>
      </c>
      <c r="AF40" s="11" t="s">
        <v>61</v>
      </c>
      <c r="AG40" s="50" t="s">
        <v>1262</v>
      </c>
      <c r="AH40" s="11" t="s">
        <v>63</v>
      </c>
      <c r="AI40" s="51" t="s">
        <v>1262</v>
      </c>
      <c r="AJ40" s="11" t="s">
        <v>143</v>
      </c>
      <c r="AK40" s="52" t="s">
        <v>1262</v>
      </c>
      <c r="AL40" s="11" t="s">
        <v>43</v>
      </c>
      <c r="AM40" s="51" t="s">
        <v>1268</v>
      </c>
      <c r="AN40" s="11" t="s">
        <v>247</v>
      </c>
      <c r="AO40" s="52" t="s">
        <v>1262</v>
      </c>
      <c r="AP40" s="42" t="s">
        <v>58</v>
      </c>
      <c r="AQ40" s="51" t="s">
        <v>1262</v>
      </c>
      <c r="AR40" s="197" t="s">
        <v>1282</v>
      </c>
      <c r="AS40" s="198">
        <v>3</v>
      </c>
      <c r="AT40" s="198" t="s">
        <v>305</v>
      </c>
      <c r="AU40" s="189" t="s">
        <v>392</v>
      </c>
    </row>
    <row r="41" spans="2:47" s="185" customFormat="1" ht="174" thickBot="1">
      <c r="B41" s="35"/>
      <c r="C41" s="36" t="s">
        <v>380</v>
      </c>
      <c r="D41" s="36" t="s">
        <v>381</v>
      </c>
      <c r="E41" s="36" t="s">
        <v>382</v>
      </c>
      <c r="F41" s="36" t="s">
        <v>481</v>
      </c>
      <c r="G41" s="36">
        <v>14792</v>
      </c>
      <c r="H41" s="36" t="s">
        <v>231</v>
      </c>
      <c r="I41" s="36" t="s">
        <v>192</v>
      </c>
      <c r="J41" s="36" t="s">
        <v>347</v>
      </c>
      <c r="K41" s="36" t="s">
        <v>348</v>
      </c>
      <c r="L41" s="37" t="s">
        <v>136</v>
      </c>
      <c r="M41" s="36" t="s">
        <v>236</v>
      </c>
      <c r="N41" s="36" t="s">
        <v>432</v>
      </c>
      <c r="O41" s="36" t="s">
        <v>151</v>
      </c>
      <c r="P41" s="37" t="s">
        <v>6</v>
      </c>
      <c r="Q41" s="36" t="s">
        <v>349</v>
      </c>
      <c r="R41" s="37" t="s">
        <v>140</v>
      </c>
      <c r="S41" s="36" t="s">
        <v>350</v>
      </c>
      <c r="T41" s="38">
        <v>0</v>
      </c>
      <c r="U41" s="209">
        <v>2</v>
      </c>
      <c r="V41" s="54">
        <v>0</v>
      </c>
      <c r="W41" s="44">
        <v>0</v>
      </c>
      <c r="X41" s="72">
        <v>542</v>
      </c>
      <c r="Y41" s="45">
        <v>0</v>
      </c>
      <c r="Z41" s="40">
        <v>0</v>
      </c>
      <c r="AA41" s="205">
        <v>0</v>
      </c>
      <c r="AB41" s="47">
        <v>0</v>
      </c>
      <c r="AC41" s="41">
        <v>30000000</v>
      </c>
      <c r="AD41" s="48">
        <v>30000000</v>
      </c>
      <c r="AE41" s="49">
        <v>1</v>
      </c>
      <c r="AF41" s="11" t="s">
        <v>61</v>
      </c>
      <c r="AG41" s="50" t="s">
        <v>1262</v>
      </c>
      <c r="AH41" s="11" t="s">
        <v>63</v>
      </c>
      <c r="AI41" s="51" t="s">
        <v>1262</v>
      </c>
      <c r="AJ41" s="11" t="s">
        <v>143</v>
      </c>
      <c r="AK41" s="52" t="s">
        <v>1262</v>
      </c>
      <c r="AL41" s="11" t="s">
        <v>242</v>
      </c>
      <c r="AM41" s="51" t="s">
        <v>1263</v>
      </c>
      <c r="AN41" s="11" t="s">
        <v>247</v>
      </c>
      <c r="AO41" s="52" t="s">
        <v>1262</v>
      </c>
      <c r="AP41" s="42" t="s">
        <v>62</v>
      </c>
      <c r="AQ41" s="51" t="s">
        <v>1262</v>
      </c>
      <c r="AR41" s="197" t="s">
        <v>1283</v>
      </c>
      <c r="AS41" s="198">
        <v>2</v>
      </c>
      <c r="AT41" s="198" t="s">
        <v>304</v>
      </c>
      <c r="AU41" s="189" t="s">
        <v>303</v>
      </c>
    </row>
    <row r="42" spans="2:47" s="185" customFormat="1" ht="51.6" thickBot="1">
      <c r="B42" s="35"/>
      <c r="C42" s="36" t="s">
        <v>380</v>
      </c>
      <c r="D42" s="36" t="s">
        <v>396</v>
      </c>
      <c r="E42" s="36" t="s">
        <v>382</v>
      </c>
      <c r="F42" s="36" t="s">
        <v>397</v>
      </c>
      <c r="G42" s="36">
        <v>13525</v>
      </c>
      <c r="H42" s="36" t="s">
        <v>407</v>
      </c>
      <c r="I42" s="36" t="s">
        <v>398</v>
      </c>
      <c r="J42" s="36" t="s">
        <v>1024</v>
      </c>
      <c r="K42" s="36" t="s">
        <v>1025</v>
      </c>
      <c r="L42" s="37" t="s">
        <v>324</v>
      </c>
      <c r="M42" s="36" t="s">
        <v>1026</v>
      </c>
      <c r="N42" s="36" t="s">
        <v>432</v>
      </c>
      <c r="O42" s="36" t="s">
        <v>151</v>
      </c>
      <c r="P42" s="37" t="s">
        <v>6</v>
      </c>
      <c r="Q42" s="36" t="s">
        <v>361</v>
      </c>
      <c r="R42" s="37" t="s">
        <v>140</v>
      </c>
      <c r="S42" s="36" t="s">
        <v>148</v>
      </c>
      <c r="T42" s="38">
        <v>4.1666666666666664E-2</v>
      </c>
      <c r="U42" s="209">
        <v>5</v>
      </c>
      <c r="V42" s="54">
        <v>976785</v>
      </c>
      <c r="W42" s="44">
        <v>32559.5</v>
      </c>
      <c r="X42" s="72">
        <v>542</v>
      </c>
      <c r="Y42" s="45">
        <v>4.1666666666666664E-2</v>
      </c>
      <c r="Z42" s="40">
        <v>1</v>
      </c>
      <c r="AA42" s="205">
        <v>1356.6458333333333</v>
      </c>
      <c r="AB42" s="47">
        <v>735302.04166666663</v>
      </c>
      <c r="AC42" s="41">
        <v>161870988.06522933</v>
      </c>
      <c r="AD42" s="48">
        <v>162606290.10689598</v>
      </c>
      <c r="AE42" s="49">
        <v>2</v>
      </c>
      <c r="AF42" s="11" t="s">
        <v>241</v>
      </c>
      <c r="AG42" s="50" t="s">
        <v>1268</v>
      </c>
      <c r="AH42" s="11" t="s">
        <v>39</v>
      </c>
      <c r="AI42" s="51" t="s">
        <v>1266</v>
      </c>
      <c r="AJ42" s="11" t="s">
        <v>263</v>
      </c>
      <c r="AK42" s="52" t="s">
        <v>1266</v>
      </c>
      <c r="AL42" s="11" t="s">
        <v>34</v>
      </c>
      <c r="AM42" s="51" t="s">
        <v>1266</v>
      </c>
      <c r="AN42" s="11" t="s">
        <v>243</v>
      </c>
      <c r="AO42" s="52" t="s">
        <v>1263</v>
      </c>
      <c r="AP42" s="42" t="s">
        <v>50</v>
      </c>
      <c r="AQ42" s="51" t="s">
        <v>1263</v>
      </c>
      <c r="AR42" s="197" t="s">
        <v>1284</v>
      </c>
      <c r="AS42" s="198">
        <v>4</v>
      </c>
      <c r="AT42" s="198" t="s">
        <v>307</v>
      </c>
      <c r="AU42" s="189" t="s">
        <v>391</v>
      </c>
    </row>
    <row r="43" spans="2:47" s="185" customFormat="1" ht="41.4" thickBot="1">
      <c r="B43" s="35"/>
      <c r="C43" s="36" t="s">
        <v>380</v>
      </c>
      <c r="D43" s="36" t="s">
        <v>396</v>
      </c>
      <c r="E43" s="36" t="s">
        <v>382</v>
      </c>
      <c r="F43" s="36" t="s">
        <v>397</v>
      </c>
      <c r="G43" s="36">
        <v>13525</v>
      </c>
      <c r="H43" s="36" t="s">
        <v>422</v>
      </c>
      <c r="I43" s="36" t="s">
        <v>423</v>
      </c>
      <c r="J43" s="36" t="s">
        <v>442</v>
      </c>
      <c r="K43" s="36" t="s">
        <v>443</v>
      </c>
      <c r="L43" s="37" t="s">
        <v>136</v>
      </c>
      <c r="M43" s="36" t="s">
        <v>444</v>
      </c>
      <c r="N43" s="36" t="s">
        <v>432</v>
      </c>
      <c r="O43" s="36" t="s">
        <v>151</v>
      </c>
      <c r="P43" s="37" t="s">
        <v>6</v>
      </c>
      <c r="Q43" s="36" t="s">
        <v>445</v>
      </c>
      <c r="R43" s="37" t="s">
        <v>140</v>
      </c>
      <c r="S43" s="36" t="s">
        <v>148</v>
      </c>
      <c r="T43" s="38">
        <v>4.1666666666666664E-2</v>
      </c>
      <c r="U43" s="209" t="s">
        <v>446</v>
      </c>
      <c r="V43" s="54">
        <v>976785</v>
      </c>
      <c r="W43" s="44">
        <v>32559.5</v>
      </c>
      <c r="X43" s="72">
        <v>542</v>
      </c>
      <c r="Y43" s="45">
        <v>4.1666666666666664E-2</v>
      </c>
      <c r="Z43" s="40">
        <v>1</v>
      </c>
      <c r="AA43" s="205">
        <v>1356.6458333333333</v>
      </c>
      <c r="AB43" s="47">
        <v>735302.04166666663</v>
      </c>
      <c r="AC43" s="41">
        <v>527675586.80340129</v>
      </c>
      <c r="AD43" s="48">
        <v>528410888.84506798</v>
      </c>
      <c r="AE43" s="49">
        <v>3</v>
      </c>
      <c r="AF43" s="11" t="s">
        <v>241</v>
      </c>
      <c r="AG43" s="50" t="s">
        <v>1268</v>
      </c>
      <c r="AH43" s="11" t="s">
        <v>63</v>
      </c>
      <c r="AI43" s="51" t="s">
        <v>1262</v>
      </c>
      <c r="AJ43" s="11" t="s">
        <v>143</v>
      </c>
      <c r="AK43" s="52" t="s">
        <v>1262</v>
      </c>
      <c r="AL43" s="11" t="s">
        <v>242</v>
      </c>
      <c r="AM43" s="51" t="s">
        <v>1263</v>
      </c>
      <c r="AN43" s="11" t="s">
        <v>247</v>
      </c>
      <c r="AO43" s="52" t="s">
        <v>1262</v>
      </c>
      <c r="AP43" s="42" t="s">
        <v>54</v>
      </c>
      <c r="AQ43" s="51" t="s">
        <v>1263</v>
      </c>
      <c r="AR43" s="197" t="s">
        <v>1285</v>
      </c>
      <c r="AS43" s="198">
        <v>3</v>
      </c>
      <c r="AT43" s="198" t="s">
        <v>305</v>
      </c>
      <c r="AU43" s="189" t="s">
        <v>392</v>
      </c>
    </row>
    <row r="44" spans="2:47" s="185" customFormat="1" ht="51.6" thickBot="1">
      <c r="B44" s="35"/>
      <c r="C44" s="36" t="s">
        <v>380</v>
      </c>
      <c r="D44" s="36" t="s">
        <v>396</v>
      </c>
      <c r="E44" s="36" t="s">
        <v>382</v>
      </c>
      <c r="F44" s="36" t="s">
        <v>397</v>
      </c>
      <c r="G44" s="36">
        <v>13525</v>
      </c>
      <c r="H44" s="36" t="s">
        <v>408</v>
      </c>
      <c r="I44" s="36" t="s">
        <v>399</v>
      </c>
      <c r="J44" s="36" t="s">
        <v>1027</v>
      </c>
      <c r="K44" s="36" t="s">
        <v>1025</v>
      </c>
      <c r="L44" s="37" t="s">
        <v>324</v>
      </c>
      <c r="M44" s="36" t="s">
        <v>1010</v>
      </c>
      <c r="N44" s="36" t="s">
        <v>432</v>
      </c>
      <c r="O44" s="36" t="s">
        <v>151</v>
      </c>
      <c r="P44" s="37" t="s">
        <v>6</v>
      </c>
      <c r="Q44" s="36" t="s">
        <v>361</v>
      </c>
      <c r="R44" s="37" t="s">
        <v>140</v>
      </c>
      <c r="S44" s="36" t="s">
        <v>171</v>
      </c>
      <c r="T44" s="38">
        <v>0</v>
      </c>
      <c r="U44" s="209">
        <v>5</v>
      </c>
      <c r="V44" s="54">
        <v>0</v>
      </c>
      <c r="W44" s="44">
        <v>0</v>
      </c>
      <c r="X44" s="72">
        <v>542</v>
      </c>
      <c r="Y44" s="45">
        <v>0</v>
      </c>
      <c r="Z44" s="40">
        <v>0</v>
      </c>
      <c r="AA44" s="205">
        <v>0</v>
      </c>
      <c r="AB44" s="47">
        <v>0</v>
      </c>
      <c r="AC44" s="41">
        <v>161870988.06522933</v>
      </c>
      <c r="AD44" s="48">
        <v>161870988.06522933</v>
      </c>
      <c r="AE44" s="49">
        <v>2</v>
      </c>
      <c r="AF44" s="11" t="s">
        <v>64</v>
      </c>
      <c r="AG44" s="50" t="s">
        <v>1262</v>
      </c>
      <c r="AH44" s="11" t="s">
        <v>39</v>
      </c>
      <c r="AI44" s="51" t="s">
        <v>1266</v>
      </c>
      <c r="AJ44" s="11" t="s">
        <v>263</v>
      </c>
      <c r="AK44" s="52" t="s">
        <v>1266</v>
      </c>
      <c r="AL44" s="11" t="s">
        <v>34</v>
      </c>
      <c r="AM44" s="51" t="s">
        <v>1266</v>
      </c>
      <c r="AN44" s="11" t="s">
        <v>243</v>
      </c>
      <c r="AO44" s="52" t="s">
        <v>1263</v>
      </c>
      <c r="AP44" s="42" t="s">
        <v>50</v>
      </c>
      <c r="AQ44" s="51" t="s">
        <v>1263</v>
      </c>
      <c r="AR44" s="197" t="s">
        <v>1274</v>
      </c>
      <c r="AS44" s="198">
        <v>4</v>
      </c>
      <c r="AT44" s="198" t="s">
        <v>307</v>
      </c>
      <c r="AU44" s="189" t="s">
        <v>391</v>
      </c>
    </row>
    <row r="45" spans="2:47" s="185" customFormat="1" ht="51.6" thickBot="1">
      <c r="B45" s="35"/>
      <c r="C45" s="36" t="s">
        <v>380</v>
      </c>
      <c r="D45" s="36" t="s">
        <v>396</v>
      </c>
      <c r="E45" s="36" t="s">
        <v>382</v>
      </c>
      <c r="F45" s="36" t="s">
        <v>397</v>
      </c>
      <c r="G45" s="36">
        <v>13525</v>
      </c>
      <c r="H45" s="36" t="s">
        <v>409</v>
      </c>
      <c r="I45" s="36" t="s">
        <v>400</v>
      </c>
      <c r="J45" s="36" t="s">
        <v>1028</v>
      </c>
      <c r="K45" s="36" t="s">
        <v>1025</v>
      </c>
      <c r="L45" s="37" t="s">
        <v>324</v>
      </c>
      <c r="M45" s="36" t="s">
        <v>1010</v>
      </c>
      <c r="N45" s="36" t="s">
        <v>432</v>
      </c>
      <c r="O45" s="36" t="s">
        <v>151</v>
      </c>
      <c r="P45" s="37" t="s">
        <v>6</v>
      </c>
      <c r="Q45" s="36" t="s">
        <v>361</v>
      </c>
      <c r="R45" s="37" t="s">
        <v>140</v>
      </c>
      <c r="S45" s="36" t="s">
        <v>171</v>
      </c>
      <c r="T45" s="38">
        <v>0</v>
      </c>
      <c r="U45" s="209">
        <v>5</v>
      </c>
      <c r="V45" s="54">
        <v>0</v>
      </c>
      <c r="W45" s="44">
        <v>0</v>
      </c>
      <c r="X45" s="72">
        <v>542</v>
      </c>
      <c r="Y45" s="45">
        <v>0</v>
      </c>
      <c r="Z45" s="40">
        <v>0</v>
      </c>
      <c r="AA45" s="205">
        <v>0</v>
      </c>
      <c r="AB45" s="47">
        <v>0</v>
      </c>
      <c r="AC45" s="41">
        <v>161870988.06522933</v>
      </c>
      <c r="AD45" s="48">
        <v>161870988.06522933</v>
      </c>
      <c r="AE45" s="49">
        <v>2</v>
      </c>
      <c r="AF45" s="11" t="s">
        <v>64</v>
      </c>
      <c r="AG45" s="50" t="s">
        <v>1262</v>
      </c>
      <c r="AH45" s="11" t="s">
        <v>39</v>
      </c>
      <c r="AI45" s="51" t="s">
        <v>1266</v>
      </c>
      <c r="AJ45" s="11" t="s">
        <v>263</v>
      </c>
      <c r="AK45" s="52" t="s">
        <v>1266</v>
      </c>
      <c r="AL45" s="11" t="s">
        <v>34</v>
      </c>
      <c r="AM45" s="51" t="s">
        <v>1266</v>
      </c>
      <c r="AN45" s="11" t="s">
        <v>243</v>
      </c>
      <c r="AO45" s="52" t="s">
        <v>1263</v>
      </c>
      <c r="AP45" s="42" t="s">
        <v>50</v>
      </c>
      <c r="AQ45" s="51" t="s">
        <v>1263</v>
      </c>
      <c r="AR45" s="197" t="s">
        <v>1274</v>
      </c>
      <c r="AS45" s="198">
        <v>4</v>
      </c>
      <c r="AT45" s="198" t="s">
        <v>307</v>
      </c>
      <c r="AU45" s="189" t="s">
        <v>391</v>
      </c>
    </row>
    <row r="46" spans="2:47" s="185" customFormat="1" ht="51.6" thickBot="1">
      <c r="B46" s="35"/>
      <c r="C46" s="36" t="s">
        <v>380</v>
      </c>
      <c r="D46" s="36" t="s">
        <v>396</v>
      </c>
      <c r="E46" s="36" t="s">
        <v>382</v>
      </c>
      <c r="F46" s="36" t="s">
        <v>397</v>
      </c>
      <c r="G46" s="36">
        <v>13525</v>
      </c>
      <c r="H46" s="36" t="s">
        <v>410</v>
      </c>
      <c r="I46" s="36" t="s">
        <v>401</v>
      </c>
      <c r="J46" s="36" t="s">
        <v>1029</v>
      </c>
      <c r="K46" s="36" t="s">
        <v>1025</v>
      </c>
      <c r="L46" s="37" t="s">
        <v>324</v>
      </c>
      <c r="M46" s="36" t="s">
        <v>1010</v>
      </c>
      <c r="N46" s="36" t="s">
        <v>432</v>
      </c>
      <c r="O46" s="36" t="s">
        <v>151</v>
      </c>
      <c r="P46" s="37" t="s">
        <v>6</v>
      </c>
      <c r="Q46" s="36" t="s">
        <v>361</v>
      </c>
      <c r="R46" s="37" t="s">
        <v>140</v>
      </c>
      <c r="S46" s="36" t="s">
        <v>171</v>
      </c>
      <c r="T46" s="38">
        <v>0</v>
      </c>
      <c r="U46" s="209">
        <v>5</v>
      </c>
      <c r="V46" s="54">
        <v>0</v>
      </c>
      <c r="W46" s="44">
        <v>0</v>
      </c>
      <c r="X46" s="72">
        <v>542</v>
      </c>
      <c r="Y46" s="45">
        <v>0</v>
      </c>
      <c r="Z46" s="40">
        <v>0</v>
      </c>
      <c r="AA46" s="205">
        <v>0</v>
      </c>
      <c r="AB46" s="47">
        <v>0</v>
      </c>
      <c r="AC46" s="41">
        <v>161870988.06522933</v>
      </c>
      <c r="AD46" s="48">
        <v>161870988.06522933</v>
      </c>
      <c r="AE46" s="49">
        <v>2</v>
      </c>
      <c r="AF46" s="11" t="s">
        <v>64</v>
      </c>
      <c r="AG46" s="50" t="s">
        <v>1262</v>
      </c>
      <c r="AH46" s="11" t="s">
        <v>39</v>
      </c>
      <c r="AI46" s="51" t="s">
        <v>1266</v>
      </c>
      <c r="AJ46" s="11" t="s">
        <v>263</v>
      </c>
      <c r="AK46" s="52" t="s">
        <v>1266</v>
      </c>
      <c r="AL46" s="11" t="s">
        <v>34</v>
      </c>
      <c r="AM46" s="51" t="s">
        <v>1266</v>
      </c>
      <c r="AN46" s="11" t="s">
        <v>243</v>
      </c>
      <c r="AO46" s="52" t="s">
        <v>1263</v>
      </c>
      <c r="AP46" s="42" t="s">
        <v>50</v>
      </c>
      <c r="AQ46" s="51" t="s">
        <v>1263</v>
      </c>
      <c r="AR46" s="197" t="s">
        <v>1274</v>
      </c>
      <c r="AS46" s="198">
        <v>4</v>
      </c>
      <c r="AT46" s="198" t="s">
        <v>307</v>
      </c>
      <c r="AU46" s="189" t="s">
        <v>391</v>
      </c>
    </row>
    <row r="47" spans="2:47" s="185" customFormat="1" ht="51.6" thickBot="1">
      <c r="B47" s="35"/>
      <c r="C47" s="36" t="s">
        <v>380</v>
      </c>
      <c r="D47" s="36" t="s">
        <v>396</v>
      </c>
      <c r="E47" s="36" t="s">
        <v>382</v>
      </c>
      <c r="F47" s="36" t="s">
        <v>397</v>
      </c>
      <c r="G47" s="36">
        <v>13525</v>
      </c>
      <c r="H47" s="36" t="s">
        <v>412</v>
      </c>
      <c r="I47" s="36" t="s">
        <v>402</v>
      </c>
      <c r="J47" s="36" t="s">
        <v>1030</v>
      </c>
      <c r="K47" s="36" t="s">
        <v>1025</v>
      </c>
      <c r="L47" s="37" t="s">
        <v>324</v>
      </c>
      <c r="M47" s="36" t="s">
        <v>1010</v>
      </c>
      <c r="N47" s="36" t="s">
        <v>432</v>
      </c>
      <c r="O47" s="36" t="s">
        <v>151</v>
      </c>
      <c r="P47" s="37" t="s">
        <v>6</v>
      </c>
      <c r="Q47" s="36" t="s">
        <v>361</v>
      </c>
      <c r="R47" s="37" t="s">
        <v>140</v>
      </c>
      <c r="S47" s="36" t="s">
        <v>171</v>
      </c>
      <c r="T47" s="38">
        <v>0</v>
      </c>
      <c r="U47" s="209">
        <v>5</v>
      </c>
      <c r="V47" s="54">
        <v>0</v>
      </c>
      <c r="W47" s="44">
        <v>0</v>
      </c>
      <c r="X47" s="72">
        <v>542</v>
      </c>
      <c r="Y47" s="45">
        <v>0</v>
      </c>
      <c r="Z47" s="40">
        <v>0</v>
      </c>
      <c r="AA47" s="205">
        <v>0</v>
      </c>
      <c r="AB47" s="47">
        <v>0</v>
      </c>
      <c r="AC47" s="41">
        <v>161870988.06522933</v>
      </c>
      <c r="AD47" s="48">
        <v>161870988.06522933</v>
      </c>
      <c r="AE47" s="49">
        <v>2</v>
      </c>
      <c r="AF47" s="11" t="s">
        <v>64</v>
      </c>
      <c r="AG47" s="50" t="s">
        <v>1262</v>
      </c>
      <c r="AH47" s="11" t="s">
        <v>39</v>
      </c>
      <c r="AI47" s="51" t="s">
        <v>1266</v>
      </c>
      <c r="AJ47" s="11" t="s">
        <v>263</v>
      </c>
      <c r="AK47" s="52" t="s">
        <v>1266</v>
      </c>
      <c r="AL47" s="11" t="s">
        <v>34</v>
      </c>
      <c r="AM47" s="51" t="s">
        <v>1266</v>
      </c>
      <c r="AN47" s="11" t="s">
        <v>243</v>
      </c>
      <c r="AO47" s="52" t="s">
        <v>1263</v>
      </c>
      <c r="AP47" s="42" t="s">
        <v>50</v>
      </c>
      <c r="AQ47" s="51" t="s">
        <v>1263</v>
      </c>
      <c r="AR47" s="197" t="s">
        <v>1274</v>
      </c>
      <c r="AS47" s="198">
        <v>4</v>
      </c>
      <c r="AT47" s="198" t="s">
        <v>307</v>
      </c>
      <c r="AU47" s="189" t="s">
        <v>391</v>
      </c>
    </row>
    <row r="48" spans="2:47" s="185" customFormat="1" ht="51.6" thickBot="1">
      <c r="B48" s="35"/>
      <c r="C48" s="36" t="s">
        <v>380</v>
      </c>
      <c r="D48" s="36" t="s">
        <v>396</v>
      </c>
      <c r="E48" s="36" t="s">
        <v>382</v>
      </c>
      <c r="F48" s="36" t="s">
        <v>397</v>
      </c>
      <c r="G48" s="36">
        <v>13525</v>
      </c>
      <c r="H48" s="36" t="s">
        <v>411</v>
      </c>
      <c r="I48" s="36" t="s">
        <v>403</v>
      </c>
      <c r="J48" s="36" t="s">
        <v>1031</v>
      </c>
      <c r="K48" s="36" t="s">
        <v>1025</v>
      </c>
      <c r="L48" s="37" t="s">
        <v>324</v>
      </c>
      <c r="M48" s="36" t="s">
        <v>1010</v>
      </c>
      <c r="N48" s="36" t="s">
        <v>432</v>
      </c>
      <c r="O48" s="36" t="s">
        <v>151</v>
      </c>
      <c r="P48" s="37" t="s">
        <v>6</v>
      </c>
      <c r="Q48" s="36" t="s">
        <v>361</v>
      </c>
      <c r="R48" s="37" t="s">
        <v>140</v>
      </c>
      <c r="S48" s="36" t="s">
        <v>171</v>
      </c>
      <c r="T48" s="38">
        <v>0</v>
      </c>
      <c r="U48" s="209">
        <v>5</v>
      </c>
      <c r="V48" s="54">
        <v>0</v>
      </c>
      <c r="W48" s="44">
        <v>0</v>
      </c>
      <c r="X48" s="72">
        <v>542</v>
      </c>
      <c r="Y48" s="45">
        <v>0</v>
      </c>
      <c r="Z48" s="40">
        <v>0</v>
      </c>
      <c r="AA48" s="205">
        <v>0</v>
      </c>
      <c r="AB48" s="47">
        <v>0</v>
      </c>
      <c r="AC48" s="41">
        <v>161870988.06522933</v>
      </c>
      <c r="AD48" s="48">
        <v>161870988.06522933</v>
      </c>
      <c r="AE48" s="49">
        <v>2</v>
      </c>
      <c r="AF48" s="11" t="s">
        <v>64</v>
      </c>
      <c r="AG48" s="50" t="s">
        <v>1262</v>
      </c>
      <c r="AH48" s="11" t="s">
        <v>39</v>
      </c>
      <c r="AI48" s="51" t="s">
        <v>1266</v>
      </c>
      <c r="AJ48" s="11" t="s">
        <v>263</v>
      </c>
      <c r="AK48" s="52" t="s">
        <v>1266</v>
      </c>
      <c r="AL48" s="11" t="s">
        <v>34</v>
      </c>
      <c r="AM48" s="51" t="s">
        <v>1266</v>
      </c>
      <c r="AN48" s="11" t="s">
        <v>243</v>
      </c>
      <c r="AO48" s="52" t="s">
        <v>1263</v>
      </c>
      <c r="AP48" s="42" t="s">
        <v>50</v>
      </c>
      <c r="AQ48" s="51" t="s">
        <v>1263</v>
      </c>
      <c r="AR48" s="197" t="s">
        <v>1274</v>
      </c>
      <c r="AS48" s="198">
        <v>4</v>
      </c>
      <c r="AT48" s="198" t="s">
        <v>307</v>
      </c>
      <c r="AU48" s="189" t="s">
        <v>391</v>
      </c>
    </row>
    <row r="49" spans="2:47" s="185" customFormat="1" ht="51.6" thickBot="1">
      <c r="B49" s="35"/>
      <c r="C49" s="36" t="s">
        <v>380</v>
      </c>
      <c r="D49" s="36" t="s">
        <v>396</v>
      </c>
      <c r="E49" s="36" t="s">
        <v>382</v>
      </c>
      <c r="F49" s="36" t="s">
        <v>397</v>
      </c>
      <c r="G49" s="36">
        <v>13525</v>
      </c>
      <c r="H49" s="36" t="s">
        <v>413</v>
      </c>
      <c r="I49" s="36" t="s">
        <v>404</v>
      </c>
      <c r="J49" s="36" t="s">
        <v>1032</v>
      </c>
      <c r="K49" s="36" t="s">
        <v>1025</v>
      </c>
      <c r="L49" s="37" t="s">
        <v>324</v>
      </c>
      <c r="M49" s="36" t="s">
        <v>1010</v>
      </c>
      <c r="N49" s="36" t="s">
        <v>432</v>
      </c>
      <c r="O49" s="36" t="s">
        <v>151</v>
      </c>
      <c r="P49" s="37" t="s">
        <v>6</v>
      </c>
      <c r="Q49" s="36" t="s">
        <v>361</v>
      </c>
      <c r="R49" s="37" t="s">
        <v>140</v>
      </c>
      <c r="S49" s="36" t="s">
        <v>171</v>
      </c>
      <c r="T49" s="38">
        <v>0</v>
      </c>
      <c r="U49" s="209">
        <v>5</v>
      </c>
      <c r="V49" s="54">
        <v>0</v>
      </c>
      <c r="W49" s="44">
        <v>0</v>
      </c>
      <c r="X49" s="72">
        <v>542</v>
      </c>
      <c r="Y49" s="45">
        <v>0</v>
      </c>
      <c r="Z49" s="40">
        <v>0</v>
      </c>
      <c r="AA49" s="205">
        <v>0</v>
      </c>
      <c r="AB49" s="47">
        <v>0</v>
      </c>
      <c r="AC49" s="41">
        <v>161870988.06522933</v>
      </c>
      <c r="AD49" s="48">
        <v>161870988.06522933</v>
      </c>
      <c r="AE49" s="49">
        <v>2</v>
      </c>
      <c r="AF49" s="11" t="s">
        <v>64</v>
      </c>
      <c r="AG49" s="50" t="s">
        <v>1262</v>
      </c>
      <c r="AH49" s="11" t="s">
        <v>39</v>
      </c>
      <c r="AI49" s="51" t="s">
        <v>1266</v>
      </c>
      <c r="AJ49" s="11" t="s">
        <v>263</v>
      </c>
      <c r="AK49" s="52" t="s">
        <v>1266</v>
      </c>
      <c r="AL49" s="11" t="s">
        <v>34</v>
      </c>
      <c r="AM49" s="51" t="s">
        <v>1266</v>
      </c>
      <c r="AN49" s="11" t="s">
        <v>243</v>
      </c>
      <c r="AO49" s="52" t="s">
        <v>1263</v>
      </c>
      <c r="AP49" s="42" t="s">
        <v>50</v>
      </c>
      <c r="AQ49" s="51" t="s">
        <v>1263</v>
      </c>
      <c r="AR49" s="197" t="s">
        <v>1274</v>
      </c>
      <c r="AS49" s="198">
        <v>4</v>
      </c>
      <c r="AT49" s="198" t="s">
        <v>307</v>
      </c>
      <c r="AU49" s="189" t="s">
        <v>391</v>
      </c>
    </row>
    <row r="50" spans="2:47" s="185" customFormat="1" ht="51.6" thickBot="1">
      <c r="B50" s="35"/>
      <c r="C50" s="36" t="s">
        <v>380</v>
      </c>
      <c r="D50" s="36" t="s">
        <v>396</v>
      </c>
      <c r="E50" s="36" t="s">
        <v>382</v>
      </c>
      <c r="F50" s="36" t="s">
        <v>397</v>
      </c>
      <c r="G50" s="36">
        <v>13525</v>
      </c>
      <c r="H50" s="36" t="s">
        <v>424</v>
      </c>
      <c r="I50" s="36" t="s">
        <v>428</v>
      </c>
      <c r="J50" s="36" t="s">
        <v>1033</v>
      </c>
      <c r="K50" s="36" t="s">
        <v>1025</v>
      </c>
      <c r="L50" s="37" t="s">
        <v>324</v>
      </c>
      <c r="M50" s="36" t="s">
        <v>1010</v>
      </c>
      <c r="N50" s="36" t="s">
        <v>432</v>
      </c>
      <c r="O50" s="36" t="s">
        <v>147</v>
      </c>
      <c r="P50" s="37" t="s">
        <v>1</v>
      </c>
      <c r="Q50" s="36" t="s">
        <v>361</v>
      </c>
      <c r="R50" s="37" t="s">
        <v>140</v>
      </c>
      <c r="S50" s="36" t="s">
        <v>171</v>
      </c>
      <c r="T50" s="38">
        <v>0</v>
      </c>
      <c r="U50" s="209">
        <v>5</v>
      </c>
      <c r="V50" s="54">
        <v>0</v>
      </c>
      <c r="W50" s="44">
        <v>0</v>
      </c>
      <c r="X50" s="72">
        <v>542</v>
      </c>
      <c r="Y50" s="45">
        <v>0</v>
      </c>
      <c r="Z50" s="40">
        <v>0</v>
      </c>
      <c r="AA50" s="205">
        <v>0</v>
      </c>
      <c r="AB50" s="47">
        <v>0</v>
      </c>
      <c r="AC50" s="41">
        <v>186151637.27501401</v>
      </c>
      <c r="AD50" s="48">
        <v>186151637.27501401</v>
      </c>
      <c r="AE50" s="49">
        <v>2</v>
      </c>
      <c r="AF50" s="11" t="s">
        <v>64</v>
      </c>
      <c r="AG50" s="50" t="s">
        <v>1262</v>
      </c>
      <c r="AH50" s="11" t="s">
        <v>39</v>
      </c>
      <c r="AI50" s="51" t="s">
        <v>1266</v>
      </c>
      <c r="AJ50" s="11" t="s">
        <v>263</v>
      </c>
      <c r="AK50" s="52" t="s">
        <v>1266</v>
      </c>
      <c r="AL50" s="11" t="s">
        <v>34</v>
      </c>
      <c r="AM50" s="51" t="s">
        <v>1266</v>
      </c>
      <c r="AN50" s="11" t="s">
        <v>243</v>
      </c>
      <c r="AO50" s="52" t="s">
        <v>1263</v>
      </c>
      <c r="AP50" s="42" t="s">
        <v>50</v>
      </c>
      <c r="AQ50" s="51" t="s">
        <v>1263</v>
      </c>
      <c r="AR50" s="197" t="s">
        <v>1274</v>
      </c>
      <c r="AS50" s="198">
        <v>4</v>
      </c>
      <c r="AT50" s="198" t="s">
        <v>307</v>
      </c>
      <c r="AU50" s="189" t="s">
        <v>391</v>
      </c>
    </row>
    <row r="51" spans="2:47" s="185" customFormat="1" ht="51.6" thickBot="1">
      <c r="B51" s="35"/>
      <c r="C51" s="36" t="s">
        <v>380</v>
      </c>
      <c r="D51" s="36" t="s">
        <v>396</v>
      </c>
      <c r="E51" s="36" t="s">
        <v>382</v>
      </c>
      <c r="F51" s="36" t="s">
        <v>397</v>
      </c>
      <c r="G51" s="36">
        <v>13525</v>
      </c>
      <c r="H51" s="36" t="s">
        <v>425</v>
      </c>
      <c r="I51" s="36" t="s">
        <v>429</v>
      </c>
      <c r="J51" s="36" t="s">
        <v>1033</v>
      </c>
      <c r="K51" s="36" t="s">
        <v>1025</v>
      </c>
      <c r="L51" s="37" t="s">
        <v>324</v>
      </c>
      <c r="M51" s="36" t="s">
        <v>1010</v>
      </c>
      <c r="N51" s="36" t="s">
        <v>432</v>
      </c>
      <c r="O51" s="36" t="s">
        <v>147</v>
      </c>
      <c r="P51" s="37" t="s">
        <v>1</v>
      </c>
      <c r="Q51" s="36" t="s">
        <v>361</v>
      </c>
      <c r="R51" s="37" t="s">
        <v>140</v>
      </c>
      <c r="S51" s="36" t="s">
        <v>171</v>
      </c>
      <c r="T51" s="38">
        <v>0</v>
      </c>
      <c r="U51" s="209">
        <v>5</v>
      </c>
      <c r="V51" s="54">
        <v>0</v>
      </c>
      <c r="W51" s="44">
        <v>0</v>
      </c>
      <c r="X51" s="72">
        <v>542</v>
      </c>
      <c r="Y51" s="45">
        <v>0</v>
      </c>
      <c r="Z51" s="40">
        <v>0</v>
      </c>
      <c r="AA51" s="205">
        <v>0</v>
      </c>
      <c r="AB51" s="47">
        <v>0</v>
      </c>
      <c r="AC51" s="41">
        <v>186151638.27501401</v>
      </c>
      <c r="AD51" s="48">
        <v>186151638.27501401</v>
      </c>
      <c r="AE51" s="49">
        <v>2</v>
      </c>
      <c r="AF51" s="11" t="s">
        <v>64</v>
      </c>
      <c r="AG51" s="50" t="s">
        <v>1262</v>
      </c>
      <c r="AH51" s="11" t="s">
        <v>39</v>
      </c>
      <c r="AI51" s="51" t="s">
        <v>1266</v>
      </c>
      <c r="AJ51" s="11" t="s">
        <v>263</v>
      </c>
      <c r="AK51" s="52" t="s">
        <v>1266</v>
      </c>
      <c r="AL51" s="11" t="s">
        <v>34</v>
      </c>
      <c r="AM51" s="51" t="s">
        <v>1266</v>
      </c>
      <c r="AN51" s="11" t="s">
        <v>243</v>
      </c>
      <c r="AO51" s="52" t="s">
        <v>1263</v>
      </c>
      <c r="AP51" s="42" t="s">
        <v>50</v>
      </c>
      <c r="AQ51" s="51" t="s">
        <v>1263</v>
      </c>
      <c r="AR51" s="197" t="s">
        <v>1274</v>
      </c>
      <c r="AS51" s="198">
        <v>4</v>
      </c>
      <c r="AT51" s="198" t="s">
        <v>307</v>
      </c>
      <c r="AU51" s="189" t="s">
        <v>391</v>
      </c>
    </row>
    <row r="52" spans="2:47" s="185" customFormat="1" ht="51.6" thickBot="1">
      <c r="B52" s="35"/>
      <c r="C52" s="36" t="s">
        <v>380</v>
      </c>
      <c r="D52" s="36" t="s">
        <v>396</v>
      </c>
      <c r="E52" s="36" t="s">
        <v>382</v>
      </c>
      <c r="F52" s="36" t="s">
        <v>397</v>
      </c>
      <c r="G52" s="36">
        <v>13525</v>
      </c>
      <c r="H52" s="36" t="s">
        <v>426</v>
      </c>
      <c r="I52" s="36" t="s">
        <v>430</v>
      </c>
      <c r="J52" s="36" t="s">
        <v>1033</v>
      </c>
      <c r="K52" s="36" t="s">
        <v>1025</v>
      </c>
      <c r="L52" s="37" t="s">
        <v>324</v>
      </c>
      <c r="M52" s="36" t="s">
        <v>1010</v>
      </c>
      <c r="N52" s="36" t="s">
        <v>432</v>
      </c>
      <c r="O52" s="36" t="s">
        <v>147</v>
      </c>
      <c r="P52" s="37" t="s">
        <v>1</v>
      </c>
      <c r="Q52" s="36" t="s">
        <v>361</v>
      </c>
      <c r="R52" s="37" t="s">
        <v>140</v>
      </c>
      <c r="S52" s="36" t="s">
        <v>171</v>
      </c>
      <c r="T52" s="38">
        <v>0</v>
      </c>
      <c r="U52" s="209">
        <v>5</v>
      </c>
      <c r="V52" s="54">
        <v>0</v>
      </c>
      <c r="W52" s="44">
        <v>0</v>
      </c>
      <c r="X52" s="72">
        <v>542</v>
      </c>
      <c r="Y52" s="45">
        <v>0</v>
      </c>
      <c r="Z52" s="40">
        <v>0</v>
      </c>
      <c r="AA52" s="205">
        <v>0</v>
      </c>
      <c r="AB52" s="47">
        <v>0</v>
      </c>
      <c r="AC52" s="41">
        <v>186151639.27501401</v>
      </c>
      <c r="AD52" s="48">
        <v>186151639.27501401</v>
      </c>
      <c r="AE52" s="49">
        <v>2</v>
      </c>
      <c r="AF52" s="11" t="s">
        <v>64</v>
      </c>
      <c r="AG52" s="50" t="s">
        <v>1262</v>
      </c>
      <c r="AH52" s="11" t="s">
        <v>39</v>
      </c>
      <c r="AI52" s="51" t="s">
        <v>1266</v>
      </c>
      <c r="AJ52" s="11" t="s">
        <v>263</v>
      </c>
      <c r="AK52" s="52" t="s">
        <v>1266</v>
      </c>
      <c r="AL52" s="11" t="s">
        <v>34</v>
      </c>
      <c r="AM52" s="51" t="s">
        <v>1266</v>
      </c>
      <c r="AN52" s="11" t="s">
        <v>243</v>
      </c>
      <c r="AO52" s="52" t="s">
        <v>1263</v>
      </c>
      <c r="AP52" s="42" t="s">
        <v>50</v>
      </c>
      <c r="AQ52" s="51" t="s">
        <v>1263</v>
      </c>
      <c r="AR52" s="197" t="s">
        <v>1274</v>
      </c>
      <c r="AS52" s="198">
        <v>4</v>
      </c>
      <c r="AT52" s="198" t="s">
        <v>307</v>
      </c>
      <c r="AU52" s="189" t="s">
        <v>391</v>
      </c>
    </row>
    <row r="53" spans="2:47" s="185" customFormat="1" ht="51.6" thickBot="1">
      <c r="B53" s="35"/>
      <c r="C53" s="36" t="s">
        <v>380</v>
      </c>
      <c r="D53" s="36" t="s">
        <v>396</v>
      </c>
      <c r="E53" s="36" t="s">
        <v>382</v>
      </c>
      <c r="F53" s="36" t="s">
        <v>397</v>
      </c>
      <c r="G53" s="36">
        <v>13525</v>
      </c>
      <c r="H53" s="36" t="s">
        <v>427</v>
      </c>
      <c r="I53" s="36" t="s">
        <v>431</v>
      </c>
      <c r="J53" s="36" t="s">
        <v>1033</v>
      </c>
      <c r="K53" s="36" t="s">
        <v>1025</v>
      </c>
      <c r="L53" s="37" t="s">
        <v>324</v>
      </c>
      <c r="M53" s="36" t="s">
        <v>1010</v>
      </c>
      <c r="N53" s="36" t="s">
        <v>432</v>
      </c>
      <c r="O53" s="36" t="s">
        <v>147</v>
      </c>
      <c r="P53" s="37" t="s">
        <v>1</v>
      </c>
      <c r="Q53" s="36" t="s">
        <v>361</v>
      </c>
      <c r="R53" s="37" t="s">
        <v>140</v>
      </c>
      <c r="S53" s="36" t="s">
        <v>171</v>
      </c>
      <c r="T53" s="38">
        <v>0</v>
      </c>
      <c r="U53" s="209">
        <v>5</v>
      </c>
      <c r="V53" s="54">
        <v>0</v>
      </c>
      <c r="W53" s="44">
        <v>0</v>
      </c>
      <c r="X53" s="72">
        <v>542</v>
      </c>
      <c r="Y53" s="45">
        <v>0</v>
      </c>
      <c r="Z53" s="40">
        <v>0</v>
      </c>
      <c r="AA53" s="205">
        <v>0</v>
      </c>
      <c r="AB53" s="47">
        <v>0</v>
      </c>
      <c r="AC53" s="41">
        <v>186151640.27501401</v>
      </c>
      <c r="AD53" s="48">
        <v>186151640.27501401</v>
      </c>
      <c r="AE53" s="49">
        <v>2</v>
      </c>
      <c r="AF53" s="11" t="s">
        <v>64</v>
      </c>
      <c r="AG53" s="50" t="s">
        <v>1262</v>
      </c>
      <c r="AH53" s="11" t="s">
        <v>39</v>
      </c>
      <c r="AI53" s="51" t="s">
        <v>1266</v>
      </c>
      <c r="AJ53" s="11" t="s">
        <v>263</v>
      </c>
      <c r="AK53" s="52" t="s">
        <v>1266</v>
      </c>
      <c r="AL53" s="11" t="s">
        <v>34</v>
      </c>
      <c r="AM53" s="51" t="s">
        <v>1266</v>
      </c>
      <c r="AN53" s="11" t="s">
        <v>243</v>
      </c>
      <c r="AO53" s="52" t="s">
        <v>1263</v>
      </c>
      <c r="AP53" s="42" t="s">
        <v>50</v>
      </c>
      <c r="AQ53" s="51" t="s">
        <v>1263</v>
      </c>
      <c r="AR53" s="197" t="s">
        <v>1274</v>
      </c>
      <c r="AS53" s="198">
        <v>4</v>
      </c>
      <c r="AT53" s="198" t="s">
        <v>307</v>
      </c>
      <c r="AU53" s="189" t="s">
        <v>391</v>
      </c>
    </row>
    <row r="54" spans="2:47" s="185" customFormat="1" ht="41.4" thickBot="1">
      <c r="B54" s="35"/>
      <c r="C54" s="36" t="s">
        <v>380</v>
      </c>
      <c r="D54" s="36" t="s">
        <v>396</v>
      </c>
      <c r="E54" s="36" t="s">
        <v>382</v>
      </c>
      <c r="F54" s="36" t="s">
        <v>484</v>
      </c>
      <c r="G54" s="36">
        <v>13525</v>
      </c>
      <c r="H54" s="36" t="s">
        <v>414</v>
      </c>
      <c r="I54" s="36" t="s">
        <v>437</v>
      </c>
      <c r="J54" s="36" t="s">
        <v>433</v>
      </c>
      <c r="K54" s="36" t="s">
        <v>1011</v>
      </c>
      <c r="L54" s="37" t="s">
        <v>155</v>
      </c>
      <c r="M54" s="36" t="s">
        <v>1012</v>
      </c>
      <c r="N54" s="36" t="s">
        <v>432</v>
      </c>
      <c r="O54" s="36" t="s">
        <v>147</v>
      </c>
      <c r="P54" s="37" t="s">
        <v>1</v>
      </c>
      <c r="Q54" s="36" t="s">
        <v>156</v>
      </c>
      <c r="R54" s="37" t="s">
        <v>157</v>
      </c>
      <c r="S54" s="36" t="s">
        <v>162</v>
      </c>
      <c r="T54" s="38">
        <v>0</v>
      </c>
      <c r="U54" s="209">
        <v>3</v>
      </c>
      <c r="V54" s="54">
        <v>0</v>
      </c>
      <c r="W54" s="44">
        <v>0</v>
      </c>
      <c r="X54" s="72">
        <v>542</v>
      </c>
      <c r="Y54" s="45">
        <v>0</v>
      </c>
      <c r="Z54" s="40">
        <v>0</v>
      </c>
      <c r="AA54" s="205">
        <v>0</v>
      </c>
      <c r="AB54" s="47">
        <v>0</v>
      </c>
      <c r="AC54" s="41">
        <v>200405322.02091306</v>
      </c>
      <c r="AD54" s="48">
        <v>200405322.02091306</v>
      </c>
      <c r="AE54" s="49">
        <v>2</v>
      </c>
      <c r="AF54" s="11" t="s">
        <v>64</v>
      </c>
      <c r="AG54" s="50" t="s">
        <v>1262</v>
      </c>
      <c r="AH54" s="11" t="s">
        <v>63</v>
      </c>
      <c r="AI54" s="51" t="s">
        <v>1262</v>
      </c>
      <c r="AJ54" s="11" t="s">
        <v>263</v>
      </c>
      <c r="AK54" s="52" t="s">
        <v>1266</v>
      </c>
      <c r="AL54" s="11" t="s">
        <v>344</v>
      </c>
      <c r="AM54" s="51" t="s">
        <v>1262</v>
      </c>
      <c r="AN54" s="11" t="s">
        <v>247</v>
      </c>
      <c r="AO54" s="52" t="s">
        <v>1262</v>
      </c>
      <c r="AP54" s="42" t="s">
        <v>58</v>
      </c>
      <c r="AQ54" s="51" t="s">
        <v>1262</v>
      </c>
      <c r="AR54" s="197" t="s">
        <v>1272</v>
      </c>
      <c r="AS54" s="198">
        <v>4</v>
      </c>
      <c r="AT54" s="198" t="s">
        <v>307</v>
      </c>
      <c r="AU54" s="189" t="s">
        <v>391</v>
      </c>
    </row>
    <row r="55" spans="2:47" s="185" customFormat="1" ht="41.4" thickBot="1">
      <c r="B55" s="35"/>
      <c r="C55" s="36" t="s">
        <v>380</v>
      </c>
      <c r="D55" s="36" t="s">
        <v>396</v>
      </c>
      <c r="E55" s="36" t="s">
        <v>382</v>
      </c>
      <c r="F55" s="36" t="s">
        <v>484</v>
      </c>
      <c r="G55" s="36">
        <v>13525</v>
      </c>
      <c r="H55" s="36" t="s">
        <v>415</v>
      </c>
      <c r="I55" s="36" t="s">
        <v>438</v>
      </c>
      <c r="J55" s="36" t="s">
        <v>433</v>
      </c>
      <c r="K55" s="36" t="s">
        <v>1011</v>
      </c>
      <c r="L55" s="37" t="s">
        <v>155</v>
      </c>
      <c r="M55" s="36" t="s">
        <v>1012</v>
      </c>
      <c r="N55" s="36" t="s">
        <v>432</v>
      </c>
      <c r="O55" s="36" t="s">
        <v>147</v>
      </c>
      <c r="P55" s="37" t="s">
        <v>1</v>
      </c>
      <c r="Q55" s="36" t="s">
        <v>156</v>
      </c>
      <c r="R55" s="37" t="s">
        <v>157</v>
      </c>
      <c r="S55" s="36" t="s">
        <v>162</v>
      </c>
      <c r="T55" s="38">
        <v>0</v>
      </c>
      <c r="U55" s="209">
        <v>3</v>
      </c>
      <c r="V55" s="54">
        <v>0</v>
      </c>
      <c r="W55" s="44">
        <v>0</v>
      </c>
      <c r="X55" s="72">
        <v>542</v>
      </c>
      <c r="Y55" s="45">
        <v>0</v>
      </c>
      <c r="Z55" s="40">
        <v>0</v>
      </c>
      <c r="AA55" s="205">
        <v>0</v>
      </c>
      <c r="AB55" s="47">
        <v>0</v>
      </c>
      <c r="AC55" s="41">
        <v>200405322.02091306</v>
      </c>
      <c r="AD55" s="48">
        <v>200405322.02091306</v>
      </c>
      <c r="AE55" s="49">
        <v>2</v>
      </c>
      <c r="AF55" s="11" t="s">
        <v>64</v>
      </c>
      <c r="AG55" s="50" t="s">
        <v>1262</v>
      </c>
      <c r="AH55" s="11" t="s">
        <v>63</v>
      </c>
      <c r="AI55" s="51" t="s">
        <v>1262</v>
      </c>
      <c r="AJ55" s="11" t="s">
        <v>263</v>
      </c>
      <c r="AK55" s="52" t="s">
        <v>1266</v>
      </c>
      <c r="AL55" s="11" t="s">
        <v>344</v>
      </c>
      <c r="AM55" s="51" t="s">
        <v>1262</v>
      </c>
      <c r="AN55" s="11" t="s">
        <v>247</v>
      </c>
      <c r="AO55" s="52" t="s">
        <v>1262</v>
      </c>
      <c r="AP55" s="42" t="s">
        <v>58</v>
      </c>
      <c r="AQ55" s="51" t="s">
        <v>1262</v>
      </c>
      <c r="AR55" s="197" t="s">
        <v>1272</v>
      </c>
      <c r="AS55" s="198">
        <v>4</v>
      </c>
      <c r="AT55" s="198" t="s">
        <v>307</v>
      </c>
      <c r="AU55" s="189" t="s">
        <v>391</v>
      </c>
    </row>
    <row r="56" spans="2:47" s="185" customFormat="1" ht="41.4" thickBot="1">
      <c r="B56" s="35"/>
      <c r="C56" s="36" t="s">
        <v>380</v>
      </c>
      <c r="D56" s="36" t="s">
        <v>396</v>
      </c>
      <c r="E56" s="36" t="s">
        <v>382</v>
      </c>
      <c r="F56" s="36" t="s">
        <v>484</v>
      </c>
      <c r="G56" s="36">
        <v>13525</v>
      </c>
      <c r="H56" s="36" t="s">
        <v>416</v>
      </c>
      <c r="I56" s="36" t="s">
        <v>439</v>
      </c>
      <c r="J56" s="36" t="s">
        <v>1013</v>
      </c>
      <c r="K56" s="36" t="s">
        <v>1011</v>
      </c>
      <c r="L56" s="37" t="s">
        <v>324</v>
      </c>
      <c r="M56" s="36" t="s">
        <v>1012</v>
      </c>
      <c r="N56" s="36" t="s">
        <v>432</v>
      </c>
      <c r="O56" s="36" t="s">
        <v>151</v>
      </c>
      <c r="P56" s="37" t="s">
        <v>6</v>
      </c>
      <c r="Q56" s="36" t="s">
        <v>448</v>
      </c>
      <c r="R56" s="37" t="s">
        <v>140</v>
      </c>
      <c r="S56" s="36" t="s">
        <v>1009</v>
      </c>
      <c r="T56" s="38">
        <v>4.1666666666666664E-2</v>
      </c>
      <c r="U56" s="209">
        <v>0.16666666666666666</v>
      </c>
      <c r="V56" s="54">
        <v>976785</v>
      </c>
      <c r="W56" s="44">
        <v>32559.5</v>
      </c>
      <c r="X56" s="72">
        <v>542</v>
      </c>
      <c r="Y56" s="45">
        <v>4.1666666666666664E-2</v>
      </c>
      <c r="Z56" s="40">
        <v>1</v>
      </c>
      <c r="AA56" s="205">
        <v>1356.6458333333333</v>
      </c>
      <c r="AB56" s="47">
        <v>735302.04166666663</v>
      </c>
      <c r="AC56" s="41">
        <v>200405322.02091306</v>
      </c>
      <c r="AD56" s="48">
        <v>201140624.06257972</v>
      </c>
      <c r="AE56" s="49">
        <v>2</v>
      </c>
      <c r="AF56" s="11" t="s">
        <v>241</v>
      </c>
      <c r="AG56" s="50" t="s">
        <v>1268</v>
      </c>
      <c r="AH56" s="11" t="s">
        <v>245</v>
      </c>
      <c r="AI56" s="51" t="s">
        <v>1263</v>
      </c>
      <c r="AJ56" s="11" t="s">
        <v>263</v>
      </c>
      <c r="AK56" s="52" t="s">
        <v>1266</v>
      </c>
      <c r="AL56" s="11" t="s">
        <v>242</v>
      </c>
      <c r="AM56" s="51" t="s">
        <v>1263</v>
      </c>
      <c r="AN56" s="11" t="s">
        <v>247</v>
      </c>
      <c r="AO56" s="52" t="s">
        <v>1262</v>
      </c>
      <c r="AP56" s="42" t="s">
        <v>54</v>
      </c>
      <c r="AQ56" s="51" t="s">
        <v>1263</v>
      </c>
      <c r="AR56" s="197" t="s">
        <v>1286</v>
      </c>
      <c r="AS56" s="198">
        <v>4</v>
      </c>
      <c r="AT56" s="198" t="s">
        <v>307</v>
      </c>
      <c r="AU56" s="189" t="s">
        <v>391</v>
      </c>
    </row>
    <row r="57" spans="2:47" s="185" customFormat="1" ht="41.4" thickBot="1">
      <c r="B57" s="35"/>
      <c r="C57" s="36" t="s">
        <v>380</v>
      </c>
      <c r="D57" s="36" t="s">
        <v>396</v>
      </c>
      <c r="E57" s="36" t="s">
        <v>382</v>
      </c>
      <c r="F57" s="36" t="s">
        <v>484</v>
      </c>
      <c r="G57" s="36">
        <v>13525</v>
      </c>
      <c r="H57" s="36" t="s">
        <v>417</v>
      </c>
      <c r="I57" s="36" t="s">
        <v>440</v>
      </c>
      <c r="J57" s="36" t="s">
        <v>433</v>
      </c>
      <c r="K57" s="36" t="s">
        <v>1011</v>
      </c>
      <c r="L57" s="37" t="s">
        <v>155</v>
      </c>
      <c r="M57" s="36" t="s">
        <v>1014</v>
      </c>
      <c r="N57" s="36" t="s">
        <v>432</v>
      </c>
      <c r="O57" s="36" t="s">
        <v>147</v>
      </c>
      <c r="P57" s="37" t="s">
        <v>1</v>
      </c>
      <c r="Q57" s="36" t="s">
        <v>156</v>
      </c>
      <c r="R57" s="37" t="s">
        <v>157</v>
      </c>
      <c r="S57" s="36" t="s">
        <v>162</v>
      </c>
      <c r="T57" s="38">
        <v>0</v>
      </c>
      <c r="U57" s="209">
        <v>3</v>
      </c>
      <c r="V57" s="54">
        <v>0</v>
      </c>
      <c r="W57" s="44">
        <v>0</v>
      </c>
      <c r="X57" s="72">
        <v>542</v>
      </c>
      <c r="Y57" s="45">
        <v>0</v>
      </c>
      <c r="Z57" s="40">
        <v>0</v>
      </c>
      <c r="AA57" s="205">
        <v>0</v>
      </c>
      <c r="AB57" s="47">
        <v>0</v>
      </c>
      <c r="AC57" s="41">
        <v>200405322.02091306</v>
      </c>
      <c r="AD57" s="48">
        <v>200405322.02091306</v>
      </c>
      <c r="AE57" s="49">
        <v>2</v>
      </c>
      <c r="AF57" s="11" t="s">
        <v>64</v>
      </c>
      <c r="AG57" s="50" t="s">
        <v>1262</v>
      </c>
      <c r="AH57" s="11" t="s">
        <v>63</v>
      </c>
      <c r="AI57" s="51" t="s">
        <v>1262</v>
      </c>
      <c r="AJ57" s="11" t="s">
        <v>263</v>
      </c>
      <c r="AK57" s="52" t="s">
        <v>1266</v>
      </c>
      <c r="AL57" s="11" t="s">
        <v>344</v>
      </c>
      <c r="AM57" s="51" t="s">
        <v>1262</v>
      </c>
      <c r="AN57" s="11" t="s">
        <v>247</v>
      </c>
      <c r="AO57" s="52" t="s">
        <v>1262</v>
      </c>
      <c r="AP57" s="42" t="s">
        <v>58</v>
      </c>
      <c r="AQ57" s="51" t="s">
        <v>1262</v>
      </c>
      <c r="AR57" s="197" t="s">
        <v>1272</v>
      </c>
      <c r="AS57" s="198">
        <v>4</v>
      </c>
      <c r="AT57" s="198" t="s">
        <v>307</v>
      </c>
      <c r="AU57" s="189" t="s">
        <v>391</v>
      </c>
    </row>
    <row r="58" spans="2:47" s="185" customFormat="1" ht="41.4" thickBot="1">
      <c r="B58" s="35"/>
      <c r="C58" s="36" t="s">
        <v>380</v>
      </c>
      <c r="D58" s="36" t="s">
        <v>396</v>
      </c>
      <c r="E58" s="36" t="s">
        <v>382</v>
      </c>
      <c r="F58" s="36" t="s">
        <v>484</v>
      </c>
      <c r="G58" s="36">
        <v>13525</v>
      </c>
      <c r="H58" s="36" t="s">
        <v>421</v>
      </c>
      <c r="I58" s="36" t="s">
        <v>405</v>
      </c>
      <c r="J58" s="36" t="s">
        <v>1015</v>
      </c>
      <c r="K58" s="36" t="s">
        <v>1016</v>
      </c>
      <c r="L58" s="37" t="s">
        <v>324</v>
      </c>
      <c r="M58" s="36" t="s">
        <v>1017</v>
      </c>
      <c r="N58" s="36" t="s">
        <v>432</v>
      </c>
      <c r="O58" s="36" t="s">
        <v>151</v>
      </c>
      <c r="P58" s="37" t="s">
        <v>6</v>
      </c>
      <c r="Q58" s="36" t="s">
        <v>448</v>
      </c>
      <c r="R58" s="37" t="s">
        <v>140</v>
      </c>
      <c r="S58" s="36" t="s">
        <v>1009</v>
      </c>
      <c r="T58" s="38">
        <v>4.1666666666666664E-2</v>
      </c>
      <c r="U58" s="209">
        <v>0.16666666666666666</v>
      </c>
      <c r="V58" s="54">
        <v>976785</v>
      </c>
      <c r="W58" s="44">
        <v>32559.5</v>
      </c>
      <c r="X58" s="72">
        <v>542</v>
      </c>
      <c r="Y58" s="45">
        <v>4.1666666666666664E-2</v>
      </c>
      <c r="Z58" s="40">
        <v>1</v>
      </c>
      <c r="AA58" s="205">
        <v>1356.6458333333333</v>
      </c>
      <c r="AB58" s="47">
        <v>735302.04166666663</v>
      </c>
      <c r="AC58" s="41">
        <v>200405322.02091306</v>
      </c>
      <c r="AD58" s="48">
        <v>201140624.06257972</v>
      </c>
      <c r="AE58" s="49">
        <v>2</v>
      </c>
      <c r="AF58" s="11" t="s">
        <v>241</v>
      </c>
      <c r="AG58" s="50" t="s">
        <v>1268</v>
      </c>
      <c r="AH58" s="11" t="s">
        <v>245</v>
      </c>
      <c r="AI58" s="51" t="s">
        <v>1263</v>
      </c>
      <c r="AJ58" s="11" t="s">
        <v>263</v>
      </c>
      <c r="AK58" s="52" t="s">
        <v>1266</v>
      </c>
      <c r="AL58" s="11" t="s">
        <v>242</v>
      </c>
      <c r="AM58" s="51" t="s">
        <v>1263</v>
      </c>
      <c r="AN58" s="11" t="s">
        <v>247</v>
      </c>
      <c r="AO58" s="52" t="s">
        <v>1262</v>
      </c>
      <c r="AP58" s="42" t="s">
        <v>54</v>
      </c>
      <c r="AQ58" s="51" t="s">
        <v>1263</v>
      </c>
      <c r="AR58" s="197" t="s">
        <v>1286</v>
      </c>
      <c r="AS58" s="198">
        <v>4</v>
      </c>
      <c r="AT58" s="198" t="s">
        <v>307</v>
      </c>
      <c r="AU58" s="189" t="s">
        <v>391</v>
      </c>
    </row>
    <row r="59" spans="2:47" s="185" customFormat="1" ht="61.8" thickBot="1">
      <c r="B59" s="35"/>
      <c r="C59" s="36" t="s">
        <v>380</v>
      </c>
      <c r="D59" s="36" t="s">
        <v>396</v>
      </c>
      <c r="E59" s="36" t="s">
        <v>382</v>
      </c>
      <c r="F59" s="36" t="s">
        <v>397</v>
      </c>
      <c r="G59" s="36">
        <v>13525</v>
      </c>
      <c r="H59" s="36" t="s">
        <v>419</v>
      </c>
      <c r="I59" s="36" t="s">
        <v>420</v>
      </c>
      <c r="J59" s="36" t="s">
        <v>449</v>
      </c>
      <c r="K59" s="36" t="s">
        <v>346</v>
      </c>
      <c r="L59" s="37" t="s">
        <v>136</v>
      </c>
      <c r="M59" s="36" t="s">
        <v>1018</v>
      </c>
      <c r="N59" s="36" t="s">
        <v>432</v>
      </c>
      <c r="O59" s="36" t="s">
        <v>147</v>
      </c>
      <c r="P59" s="37" t="s">
        <v>1</v>
      </c>
      <c r="Q59" s="36" t="s">
        <v>450</v>
      </c>
      <c r="R59" s="37" t="s">
        <v>140</v>
      </c>
      <c r="S59" s="36" t="s">
        <v>451</v>
      </c>
      <c r="T59" s="38">
        <v>2.0833333333333332E-2</v>
      </c>
      <c r="U59" s="209">
        <v>0.33333333333333331</v>
      </c>
      <c r="V59" s="54">
        <v>0</v>
      </c>
      <c r="W59" s="44">
        <v>0</v>
      </c>
      <c r="X59" s="72">
        <v>542</v>
      </c>
      <c r="Y59" s="45">
        <v>2.0833333333333332E-2</v>
      </c>
      <c r="Z59" s="40">
        <v>0</v>
      </c>
      <c r="AA59" s="205">
        <v>0</v>
      </c>
      <c r="AB59" s="47">
        <v>0</v>
      </c>
      <c r="AC59" s="41">
        <v>98369600</v>
      </c>
      <c r="AD59" s="48">
        <v>98369600</v>
      </c>
      <c r="AE59" s="49">
        <v>1</v>
      </c>
      <c r="AF59" s="11" t="s">
        <v>61</v>
      </c>
      <c r="AG59" s="50" t="s">
        <v>1262</v>
      </c>
      <c r="AH59" s="11" t="s">
        <v>63</v>
      </c>
      <c r="AI59" s="51" t="s">
        <v>1262</v>
      </c>
      <c r="AJ59" s="11" t="s">
        <v>143</v>
      </c>
      <c r="AK59" s="52" t="s">
        <v>1262</v>
      </c>
      <c r="AL59" s="11" t="s">
        <v>43</v>
      </c>
      <c r="AM59" s="51" t="s">
        <v>1268</v>
      </c>
      <c r="AN59" s="11" t="s">
        <v>1019</v>
      </c>
      <c r="AO59" s="52" t="s">
        <v>1262</v>
      </c>
      <c r="AP59" s="42" t="s">
        <v>58</v>
      </c>
      <c r="AQ59" s="51" t="s">
        <v>1262</v>
      </c>
      <c r="AR59" s="197" t="s">
        <v>1287</v>
      </c>
      <c r="AS59" s="198">
        <v>3</v>
      </c>
      <c r="AT59" s="198" t="s">
        <v>305</v>
      </c>
      <c r="AU59" s="189" t="s">
        <v>392</v>
      </c>
    </row>
    <row r="60" spans="2:47" s="185" customFormat="1" ht="41.4" thickBot="1">
      <c r="B60" s="35"/>
      <c r="C60" s="36" t="s">
        <v>380</v>
      </c>
      <c r="D60" s="36" t="s">
        <v>396</v>
      </c>
      <c r="E60" s="36" t="s">
        <v>382</v>
      </c>
      <c r="F60" s="36" t="s">
        <v>397</v>
      </c>
      <c r="G60" s="36">
        <v>13525</v>
      </c>
      <c r="H60" s="36" t="s">
        <v>418</v>
      </c>
      <c r="I60" s="36" t="s">
        <v>406</v>
      </c>
      <c r="J60" s="36" t="s">
        <v>1020</v>
      </c>
      <c r="K60" s="36" t="s">
        <v>348</v>
      </c>
      <c r="L60" s="37" t="s">
        <v>136</v>
      </c>
      <c r="M60" s="36" t="s">
        <v>1021</v>
      </c>
      <c r="N60" s="36" t="s">
        <v>432</v>
      </c>
      <c r="O60" s="36" t="s">
        <v>151</v>
      </c>
      <c r="P60" s="37" t="s">
        <v>6</v>
      </c>
      <c r="Q60" s="36" t="s">
        <v>1022</v>
      </c>
      <c r="R60" s="37" t="s">
        <v>140</v>
      </c>
      <c r="S60" s="36" t="s">
        <v>1023</v>
      </c>
      <c r="T60" s="38">
        <v>0</v>
      </c>
      <c r="U60" s="209">
        <v>2</v>
      </c>
      <c r="V60" s="54">
        <v>0</v>
      </c>
      <c r="W60" s="44">
        <v>0</v>
      </c>
      <c r="X60" s="72">
        <v>542</v>
      </c>
      <c r="Y60" s="45">
        <v>0</v>
      </c>
      <c r="Z60" s="40">
        <v>0</v>
      </c>
      <c r="AA60" s="205">
        <v>0</v>
      </c>
      <c r="AB60" s="47">
        <v>0</v>
      </c>
      <c r="AC60" s="41">
        <v>30000000</v>
      </c>
      <c r="AD60" s="48">
        <v>30000000</v>
      </c>
      <c r="AE60" s="49">
        <v>1</v>
      </c>
      <c r="AF60" s="11" t="s">
        <v>61</v>
      </c>
      <c r="AG60" s="50" t="s">
        <v>1262</v>
      </c>
      <c r="AH60" s="11" t="s">
        <v>63</v>
      </c>
      <c r="AI60" s="51" t="s">
        <v>1262</v>
      </c>
      <c r="AJ60" s="11" t="s">
        <v>143</v>
      </c>
      <c r="AK60" s="52" t="s">
        <v>1262</v>
      </c>
      <c r="AL60" s="11" t="s">
        <v>242</v>
      </c>
      <c r="AM60" s="51" t="s">
        <v>1263</v>
      </c>
      <c r="AN60" s="11" t="s">
        <v>1019</v>
      </c>
      <c r="AO60" s="52" t="s">
        <v>1262</v>
      </c>
      <c r="AP60" s="42" t="s">
        <v>58</v>
      </c>
      <c r="AQ60" s="51" t="s">
        <v>1262</v>
      </c>
      <c r="AR60" s="197" t="s">
        <v>1283</v>
      </c>
      <c r="AS60" s="198">
        <v>2</v>
      </c>
      <c r="AT60" s="198" t="s">
        <v>304</v>
      </c>
      <c r="AU60" s="189" t="s">
        <v>303</v>
      </c>
    </row>
    <row r="61" spans="2:47" s="185" customFormat="1" ht="61.8" thickBot="1">
      <c r="B61" s="35"/>
      <c r="C61" s="36" t="s">
        <v>380</v>
      </c>
      <c r="D61" s="36" t="s">
        <v>384</v>
      </c>
      <c r="E61" s="36" t="s">
        <v>382</v>
      </c>
      <c r="F61" s="36" t="s">
        <v>485</v>
      </c>
      <c r="G61" s="36">
        <v>13500</v>
      </c>
      <c r="H61" s="36" t="s">
        <v>460</v>
      </c>
      <c r="I61" s="36" t="s">
        <v>466</v>
      </c>
      <c r="J61" s="36" t="s">
        <v>1035</v>
      </c>
      <c r="K61" s="36" t="s">
        <v>1025</v>
      </c>
      <c r="L61" s="37" t="s">
        <v>324</v>
      </c>
      <c r="M61" s="36" t="s">
        <v>1036</v>
      </c>
      <c r="N61" s="36" t="s">
        <v>432</v>
      </c>
      <c r="O61" s="36" t="s">
        <v>151</v>
      </c>
      <c r="P61" s="37" t="s">
        <v>6</v>
      </c>
      <c r="Q61" s="36" t="s">
        <v>361</v>
      </c>
      <c r="R61" s="37" t="s">
        <v>140</v>
      </c>
      <c r="S61" s="36" t="s">
        <v>472</v>
      </c>
      <c r="T61" s="38">
        <v>0</v>
      </c>
      <c r="U61" s="209">
        <v>5</v>
      </c>
      <c r="V61" s="54">
        <v>0</v>
      </c>
      <c r="W61" s="44">
        <v>0</v>
      </c>
      <c r="X61" s="72">
        <v>542</v>
      </c>
      <c r="Y61" s="45">
        <v>0</v>
      </c>
      <c r="Z61" s="40">
        <v>0</v>
      </c>
      <c r="AA61" s="205">
        <v>0</v>
      </c>
      <c r="AB61" s="47">
        <v>0</v>
      </c>
      <c r="AC61" s="41">
        <v>161870988.06522933</v>
      </c>
      <c r="AD61" s="48">
        <v>161870988.06522933</v>
      </c>
      <c r="AE61" s="49">
        <v>2</v>
      </c>
      <c r="AF61" s="11" t="s">
        <v>64</v>
      </c>
      <c r="AG61" s="50" t="s">
        <v>1262</v>
      </c>
      <c r="AH61" s="11" t="s">
        <v>39</v>
      </c>
      <c r="AI61" s="51" t="s">
        <v>1266</v>
      </c>
      <c r="AJ61" s="11" t="s">
        <v>263</v>
      </c>
      <c r="AK61" s="52" t="s">
        <v>1266</v>
      </c>
      <c r="AL61" s="11" t="s">
        <v>34</v>
      </c>
      <c r="AM61" s="51" t="s">
        <v>1266</v>
      </c>
      <c r="AN61" s="11" t="s">
        <v>243</v>
      </c>
      <c r="AO61" s="52" t="s">
        <v>1263</v>
      </c>
      <c r="AP61" s="42" t="s">
        <v>50</v>
      </c>
      <c r="AQ61" s="51" t="s">
        <v>1263</v>
      </c>
      <c r="AR61" s="197" t="s">
        <v>1274</v>
      </c>
      <c r="AS61" s="198">
        <v>4</v>
      </c>
      <c r="AT61" s="198" t="s">
        <v>307</v>
      </c>
      <c r="AU61" s="189" t="s">
        <v>391</v>
      </c>
    </row>
    <row r="62" spans="2:47" s="185" customFormat="1" ht="61.8" thickBot="1">
      <c r="B62" s="35"/>
      <c r="C62" s="36" t="s">
        <v>380</v>
      </c>
      <c r="D62" s="36" t="s">
        <v>384</v>
      </c>
      <c r="E62" s="36" t="s">
        <v>382</v>
      </c>
      <c r="F62" s="36" t="s">
        <v>485</v>
      </c>
      <c r="G62" s="36">
        <v>13500</v>
      </c>
      <c r="H62" s="36" t="s">
        <v>461</v>
      </c>
      <c r="I62" s="36" t="s">
        <v>467</v>
      </c>
      <c r="J62" s="36" t="s">
        <v>1035</v>
      </c>
      <c r="K62" s="36" t="s">
        <v>1025</v>
      </c>
      <c r="L62" s="37" t="s">
        <v>324</v>
      </c>
      <c r="M62" s="36" t="s">
        <v>1036</v>
      </c>
      <c r="N62" s="36" t="s">
        <v>432</v>
      </c>
      <c r="O62" s="36" t="s">
        <v>151</v>
      </c>
      <c r="P62" s="37" t="s">
        <v>6</v>
      </c>
      <c r="Q62" s="36" t="s">
        <v>361</v>
      </c>
      <c r="R62" s="37" t="s">
        <v>140</v>
      </c>
      <c r="S62" s="36" t="s">
        <v>472</v>
      </c>
      <c r="T62" s="38">
        <v>0</v>
      </c>
      <c r="U62" s="209">
        <v>5</v>
      </c>
      <c r="V62" s="54">
        <v>0</v>
      </c>
      <c r="W62" s="44">
        <v>0</v>
      </c>
      <c r="X62" s="72">
        <v>542</v>
      </c>
      <c r="Y62" s="45">
        <v>0</v>
      </c>
      <c r="Z62" s="40">
        <v>0</v>
      </c>
      <c r="AA62" s="205">
        <v>0</v>
      </c>
      <c r="AB62" s="47">
        <v>0</v>
      </c>
      <c r="AC62" s="41">
        <v>161870988.06522933</v>
      </c>
      <c r="AD62" s="48">
        <v>161870988.06522933</v>
      </c>
      <c r="AE62" s="49">
        <v>2</v>
      </c>
      <c r="AF62" s="11" t="s">
        <v>64</v>
      </c>
      <c r="AG62" s="50" t="s">
        <v>1262</v>
      </c>
      <c r="AH62" s="11" t="s">
        <v>39</v>
      </c>
      <c r="AI62" s="51" t="s">
        <v>1266</v>
      </c>
      <c r="AJ62" s="11" t="s">
        <v>263</v>
      </c>
      <c r="AK62" s="52" t="s">
        <v>1266</v>
      </c>
      <c r="AL62" s="11" t="s">
        <v>34</v>
      </c>
      <c r="AM62" s="51" t="s">
        <v>1266</v>
      </c>
      <c r="AN62" s="11" t="s">
        <v>243</v>
      </c>
      <c r="AO62" s="52" t="s">
        <v>1263</v>
      </c>
      <c r="AP62" s="42" t="s">
        <v>50</v>
      </c>
      <c r="AQ62" s="51" t="s">
        <v>1263</v>
      </c>
      <c r="AR62" s="197" t="s">
        <v>1274</v>
      </c>
      <c r="AS62" s="198">
        <v>4</v>
      </c>
      <c r="AT62" s="198" t="s">
        <v>307</v>
      </c>
      <c r="AU62" s="189" t="s">
        <v>391</v>
      </c>
    </row>
    <row r="63" spans="2:47" s="185" customFormat="1" ht="61.8" thickBot="1">
      <c r="B63" s="35"/>
      <c r="C63" s="36" t="s">
        <v>380</v>
      </c>
      <c r="D63" s="36" t="s">
        <v>384</v>
      </c>
      <c r="E63" s="36" t="s">
        <v>382</v>
      </c>
      <c r="F63" s="36" t="s">
        <v>485</v>
      </c>
      <c r="G63" s="36">
        <v>13500</v>
      </c>
      <c r="H63" s="36" t="s">
        <v>456</v>
      </c>
      <c r="I63" s="36" t="s">
        <v>464</v>
      </c>
      <c r="J63" s="36" t="s">
        <v>1037</v>
      </c>
      <c r="K63" s="36" t="s">
        <v>1025</v>
      </c>
      <c r="L63" s="37" t="s">
        <v>324</v>
      </c>
      <c r="M63" s="36" t="s">
        <v>1038</v>
      </c>
      <c r="N63" s="36" t="s">
        <v>432</v>
      </c>
      <c r="O63" s="36" t="s">
        <v>151</v>
      </c>
      <c r="P63" s="37" t="s">
        <v>6</v>
      </c>
      <c r="Q63" s="36" t="s">
        <v>361</v>
      </c>
      <c r="R63" s="37" t="s">
        <v>140</v>
      </c>
      <c r="S63" s="36" t="s">
        <v>472</v>
      </c>
      <c r="T63" s="38">
        <v>0</v>
      </c>
      <c r="U63" s="209">
        <v>5</v>
      </c>
      <c r="V63" s="54">
        <v>0</v>
      </c>
      <c r="W63" s="44">
        <v>0</v>
      </c>
      <c r="X63" s="72">
        <v>542</v>
      </c>
      <c r="Y63" s="45">
        <v>0</v>
      </c>
      <c r="Z63" s="40">
        <v>0</v>
      </c>
      <c r="AA63" s="205">
        <v>0</v>
      </c>
      <c r="AB63" s="47">
        <v>0</v>
      </c>
      <c r="AC63" s="41">
        <v>161870988.06522933</v>
      </c>
      <c r="AD63" s="48">
        <v>161870988.06522933</v>
      </c>
      <c r="AE63" s="49">
        <v>2</v>
      </c>
      <c r="AF63" s="11" t="s">
        <v>64</v>
      </c>
      <c r="AG63" s="50" t="s">
        <v>1262</v>
      </c>
      <c r="AH63" s="11" t="s">
        <v>39</v>
      </c>
      <c r="AI63" s="51" t="s">
        <v>1266</v>
      </c>
      <c r="AJ63" s="11" t="s">
        <v>263</v>
      </c>
      <c r="AK63" s="52" t="s">
        <v>1266</v>
      </c>
      <c r="AL63" s="11" t="s">
        <v>34</v>
      </c>
      <c r="AM63" s="51" t="s">
        <v>1266</v>
      </c>
      <c r="AN63" s="11" t="s">
        <v>243</v>
      </c>
      <c r="AO63" s="52" t="s">
        <v>1263</v>
      </c>
      <c r="AP63" s="42" t="s">
        <v>50</v>
      </c>
      <c r="AQ63" s="51" t="s">
        <v>1263</v>
      </c>
      <c r="AR63" s="197" t="s">
        <v>1274</v>
      </c>
      <c r="AS63" s="198">
        <v>4</v>
      </c>
      <c r="AT63" s="198" t="s">
        <v>307</v>
      </c>
      <c r="AU63" s="189" t="s">
        <v>391</v>
      </c>
    </row>
    <row r="64" spans="2:47" s="185" customFormat="1" ht="61.8" thickBot="1">
      <c r="B64" s="35"/>
      <c r="C64" s="36" t="s">
        <v>380</v>
      </c>
      <c r="D64" s="36" t="s">
        <v>384</v>
      </c>
      <c r="E64" s="36" t="s">
        <v>382</v>
      </c>
      <c r="F64" s="36" t="s">
        <v>485</v>
      </c>
      <c r="G64" s="36">
        <v>13500</v>
      </c>
      <c r="H64" s="36" t="s">
        <v>457</v>
      </c>
      <c r="I64" s="36" t="s">
        <v>471</v>
      </c>
      <c r="J64" s="36" t="s">
        <v>1039</v>
      </c>
      <c r="K64" s="36" t="s">
        <v>1025</v>
      </c>
      <c r="L64" s="37" t="s">
        <v>324</v>
      </c>
      <c r="M64" s="36" t="s">
        <v>1038</v>
      </c>
      <c r="N64" s="36" t="s">
        <v>432</v>
      </c>
      <c r="O64" s="36" t="s">
        <v>151</v>
      </c>
      <c r="P64" s="37" t="s">
        <v>6</v>
      </c>
      <c r="Q64" s="36" t="s">
        <v>361</v>
      </c>
      <c r="R64" s="37" t="s">
        <v>140</v>
      </c>
      <c r="S64" s="36" t="s">
        <v>148</v>
      </c>
      <c r="T64" s="38">
        <v>4.1666666666666664E-2</v>
      </c>
      <c r="U64" s="209">
        <v>5</v>
      </c>
      <c r="V64" s="54">
        <v>22763550</v>
      </c>
      <c r="W64" s="44">
        <v>758785</v>
      </c>
      <c r="X64" s="72">
        <v>542</v>
      </c>
      <c r="Y64" s="45">
        <v>4.1666666666666664E-2</v>
      </c>
      <c r="Z64" s="40">
        <v>1</v>
      </c>
      <c r="AA64" s="205">
        <v>31616.041666666664</v>
      </c>
      <c r="AB64" s="47">
        <v>17135894.583333332</v>
      </c>
      <c r="AC64" s="41">
        <v>161870988.06522933</v>
      </c>
      <c r="AD64" s="48">
        <v>179006882.64856267</v>
      </c>
      <c r="AE64" s="49">
        <v>2</v>
      </c>
      <c r="AF64" s="11" t="s">
        <v>253</v>
      </c>
      <c r="AG64" s="50" t="s">
        <v>1276</v>
      </c>
      <c r="AH64" s="11" t="s">
        <v>39</v>
      </c>
      <c r="AI64" s="51" t="s">
        <v>1266</v>
      </c>
      <c r="AJ64" s="11" t="s">
        <v>263</v>
      </c>
      <c r="AK64" s="52" t="s">
        <v>1266</v>
      </c>
      <c r="AL64" s="11" t="s">
        <v>34</v>
      </c>
      <c r="AM64" s="51" t="s">
        <v>1266</v>
      </c>
      <c r="AN64" s="11" t="s">
        <v>243</v>
      </c>
      <c r="AO64" s="52" t="s">
        <v>1263</v>
      </c>
      <c r="AP64" s="42" t="s">
        <v>50</v>
      </c>
      <c r="AQ64" s="51" t="s">
        <v>1263</v>
      </c>
      <c r="AR64" s="197" t="s">
        <v>1277</v>
      </c>
      <c r="AS64" s="198">
        <v>5</v>
      </c>
      <c r="AT64" s="198" t="s">
        <v>309</v>
      </c>
      <c r="AU64" s="189" t="s">
        <v>310</v>
      </c>
    </row>
    <row r="65" spans="2:47" s="185" customFormat="1" ht="51.6" thickBot="1">
      <c r="B65" s="35"/>
      <c r="C65" s="36" t="s">
        <v>380</v>
      </c>
      <c r="D65" s="36" t="s">
        <v>384</v>
      </c>
      <c r="E65" s="36" t="s">
        <v>382</v>
      </c>
      <c r="F65" s="36" t="s">
        <v>485</v>
      </c>
      <c r="G65" s="36">
        <v>13500</v>
      </c>
      <c r="H65" s="36" t="s">
        <v>458</v>
      </c>
      <c r="I65" s="36" t="s">
        <v>468</v>
      </c>
      <c r="J65" s="36" t="s">
        <v>1040</v>
      </c>
      <c r="K65" s="36" t="s">
        <v>1025</v>
      </c>
      <c r="L65" s="37" t="s">
        <v>324</v>
      </c>
      <c r="M65" s="36" t="s">
        <v>1041</v>
      </c>
      <c r="N65" s="36" t="s">
        <v>432</v>
      </c>
      <c r="O65" s="36" t="s">
        <v>151</v>
      </c>
      <c r="P65" s="37" t="s">
        <v>6</v>
      </c>
      <c r="Q65" s="36" t="s">
        <v>361</v>
      </c>
      <c r="R65" s="37" t="s">
        <v>140</v>
      </c>
      <c r="S65" s="36" t="s">
        <v>472</v>
      </c>
      <c r="T65" s="38">
        <v>0</v>
      </c>
      <c r="U65" s="209">
        <v>5</v>
      </c>
      <c r="V65" s="54">
        <v>0</v>
      </c>
      <c r="W65" s="44">
        <v>0</v>
      </c>
      <c r="X65" s="72">
        <v>542</v>
      </c>
      <c r="Y65" s="45">
        <v>0</v>
      </c>
      <c r="Z65" s="40">
        <v>0</v>
      </c>
      <c r="AA65" s="205">
        <v>0</v>
      </c>
      <c r="AB65" s="47">
        <v>0</v>
      </c>
      <c r="AC65" s="41">
        <v>161870988.06522933</v>
      </c>
      <c r="AD65" s="48">
        <v>161870988.06522933</v>
      </c>
      <c r="AE65" s="49">
        <v>2</v>
      </c>
      <c r="AF65" s="11" t="s">
        <v>64</v>
      </c>
      <c r="AG65" s="50" t="s">
        <v>1262</v>
      </c>
      <c r="AH65" s="11" t="s">
        <v>39</v>
      </c>
      <c r="AI65" s="51" t="s">
        <v>1266</v>
      </c>
      <c r="AJ65" s="11" t="s">
        <v>263</v>
      </c>
      <c r="AK65" s="52" t="s">
        <v>1266</v>
      </c>
      <c r="AL65" s="11" t="s">
        <v>34</v>
      </c>
      <c r="AM65" s="51" t="s">
        <v>1266</v>
      </c>
      <c r="AN65" s="11" t="s">
        <v>243</v>
      </c>
      <c r="AO65" s="52" t="s">
        <v>1263</v>
      </c>
      <c r="AP65" s="42" t="s">
        <v>50</v>
      </c>
      <c r="AQ65" s="51" t="s">
        <v>1263</v>
      </c>
      <c r="AR65" s="197" t="s">
        <v>1274</v>
      </c>
      <c r="AS65" s="198">
        <v>4</v>
      </c>
      <c r="AT65" s="198" t="s">
        <v>307</v>
      </c>
      <c r="AU65" s="189" t="s">
        <v>391</v>
      </c>
    </row>
    <row r="66" spans="2:47" s="185" customFormat="1" ht="51.6" thickBot="1">
      <c r="B66" s="35"/>
      <c r="C66" s="36" t="s">
        <v>380</v>
      </c>
      <c r="D66" s="36" t="s">
        <v>384</v>
      </c>
      <c r="E66" s="36" t="s">
        <v>382</v>
      </c>
      <c r="F66" s="36" t="s">
        <v>485</v>
      </c>
      <c r="G66" s="36">
        <v>13500</v>
      </c>
      <c r="H66" s="36" t="s">
        <v>459</v>
      </c>
      <c r="I66" s="36" t="s">
        <v>469</v>
      </c>
      <c r="J66" s="36" t="s">
        <v>1042</v>
      </c>
      <c r="K66" s="36" t="s">
        <v>1025</v>
      </c>
      <c r="L66" s="37" t="s">
        <v>324</v>
      </c>
      <c r="M66" s="36" t="s">
        <v>1041</v>
      </c>
      <c r="N66" s="36" t="s">
        <v>432</v>
      </c>
      <c r="O66" s="36" t="s">
        <v>151</v>
      </c>
      <c r="P66" s="37" t="s">
        <v>6</v>
      </c>
      <c r="Q66" s="36" t="s">
        <v>361</v>
      </c>
      <c r="R66" s="37" t="s">
        <v>140</v>
      </c>
      <c r="S66" s="36" t="s">
        <v>472</v>
      </c>
      <c r="T66" s="38">
        <v>0</v>
      </c>
      <c r="U66" s="209">
        <v>5</v>
      </c>
      <c r="V66" s="54">
        <v>0</v>
      </c>
      <c r="W66" s="44">
        <v>0</v>
      </c>
      <c r="X66" s="72">
        <v>542</v>
      </c>
      <c r="Y66" s="45">
        <v>0</v>
      </c>
      <c r="Z66" s="40">
        <v>0</v>
      </c>
      <c r="AA66" s="205">
        <v>0</v>
      </c>
      <c r="AB66" s="47">
        <v>0</v>
      </c>
      <c r="AC66" s="41">
        <v>161870988.06522933</v>
      </c>
      <c r="AD66" s="48">
        <v>161870988.06522933</v>
      </c>
      <c r="AE66" s="49">
        <v>2</v>
      </c>
      <c r="AF66" s="11" t="s">
        <v>64</v>
      </c>
      <c r="AG66" s="50" t="s">
        <v>1262</v>
      </c>
      <c r="AH66" s="11" t="s">
        <v>39</v>
      </c>
      <c r="AI66" s="51" t="s">
        <v>1266</v>
      </c>
      <c r="AJ66" s="11" t="s">
        <v>263</v>
      </c>
      <c r="AK66" s="52" t="s">
        <v>1266</v>
      </c>
      <c r="AL66" s="11" t="s">
        <v>34</v>
      </c>
      <c r="AM66" s="51" t="s">
        <v>1266</v>
      </c>
      <c r="AN66" s="11" t="s">
        <v>243</v>
      </c>
      <c r="AO66" s="52" t="s">
        <v>1263</v>
      </c>
      <c r="AP66" s="42" t="s">
        <v>50</v>
      </c>
      <c r="AQ66" s="51" t="s">
        <v>1263</v>
      </c>
      <c r="AR66" s="197" t="s">
        <v>1274</v>
      </c>
      <c r="AS66" s="198">
        <v>4</v>
      </c>
      <c r="AT66" s="198" t="s">
        <v>307</v>
      </c>
      <c r="AU66" s="189" t="s">
        <v>391</v>
      </c>
    </row>
    <row r="67" spans="2:47" s="185" customFormat="1" ht="41.4" thickBot="1">
      <c r="B67" s="35"/>
      <c r="C67" s="36" t="s">
        <v>380</v>
      </c>
      <c r="D67" s="36" t="s">
        <v>384</v>
      </c>
      <c r="E67" s="36" t="s">
        <v>382</v>
      </c>
      <c r="F67" s="36" t="s">
        <v>485</v>
      </c>
      <c r="G67" s="36">
        <v>13500</v>
      </c>
      <c r="H67" s="36" t="s">
        <v>453</v>
      </c>
      <c r="I67" s="36" t="s">
        <v>489</v>
      </c>
      <c r="J67" s="36" t="s">
        <v>1043</v>
      </c>
      <c r="K67" s="36" t="s">
        <v>1025</v>
      </c>
      <c r="L67" s="37" t="s">
        <v>155</v>
      </c>
      <c r="M67" s="36" t="s">
        <v>470</v>
      </c>
      <c r="N67" s="36" t="s">
        <v>432</v>
      </c>
      <c r="O67" s="36" t="s">
        <v>147</v>
      </c>
      <c r="P67" s="37" t="s">
        <v>1</v>
      </c>
      <c r="Q67" s="36" t="s">
        <v>361</v>
      </c>
      <c r="R67" s="37" t="s">
        <v>157</v>
      </c>
      <c r="S67" s="36" t="s">
        <v>1008</v>
      </c>
      <c r="T67" s="38">
        <v>0.16666666666666666</v>
      </c>
      <c r="U67" s="209">
        <v>5</v>
      </c>
      <c r="V67" s="54">
        <v>0</v>
      </c>
      <c r="W67" s="44">
        <v>0</v>
      </c>
      <c r="X67" s="72">
        <v>542</v>
      </c>
      <c r="Y67" s="45">
        <v>0.16666666666666666</v>
      </c>
      <c r="Z67" s="40">
        <v>0</v>
      </c>
      <c r="AA67" s="205">
        <v>0</v>
      </c>
      <c r="AB67" s="47">
        <v>0</v>
      </c>
      <c r="AC67" s="41">
        <v>161870988.06522933</v>
      </c>
      <c r="AD67" s="48">
        <v>161870988.06522933</v>
      </c>
      <c r="AE67" s="49">
        <v>2</v>
      </c>
      <c r="AF67" s="11" t="s">
        <v>64</v>
      </c>
      <c r="AG67" s="50" t="s">
        <v>1262</v>
      </c>
      <c r="AH67" s="11" t="s">
        <v>63</v>
      </c>
      <c r="AI67" s="51" t="s">
        <v>1262</v>
      </c>
      <c r="AJ67" s="11" t="s">
        <v>263</v>
      </c>
      <c r="AK67" s="52" t="s">
        <v>1266</v>
      </c>
      <c r="AL67" s="11" t="s">
        <v>43</v>
      </c>
      <c r="AM67" s="51" t="s">
        <v>1268</v>
      </c>
      <c r="AN67" s="11" t="s">
        <v>247</v>
      </c>
      <c r="AO67" s="52" t="s">
        <v>1262</v>
      </c>
      <c r="AP67" s="42" t="s">
        <v>58</v>
      </c>
      <c r="AQ67" s="51" t="s">
        <v>1262</v>
      </c>
      <c r="AR67" s="197" t="s">
        <v>1288</v>
      </c>
      <c r="AS67" s="198">
        <v>4</v>
      </c>
      <c r="AT67" s="198" t="s">
        <v>307</v>
      </c>
      <c r="AU67" s="189" t="s">
        <v>391</v>
      </c>
    </row>
    <row r="68" spans="2:47" s="185" customFormat="1" ht="51.6" thickBot="1">
      <c r="B68" s="35"/>
      <c r="C68" s="36" t="s">
        <v>380</v>
      </c>
      <c r="D68" s="36" t="s">
        <v>384</v>
      </c>
      <c r="E68" s="36" t="s">
        <v>382</v>
      </c>
      <c r="F68" s="36" t="s">
        <v>452</v>
      </c>
      <c r="G68" s="36">
        <v>13500</v>
      </c>
      <c r="H68" s="36" t="s">
        <v>462</v>
      </c>
      <c r="I68" s="36" t="s">
        <v>1044</v>
      </c>
      <c r="J68" s="36" t="s">
        <v>475</v>
      </c>
      <c r="K68" s="36" t="s">
        <v>443</v>
      </c>
      <c r="L68" s="37" t="s">
        <v>136</v>
      </c>
      <c r="M68" s="36" t="s">
        <v>1045</v>
      </c>
      <c r="N68" s="36" t="s">
        <v>432</v>
      </c>
      <c r="O68" s="36" t="s">
        <v>151</v>
      </c>
      <c r="P68" s="37" t="s">
        <v>6</v>
      </c>
      <c r="Q68" s="36" t="s">
        <v>476</v>
      </c>
      <c r="R68" s="37" t="s">
        <v>140</v>
      </c>
      <c r="S68" s="36" t="s">
        <v>490</v>
      </c>
      <c r="T68" s="38">
        <v>0</v>
      </c>
      <c r="U68" s="209">
        <v>180</v>
      </c>
      <c r="V68" s="54">
        <v>0</v>
      </c>
      <c r="W68" s="44">
        <v>0</v>
      </c>
      <c r="X68" s="72">
        <v>542</v>
      </c>
      <c r="Y68" s="45">
        <v>0</v>
      </c>
      <c r="Z68" s="40">
        <v>0</v>
      </c>
      <c r="AA68" s="205">
        <v>0</v>
      </c>
      <c r="AB68" s="47">
        <v>0</v>
      </c>
      <c r="AC68" s="41">
        <v>1654125568.5235314</v>
      </c>
      <c r="AD68" s="48">
        <v>1654125568.5235314</v>
      </c>
      <c r="AE68" s="49">
        <v>5</v>
      </c>
      <c r="AF68" s="11" t="s">
        <v>64</v>
      </c>
      <c r="AG68" s="50" t="s">
        <v>1262</v>
      </c>
      <c r="AH68" s="11" t="s">
        <v>63</v>
      </c>
      <c r="AI68" s="51" t="s">
        <v>1262</v>
      </c>
      <c r="AJ68" s="11" t="s">
        <v>143</v>
      </c>
      <c r="AK68" s="52" t="s">
        <v>1262</v>
      </c>
      <c r="AL68" s="11" t="s">
        <v>242</v>
      </c>
      <c r="AM68" s="51" t="s">
        <v>1263</v>
      </c>
      <c r="AN68" s="11" t="s">
        <v>247</v>
      </c>
      <c r="AO68" s="52" t="s">
        <v>1262</v>
      </c>
      <c r="AP68" s="42" t="s">
        <v>62</v>
      </c>
      <c r="AQ68" s="51" t="s">
        <v>1262</v>
      </c>
      <c r="AR68" s="197" t="s">
        <v>1264</v>
      </c>
      <c r="AS68" s="198">
        <v>5</v>
      </c>
      <c r="AT68" s="198" t="s">
        <v>309</v>
      </c>
      <c r="AU68" s="189" t="s">
        <v>310</v>
      </c>
    </row>
    <row r="69" spans="2:47" s="185" customFormat="1" ht="51.6" thickBot="1">
      <c r="B69" s="35"/>
      <c r="C69" s="36" t="s">
        <v>380</v>
      </c>
      <c r="D69" s="36" t="s">
        <v>384</v>
      </c>
      <c r="E69" s="36" t="s">
        <v>382</v>
      </c>
      <c r="F69" s="36" t="s">
        <v>452</v>
      </c>
      <c r="G69" s="36">
        <v>13500</v>
      </c>
      <c r="H69" s="36" t="s">
        <v>463</v>
      </c>
      <c r="I69" s="36" t="s">
        <v>1046</v>
      </c>
      <c r="J69" s="36" t="s">
        <v>475</v>
      </c>
      <c r="K69" s="36" t="s">
        <v>443</v>
      </c>
      <c r="L69" s="37" t="s">
        <v>136</v>
      </c>
      <c r="M69" s="36" t="s">
        <v>1045</v>
      </c>
      <c r="N69" s="36" t="s">
        <v>432</v>
      </c>
      <c r="O69" s="36" t="s">
        <v>151</v>
      </c>
      <c r="P69" s="37" t="s">
        <v>6</v>
      </c>
      <c r="Q69" s="36" t="s">
        <v>476</v>
      </c>
      <c r="R69" s="37" t="s">
        <v>140</v>
      </c>
      <c r="S69" s="36" t="s">
        <v>490</v>
      </c>
      <c r="T69" s="38">
        <v>0</v>
      </c>
      <c r="U69" s="209">
        <v>180</v>
      </c>
      <c r="V69" s="54">
        <v>0</v>
      </c>
      <c r="W69" s="44">
        <v>0</v>
      </c>
      <c r="X69" s="72">
        <v>542</v>
      </c>
      <c r="Y69" s="45">
        <v>0</v>
      </c>
      <c r="Z69" s="40">
        <v>0</v>
      </c>
      <c r="AA69" s="205">
        <v>0</v>
      </c>
      <c r="AB69" s="47">
        <v>0</v>
      </c>
      <c r="AC69" s="41">
        <v>1654125568.5235314</v>
      </c>
      <c r="AD69" s="48">
        <v>1654125568.5235314</v>
      </c>
      <c r="AE69" s="49">
        <v>5</v>
      </c>
      <c r="AF69" s="11" t="s">
        <v>64</v>
      </c>
      <c r="AG69" s="50" t="s">
        <v>1262</v>
      </c>
      <c r="AH69" s="11" t="s">
        <v>63</v>
      </c>
      <c r="AI69" s="51" t="s">
        <v>1262</v>
      </c>
      <c r="AJ69" s="11" t="s">
        <v>143</v>
      </c>
      <c r="AK69" s="52" t="s">
        <v>1262</v>
      </c>
      <c r="AL69" s="11" t="s">
        <v>242</v>
      </c>
      <c r="AM69" s="51" t="s">
        <v>1263</v>
      </c>
      <c r="AN69" s="11" t="s">
        <v>247</v>
      </c>
      <c r="AO69" s="52" t="s">
        <v>1262</v>
      </c>
      <c r="AP69" s="42" t="s">
        <v>62</v>
      </c>
      <c r="AQ69" s="51" t="s">
        <v>1262</v>
      </c>
      <c r="AR69" s="197" t="s">
        <v>1264</v>
      </c>
      <c r="AS69" s="198">
        <v>5</v>
      </c>
      <c r="AT69" s="198" t="s">
        <v>309</v>
      </c>
      <c r="AU69" s="189" t="s">
        <v>310</v>
      </c>
    </row>
    <row r="70" spans="2:47" s="185" customFormat="1" ht="61.8" thickBot="1">
      <c r="B70" s="35"/>
      <c r="C70" s="36" t="s">
        <v>380</v>
      </c>
      <c r="D70" s="36" t="s">
        <v>384</v>
      </c>
      <c r="E70" s="36" t="s">
        <v>382</v>
      </c>
      <c r="F70" s="36" t="s">
        <v>485</v>
      </c>
      <c r="G70" s="36">
        <v>13500</v>
      </c>
      <c r="H70" s="36" t="s">
        <v>454</v>
      </c>
      <c r="I70" s="36" t="s">
        <v>465</v>
      </c>
      <c r="J70" s="36" t="s">
        <v>449</v>
      </c>
      <c r="K70" s="36" t="s">
        <v>346</v>
      </c>
      <c r="L70" s="37" t="s">
        <v>136</v>
      </c>
      <c r="M70" s="36" t="s">
        <v>1018</v>
      </c>
      <c r="N70" s="36" t="s">
        <v>432</v>
      </c>
      <c r="O70" s="36" t="s">
        <v>147</v>
      </c>
      <c r="P70" s="37" t="s">
        <v>1</v>
      </c>
      <c r="Q70" s="36" t="s">
        <v>450</v>
      </c>
      <c r="R70" s="37" t="s">
        <v>140</v>
      </c>
      <c r="S70" s="36" t="s">
        <v>451</v>
      </c>
      <c r="T70" s="38">
        <v>2.0833333333333332E-2</v>
      </c>
      <c r="U70" s="209">
        <v>0.33333333333333331</v>
      </c>
      <c r="V70" s="54">
        <v>0</v>
      </c>
      <c r="W70" s="44">
        <v>0</v>
      </c>
      <c r="X70" s="72">
        <v>542</v>
      </c>
      <c r="Y70" s="45">
        <v>2.0833333333333332E-2</v>
      </c>
      <c r="Z70" s="40">
        <v>0</v>
      </c>
      <c r="AA70" s="205">
        <v>0</v>
      </c>
      <c r="AB70" s="47">
        <v>0</v>
      </c>
      <c r="AC70" s="41">
        <v>140512528.09999999</v>
      </c>
      <c r="AD70" s="48">
        <v>140512528.09999999</v>
      </c>
      <c r="AE70" s="49">
        <v>2</v>
      </c>
      <c r="AF70" s="11" t="s">
        <v>64</v>
      </c>
      <c r="AG70" s="50" t="s">
        <v>1262</v>
      </c>
      <c r="AH70" s="11" t="s">
        <v>63</v>
      </c>
      <c r="AI70" s="51" t="s">
        <v>1262</v>
      </c>
      <c r="AJ70" s="11" t="s">
        <v>143</v>
      </c>
      <c r="AK70" s="52" t="s">
        <v>1262</v>
      </c>
      <c r="AL70" s="11" t="s">
        <v>43</v>
      </c>
      <c r="AM70" s="51" t="s">
        <v>1268</v>
      </c>
      <c r="AN70" s="11" t="s">
        <v>1019</v>
      </c>
      <c r="AO70" s="52" t="s">
        <v>1262</v>
      </c>
      <c r="AP70" s="42" t="s">
        <v>58</v>
      </c>
      <c r="AQ70" s="51" t="s">
        <v>1262</v>
      </c>
      <c r="AR70" s="197" t="s">
        <v>1282</v>
      </c>
      <c r="AS70" s="198">
        <v>3</v>
      </c>
      <c r="AT70" s="198" t="s">
        <v>305</v>
      </c>
      <c r="AU70" s="189" t="s">
        <v>392</v>
      </c>
    </row>
    <row r="71" spans="2:47" s="185" customFormat="1" ht="41.4" thickBot="1">
      <c r="B71" s="35"/>
      <c r="C71" s="36" t="s">
        <v>380</v>
      </c>
      <c r="D71" s="36" t="s">
        <v>384</v>
      </c>
      <c r="E71" s="36" t="s">
        <v>382</v>
      </c>
      <c r="F71" s="36" t="s">
        <v>485</v>
      </c>
      <c r="G71" s="36">
        <v>13500</v>
      </c>
      <c r="H71" s="36" t="s">
        <v>455</v>
      </c>
      <c r="I71" s="36" t="s">
        <v>1047</v>
      </c>
      <c r="J71" s="36" t="s">
        <v>1048</v>
      </c>
      <c r="K71" s="36" t="s">
        <v>348</v>
      </c>
      <c r="L71" s="37" t="s">
        <v>136</v>
      </c>
      <c r="M71" s="36" t="s">
        <v>1021</v>
      </c>
      <c r="N71" s="36" t="s">
        <v>432</v>
      </c>
      <c r="O71" s="36" t="s">
        <v>151</v>
      </c>
      <c r="P71" s="37" t="s">
        <v>6</v>
      </c>
      <c r="Q71" s="36" t="s">
        <v>1022</v>
      </c>
      <c r="R71" s="37" t="s">
        <v>140</v>
      </c>
      <c r="S71" s="36" t="s">
        <v>1023</v>
      </c>
      <c r="T71" s="38">
        <v>0</v>
      </c>
      <c r="U71" s="209">
        <v>2</v>
      </c>
      <c r="V71" s="54">
        <v>0</v>
      </c>
      <c r="W71" s="44">
        <v>0</v>
      </c>
      <c r="X71" s="72">
        <v>542</v>
      </c>
      <c r="Y71" s="45">
        <v>0</v>
      </c>
      <c r="Z71" s="40">
        <v>0</v>
      </c>
      <c r="AA71" s="205">
        <v>0</v>
      </c>
      <c r="AB71" s="47">
        <v>0</v>
      </c>
      <c r="AC71" s="41">
        <v>30000000</v>
      </c>
      <c r="AD71" s="48">
        <v>30000000</v>
      </c>
      <c r="AE71" s="49">
        <v>1</v>
      </c>
      <c r="AF71" s="11" t="s">
        <v>64</v>
      </c>
      <c r="AG71" s="50" t="s">
        <v>1262</v>
      </c>
      <c r="AH71" s="11" t="s">
        <v>63</v>
      </c>
      <c r="AI71" s="51" t="s">
        <v>1262</v>
      </c>
      <c r="AJ71" s="11" t="s">
        <v>143</v>
      </c>
      <c r="AK71" s="52" t="s">
        <v>1262</v>
      </c>
      <c r="AL71" s="11" t="s">
        <v>242</v>
      </c>
      <c r="AM71" s="51" t="s">
        <v>1263</v>
      </c>
      <c r="AN71" s="11" t="s">
        <v>1019</v>
      </c>
      <c r="AO71" s="52" t="s">
        <v>1262</v>
      </c>
      <c r="AP71" s="42" t="s">
        <v>58</v>
      </c>
      <c r="AQ71" s="51" t="s">
        <v>1262</v>
      </c>
      <c r="AR71" s="197" t="s">
        <v>1283</v>
      </c>
      <c r="AS71" s="198">
        <v>2</v>
      </c>
      <c r="AT71" s="198" t="s">
        <v>304</v>
      </c>
      <c r="AU71" s="189" t="s">
        <v>303</v>
      </c>
    </row>
    <row r="72" spans="2:47" s="185" customFormat="1" ht="41.4" thickBot="1">
      <c r="B72" s="35"/>
      <c r="C72" s="36" t="s">
        <v>380</v>
      </c>
      <c r="D72" s="36" t="s">
        <v>384</v>
      </c>
      <c r="E72" s="36" t="s">
        <v>382</v>
      </c>
      <c r="F72" s="36" t="s">
        <v>486</v>
      </c>
      <c r="G72" s="36">
        <v>13500</v>
      </c>
      <c r="H72" s="36" t="s">
        <v>473</v>
      </c>
      <c r="I72" s="36" t="s">
        <v>479</v>
      </c>
      <c r="J72" s="36" t="s">
        <v>477</v>
      </c>
      <c r="K72" s="36" t="s">
        <v>478</v>
      </c>
      <c r="L72" s="37" t="s">
        <v>136</v>
      </c>
      <c r="M72" s="36" t="s">
        <v>1034</v>
      </c>
      <c r="N72" s="36" t="s">
        <v>432</v>
      </c>
      <c r="O72" s="36" t="s">
        <v>151</v>
      </c>
      <c r="P72" s="37" t="s">
        <v>6</v>
      </c>
      <c r="Q72" s="36" t="s">
        <v>476</v>
      </c>
      <c r="R72" s="37" t="s">
        <v>140</v>
      </c>
      <c r="S72" s="36" t="s">
        <v>490</v>
      </c>
      <c r="T72" s="38">
        <v>0</v>
      </c>
      <c r="U72" s="209">
        <v>2</v>
      </c>
      <c r="V72" s="54">
        <v>0</v>
      </c>
      <c r="W72" s="44">
        <v>0</v>
      </c>
      <c r="X72" s="72">
        <v>542</v>
      </c>
      <c r="Y72" s="45">
        <v>0</v>
      </c>
      <c r="Z72" s="40">
        <v>0</v>
      </c>
      <c r="AA72" s="205">
        <v>0</v>
      </c>
      <c r="AB72" s="47">
        <v>0</v>
      </c>
      <c r="AC72" s="41">
        <v>31654288.783376887</v>
      </c>
      <c r="AD72" s="48">
        <v>31654288.783376887</v>
      </c>
      <c r="AE72" s="49">
        <v>1</v>
      </c>
      <c r="AF72" s="11" t="s">
        <v>64</v>
      </c>
      <c r="AG72" s="50" t="s">
        <v>1262</v>
      </c>
      <c r="AH72" s="11" t="s">
        <v>63</v>
      </c>
      <c r="AI72" s="51" t="s">
        <v>1262</v>
      </c>
      <c r="AJ72" s="11" t="s">
        <v>143</v>
      </c>
      <c r="AK72" s="52" t="s">
        <v>1262</v>
      </c>
      <c r="AL72" s="11" t="s">
        <v>242</v>
      </c>
      <c r="AM72" s="51" t="s">
        <v>1263</v>
      </c>
      <c r="AN72" s="11" t="s">
        <v>1019</v>
      </c>
      <c r="AO72" s="52" t="s">
        <v>1262</v>
      </c>
      <c r="AP72" s="42" t="s">
        <v>58</v>
      </c>
      <c r="AQ72" s="51" t="s">
        <v>1262</v>
      </c>
      <c r="AR72" s="197" t="s">
        <v>1283</v>
      </c>
      <c r="AS72" s="198">
        <v>2</v>
      </c>
      <c r="AT72" s="198" t="s">
        <v>304</v>
      </c>
      <c r="AU72" s="189" t="s">
        <v>303</v>
      </c>
    </row>
    <row r="73" spans="2:47" s="185" customFormat="1" ht="41.4" thickBot="1">
      <c r="B73" s="35"/>
      <c r="C73" s="36" t="s">
        <v>380</v>
      </c>
      <c r="D73" s="36" t="s">
        <v>384</v>
      </c>
      <c r="E73" s="36" t="s">
        <v>382</v>
      </c>
      <c r="F73" s="36" t="s">
        <v>486</v>
      </c>
      <c r="G73" s="36">
        <v>13500</v>
      </c>
      <c r="H73" s="36" t="s">
        <v>474</v>
      </c>
      <c r="I73" s="36" t="s">
        <v>480</v>
      </c>
      <c r="J73" s="36" t="s">
        <v>477</v>
      </c>
      <c r="K73" s="36" t="s">
        <v>478</v>
      </c>
      <c r="L73" s="37" t="s">
        <v>136</v>
      </c>
      <c r="M73" s="36" t="s">
        <v>1034</v>
      </c>
      <c r="N73" s="36" t="s">
        <v>432</v>
      </c>
      <c r="O73" s="36" t="s">
        <v>151</v>
      </c>
      <c r="P73" s="37" t="s">
        <v>6</v>
      </c>
      <c r="Q73" s="36" t="s">
        <v>476</v>
      </c>
      <c r="R73" s="37" t="s">
        <v>140</v>
      </c>
      <c r="S73" s="36" t="s">
        <v>490</v>
      </c>
      <c r="T73" s="38">
        <v>0</v>
      </c>
      <c r="U73" s="209">
        <v>2</v>
      </c>
      <c r="V73" s="54">
        <v>0</v>
      </c>
      <c r="W73" s="44">
        <v>0</v>
      </c>
      <c r="X73" s="72">
        <v>542</v>
      </c>
      <c r="Y73" s="45">
        <v>0</v>
      </c>
      <c r="Z73" s="40">
        <v>0</v>
      </c>
      <c r="AA73" s="205">
        <v>0</v>
      </c>
      <c r="AB73" s="47">
        <v>0</v>
      </c>
      <c r="AC73" s="41">
        <v>31654288.783376887</v>
      </c>
      <c r="AD73" s="48">
        <v>31654288.783376887</v>
      </c>
      <c r="AE73" s="49">
        <v>1</v>
      </c>
      <c r="AF73" s="11" t="s">
        <v>64</v>
      </c>
      <c r="AG73" s="50" t="s">
        <v>1262</v>
      </c>
      <c r="AH73" s="11" t="s">
        <v>63</v>
      </c>
      <c r="AI73" s="51" t="s">
        <v>1262</v>
      </c>
      <c r="AJ73" s="11" t="s">
        <v>143</v>
      </c>
      <c r="AK73" s="52" t="s">
        <v>1262</v>
      </c>
      <c r="AL73" s="11" t="s">
        <v>242</v>
      </c>
      <c r="AM73" s="51" t="s">
        <v>1263</v>
      </c>
      <c r="AN73" s="11" t="s">
        <v>1019</v>
      </c>
      <c r="AO73" s="52" t="s">
        <v>1262</v>
      </c>
      <c r="AP73" s="42" t="s">
        <v>58</v>
      </c>
      <c r="AQ73" s="51" t="s">
        <v>1262</v>
      </c>
      <c r="AR73" s="197" t="s">
        <v>1283</v>
      </c>
      <c r="AS73" s="198">
        <v>2</v>
      </c>
      <c r="AT73" s="198" t="s">
        <v>304</v>
      </c>
      <c r="AU73" s="189" t="s">
        <v>303</v>
      </c>
    </row>
    <row r="74" spans="2:47" s="185" customFormat="1" ht="51.6" thickBot="1">
      <c r="B74" s="35"/>
      <c r="C74" s="36" t="s">
        <v>380</v>
      </c>
      <c r="D74" s="36" t="s">
        <v>384</v>
      </c>
      <c r="E74" s="36" t="s">
        <v>382</v>
      </c>
      <c r="F74" s="36" t="s">
        <v>599</v>
      </c>
      <c r="G74" s="36">
        <v>14799</v>
      </c>
      <c r="H74" s="36" t="s">
        <v>504</v>
      </c>
      <c r="I74" s="36" t="s">
        <v>491</v>
      </c>
      <c r="J74" s="36" t="s">
        <v>1052</v>
      </c>
      <c r="K74" s="36" t="s">
        <v>538</v>
      </c>
      <c r="L74" s="37" t="s">
        <v>324</v>
      </c>
      <c r="M74" s="36" t="s">
        <v>1053</v>
      </c>
      <c r="N74" s="36" t="s">
        <v>432</v>
      </c>
      <c r="O74" s="36" t="s">
        <v>151</v>
      </c>
      <c r="P74" s="37" t="s">
        <v>6</v>
      </c>
      <c r="Q74" s="36" t="s">
        <v>1054</v>
      </c>
      <c r="R74" s="37" t="s">
        <v>140</v>
      </c>
      <c r="S74" s="36" t="s">
        <v>1055</v>
      </c>
      <c r="T74" s="38">
        <v>8.3333333333333329E-2</v>
      </c>
      <c r="U74" s="209" t="s">
        <v>546</v>
      </c>
      <c r="V74" s="54">
        <v>5767213</v>
      </c>
      <c r="W74" s="44">
        <v>192240.43333333332</v>
      </c>
      <c r="X74" s="72">
        <v>542</v>
      </c>
      <c r="Y74" s="45">
        <v>8.3333333333333329E-2</v>
      </c>
      <c r="Z74" s="40">
        <v>1</v>
      </c>
      <c r="AA74" s="205">
        <v>16020.036111111109</v>
      </c>
      <c r="AB74" s="47">
        <v>8682859.5722222216</v>
      </c>
      <c r="AC74" s="41">
        <v>161870988.06522933</v>
      </c>
      <c r="AD74" s="48">
        <v>170553847.63745156</v>
      </c>
      <c r="AE74" s="49">
        <v>2</v>
      </c>
      <c r="AF74" s="11" t="s">
        <v>256</v>
      </c>
      <c r="AG74" s="50" t="s">
        <v>1266</v>
      </c>
      <c r="AH74" s="11" t="s">
        <v>39</v>
      </c>
      <c r="AI74" s="51" t="s">
        <v>1266</v>
      </c>
      <c r="AJ74" s="11" t="s">
        <v>263</v>
      </c>
      <c r="AK74" s="52" t="s">
        <v>1266</v>
      </c>
      <c r="AL74" s="11" t="s">
        <v>34</v>
      </c>
      <c r="AM74" s="51" t="s">
        <v>1266</v>
      </c>
      <c r="AN74" s="11" t="s">
        <v>243</v>
      </c>
      <c r="AO74" s="52" t="s">
        <v>1263</v>
      </c>
      <c r="AP74" s="42" t="s">
        <v>50</v>
      </c>
      <c r="AQ74" s="51" t="s">
        <v>1263</v>
      </c>
      <c r="AR74" s="197" t="s">
        <v>1280</v>
      </c>
      <c r="AS74" s="198">
        <v>4</v>
      </c>
      <c r="AT74" s="198" t="s">
        <v>307</v>
      </c>
      <c r="AU74" s="189" t="s">
        <v>391</v>
      </c>
    </row>
    <row r="75" spans="2:47" s="185" customFormat="1" ht="41.4" thickBot="1">
      <c r="B75" s="35"/>
      <c r="C75" s="36" t="s">
        <v>380</v>
      </c>
      <c r="D75" s="36" t="s">
        <v>384</v>
      </c>
      <c r="E75" s="36" t="s">
        <v>382</v>
      </c>
      <c r="F75" s="36" t="s">
        <v>599</v>
      </c>
      <c r="G75" s="36">
        <v>14799</v>
      </c>
      <c r="H75" s="36" t="s">
        <v>505</v>
      </c>
      <c r="I75" s="36" t="s">
        <v>487</v>
      </c>
      <c r="J75" s="36" t="s">
        <v>1056</v>
      </c>
      <c r="K75" s="36" t="s">
        <v>1057</v>
      </c>
      <c r="L75" s="37" t="s">
        <v>155</v>
      </c>
      <c r="M75" s="36" t="s">
        <v>539</v>
      </c>
      <c r="N75" s="36" t="s">
        <v>432</v>
      </c>
      <c r="O75" s="36" t="s">
        <v>147</v>
      </c>
      <c r="P75" s="37" t="s">
        <v>1</v>
      </c>
      <c r="Q75" s="36" t="s">
        <v>540</v>
      </c>
      <c r="R75" s="37" t="s">
        <v>157</v>
      </c>
      <c r="S75" s="36" t="s">
        <v>1008</v>
      </c>
      <c r="T75" s="38">
        <v>0.16666666666666666</v>
      </c>
      <c r="U75" s="209" t="s">
        <v>546</v>
      </c>
      <c r="V75" s="54">
        <v>0</v>
      </c>
      <c r="W75" s="44">
        <v>0</v>
      </c>
      <c r="X75" s="72">
        <v>542</v>
      </c>
      <c r="Y75" s="45">
        <v>0.16666666666666666</v>
      </c>
      <c r="Z75" s="40">
        <v>0</v>
      </c>
      <c r="AA75" s="205">
        <v>0</v>
      </c>
      <c r="AB75" s="47">
        <v>0</v>
      </c>
      <c r="AC75" s="41">
        <v>161870988.06522933</v>
      </c>
      <c r="AD75" s="48">
        <v>161870988.06522933</v>
      </c>
      <c r="AE75" s="49">
        <v>2</v>
      </c>
      <c r="AF75" s="11" t="s">
        <v>64</v>
      </c>
      <c r="AG75" s="50" t="s">
        <v>1262</v>
      </c>
      <c r="AH75" s="11" t="s">
        <v>63</v>
      </c>
      <c r="AI75" s="51" t="s">
        <v>1262</v>
      </c>
      <c r="AJ75" s="11" t="s">
        <v>263</v>
      </c>
      <c r="AK75" s="52" t="s">
        <v>1266</v>
      </c>
      <c r="AL75" s="11" t="s">
        <v>43</v>
      </c>
      <c r="AM75" s="51" t="s">
        <v>1268</v>
      </c>
      <c r="AN75" s="11" t="s">
        <v>247</v>
      </c>
      <c r="AO75" s="52" t="s">
        <v>1262</v>
      </c>
      <c r="AP75" s="42" t="s">
        <v>58</v>
      </c>
      <c r="AQ75" s="51" t="s">
        <v>1262</v>
      </c>
      <c r="AR75" s="197" t="s">
        <v>1288</v>
      </c>
      <c r="AS75" s="198">
        <v>4</v>
      </c>
      <c r="AT75" s="198" t="s">
        <v>307</v>
      </c>
      <c r="AU75" s="189" t="s">
        <v>391</v>
      </c>
    </row>
    <row r="76" spans="2:47" s="185" customFormat="1" ht="51.6" thickBot="1">
      <c r="B76" s="35"/>
      <c r="C76" s="36" t="s">
        <v>380</v>
      </c>
      <c r="D76" s="36" t="s">
        <v>384</v>
      </c>
      <c r="E76" s="36" t="s">
        <v>382</v>
      </c>
      <c r="F76" s="36" t="s">
        <v>597</v>
      </c>
      <c r="G76" s="36">
        <v>14799</v>
      </c>
      <c r="H76" s="36" t="s">
        <v>506</v>
      </c>
      <c r="I76" s="36" t="s">
        <v>494</v>
      </c>
      <c r="J76" s="36" t="s">
        <v>541</v>
      </c>
      <c r="K76" s="36" t="s">
        <v>1058</v>
      </c>
      <c r="L76" s="37" t="s">
        <v>324</v>
      </c>
      <c r="M76" s="36" t="s">
        <v>1059</v>
      </c>
      <c r="N76" s="36" t="s">
        <v>432</v>
      </c>
      <c r="O76" s="36" t="s">
        <v>147</v>
      </c>
      <c r="P76" s="37" t="s">
        <v>1</v>
      </c>
      <c r="Q76" s="36" t="s">
        <v>1009</v>
      </c>
      <c r="R76" s="37" t="s">
        <v>140</v>
      </c>
      <c r="S76" s="36" t="s">
        <v>1060</v>
      </c>
      <c r="T76" s="38">
        <v>8.3333333333333329E-2</v>
      </c>
      <c r="U76" s="209">
        <v>3</v>
      </c>
      <c r="V76" s="54">
        <v>5767213</v>
      </c>
      <c r="W76" s="44">
        <v>192240.43333333332</v>
      </c>
      <c r="X76" s="72">
        <v>542</v>
      </c>
      <c r="Y76" s="45">
        <v>8.3333333333333329E-2</v>
      </c>
      <c r="Z76" s="40">
        <v>1</v>
      </c>
      <c r="AA76" s="205">
        <v>16020.036111111109</v>
      </c>
      <c r="AB76" s="47">
        <v>8682859.5722222216</v>
      </c>
      <c r="AC76" s="41">
        <v>200405322.02091306</v>
      </c>
      <c r="AD76" s="48">
        <v>209088181.5931353</v>
      </c>
      <c r="AE76" s="49">
        <v>2</v>
      </c>
      <c r="AF76" s="11" t="s">
        <v>256</v>
      </c>
      <c r="AG76" s="50" t="s">
        <v>1266</v>
      </c>
      <c r="AH76" s="11" t="s">
        <v>245</v>
      </c>
      <c r="AI76" s="51" t="s">
        <v>1263</v>
      </c>
      <c r="AJ76" s="11" t="s">
        <v>263</v>
      </c>
      <c r="AK76" s="52" t="s">
        <v>1266</v>
      </c>
      <c r="AL76" s="11" t="s">
        <v>242</v>
      </c>
      <c r="AM76" s="51" t="s">
        <v>1263</v>
      </c>
      <c r="AN76" s="11" t="s">
        <v>247</v>
      </c>
      <c r="AO76" s="52" t="s">
        <v>1262</v>
      </c>
      <c r="AP76" s="42" t="s">
        <v>54</v>
      </c>
      <c r="AQ76" s="51" t="s">
        <v>1263</v>
      </c>
      <c r="AR76" s="197" t="s">
        <v>1275</v>
      </c>
      <c r="AS76" s="198">
        <v>4</v>
      </c>
      <c r="AT76" s="198" t="s">
        <v>307</v>
      </c>
      <c r="AU76" s="189" t="s">
        <v>391</v>
      </c>
    </row>
    <row r="77" spans="2:47" s="185" customFormat="1" ht="41.4" thickBot="1">
      <c r="B77" s="35"/>
      <c r="C77" s="36" t="s">
        <v>380</v>
      </c>
      <c r="D77" s="36" t="s">
        <v>384</v>
      </c>
      <c r="E77" s="36" t="s">
        <v>382</v>
      </c>
      <c r="F77" s="36" t="s">
        <v>597</v>
      </c>
      <c r="G77" s="36">
        <v>14799</v>
      </c>
      <c r="H77" s="36" t="s">
        <v>510</v>
      </c>
      <c r="I77" s="36" t="s">
        <v>495</v>
      </c>
      <c r="J77" s="36" t="s">
        <v>1061</v>
      </c>
      <c r="K77" s="36" t="s">
        <v>542</v>
      </c>
      <c r="L77" s="37" t="s">
        <v>324</v>
      </c>
      <c r="M77" s="36" t="s">
        <v>1062</v>
      </c>
      <c r="N77" s="36" t="s">
        <v>432</v>
      </c>
      <c r="O77" s="36" t="s">
        <v>147</v>
      </c>
      <c r="P77" s="37" t="s">
        <v>1</v>
      </c>
      <c r="Q77" s="36" t="s">
        <v>1009</v>
      </c>
      <c r="R77" s="37" t="s">
        <v>140</v>
      </c>
      <c r="S77" s="36" t="s">
        <v>1060</v>
      </c>
      <c r="T77" s="38">
        <v>4.1666666666666664E-2</v>
      </c>
      <c r="U77" s="209">
        <v>3</v>
      </c>
      <c r="V77" s="54">
        <v>1546572</v>
      </c>
      <c r="W77" s="44">
        <v>51552.4</v>
      </c>
      <c r="X77" s="72">
        <v>542</v>
      </c>
      <c r="Y77" s="45">
        <v>4.1666666666666664E-2</v>
      </c>
      <c r="Z77" s="40">
        <v>1</v>
      </c>
      <c r="AA77" s="205">
        <v>2148.0166666666664</v>
      </c>
      <c r="AB77" s="47">
        <v>1164225.0333333332</v>
      </c>
      <c r="AC77" s="41">
        <v>200405322.02091306</v>
      </c>
      <c r="AD77" s="48">
        <v>201569547.0542464</v>
      </c>
      <c r="AE77" s="49">
        <v>2</v>
      </c>
      <c r="AF77" s="11" t="s">
        <v>256</v>
      </c>
      <c r="AG77" s="50" t="s">
        <v>1266</v>
      </c>
      <c r="AH77" s="11" t="s">
        <v>245</v>
      </c>
      <c r="AI77" s="51" t="s">
        <v>1263</v>
      </c>
      <c r="AJ77" s="11" t="s">
        <v>263</v>
      </c>
      <c r="AK77" s="52" t="s">
        <v>1266</v>
      </c>
      <c r="AL77" s="11" t="s">
        <v>242</v>
      </c>
      <c r="AM77" s="51" t="s">
        <v>1263</v>
      </c>
      <c r="AN77" s="11" t="s">
        <v>247</v>
      </c>
      <c r="AO77" s="52" t="s">
        <v>1262</v>
      </c>
      <c r="AP77" s="42" t="s">
        <v>54</v>
      </c>
      <c r="AQ77" s="51" t="s">
        <v>1263</v>
      </c>
      <c r="AR77" s="197" t="s">
        <v>1275</v>
      </c>
      <c r="AS77" s="198">
        <v>4</v>
      </c>
      <c r="AT77" s="198" t="s">
        <v>307</v>
      </c>
      <c r="AU77" s="189" t="s">
        <v>391</v>
      </c>
    </row>
    <row r="78" spans="2:47" s="185" customFormat="1" ht="51.6" thickBot="1">
      <c r="B78" s="35"/>
      <c r="C78" s="36" t="s">
        <v>380</v>
      </c>
      <c r="D78" s="36" t="s">
        <v>384</v>
      </c>
      <c r="E78" s="36" t="s">
        <v>382</v>
      </c>
      <c r="F78" s="36" t="s">
        <v>597</v>
      </c>
      <c r="G78" s="36">
        <v>14799</v>
      </c>
      <c r="H78" s="36" t="s">
        <v>507</v>
      </c>
      <c r="I78" s="36" t="s">
        <v>496</v>
      </c>
      <c r="J78" s="36" t="s">
        <v>1063</v>
      </c>
      <c r="K78" s="36" t="s">
        <v>1064</v>
      </c>
      <c r="L78" s="37" t="s">
        <v>324</v>
      </c>
      <c r="M78" s="36" t="s">
        <v>1065</v>
      </c>
      <c r="N78" s="36" t="s">
        <v>432</v>
      </c>
      <c r="O78" s="36" t="s">
        <v>147</v>
      </c>
      <c r="P78" s="37" t="s">
        <v>1</v>
      </c>
      <c r="Q78" s="36" t="s">
        <v>1009</v>
      </c>
      <c r="R78" s="37" t="s">
        <v>140</v>
      </c>
      <c r="S78" s="36" t="s">
        <v>1060</v>
      </c>
      <c r="T78" s="38">
        <v>4.1666666666666664E-2</v>
      </c>
      <c r="U78" s="209">
        <v>3</v>
      </c>
      <c r="V78" s="54">
        <v>948808</v>
      </c>
      <c r="W78" s="44">
        <v>31626.933333333334</v>
      </c>
      <c r="X78" s="72">
        <v>542</v>
      </c>
      <c r="Y78" s="45">
        <v>4.1666666666666664E-2</v>
      </c>
      <c r="Z78" s="40">
        <v>1</v>
      </c>
      <c r="AA78" s="205">
        <v>1317.7888888888888</v>
      </c>
      <c r="AB78" s="47">
        <v>714241.57777777768</v>
      </c>
      <c r="AC78" s="41">
        <v>200405322.02091306</v>
      </c>
      <c r="AD78" s="48">
        <v>201119563.59869084</v>
      </c>
      <c r="AE78" s="49">
        <v>2</v>
      </c>
      <c r="AF78" s="11" t="s">
        <v>241</v>
      </c>
      <c r="AG78" s="50" t="s">
        <v>1268</v>
      </c>
      <c r="AH78" s="11" t="s">
        <v>245</v>
      </c>
      <c r="AI78" s="51" t="s">
        <v>1263</v>
      </c>
      <c r="AJ78" s="11" t="s">
        <v>263</v>
      </c>
      <c r="AK78" s="52" t="s">
        <v>1266</v>
      </c>
      <c r="AL78" s="11" t="s">
        <v>242</v>
      </c>
      <c r="AM78" s="51" t="s">
        <v>1263</v>
      </c>
      <c r="AN78" s="11" t="s">
        <v>247</v>
      </c>
      <c r="AO78" s="52" t="s">
        <v>1262</v>
      </c>
      <c r="AP78" s="42" t="s">
        <v>54</v>
      </c>
      <c r="AQ78" s="51" t="s">
        <v>1263</v>
      </c>
      <c r="AR78" s="197" t="s">
        <v>1286</v>
      </c>
      <c r="AS78" s="198">
        <v>4</v>
      </c>
      <c r="AT78" s="198" t="s">
        <v>307</v>
      </c>
      <c r="AU78" s="189" t="s">
        <v>391</v>
      </c>
    </row>
    <row r="79" spans="2:47" s="185" customFormat="1" ht="51.6" thickBot="1">
      <c r="B79" s="35"/>
      <c r="C79" s="36" t="s">
        <v>380</v>
      </c>
      <c r="D79" s="36" t="s">
        <v>384</v>
      </c>
      <c r="E79" s="36" t="s">
        <v>382</v>
      </c>
      <c r="F79" s="36" t="s">
        <v>597</v>
      </c>
      <c r="G79" s="36">
        <v>14799</v>
      </c>
      <c r="H79" s="36" t="s">
        <v>508</v>
      </c>
      <c r="I79" s="36" t="s">
        <v>1066</v>
      </c>
      <c r="J79" s="36" t="s">
        <v>1067</v>
      </c>
      <c r="K79" s="36" t="s">
        <v>1068</v>
      </c>
      <c r="L79" s="37" t="s">
        <v>324</v>
      </c>
      <c r="M79" s="36" t="s">
        <v>1065</v>
      </c>
      <c r="N79" s="36" t="s">
        <v>432</v>
      </c>
      <c r="O79" s="36" t="s">
        <v>147</v>
      </c>
      <c r="P79" s="37" t="s">
        <v>1</v>
      </c>
      <c r="Q79" s="36" t="s">
        <v>1009</v>
      </c>
      <c r="R79" s="37" t="s">
        <v>140</v>
      </c>
      <c r="S79" s="36" t="s">
        <v>1060</v>
      </c>
      <c r="T79" s="38">
        <v>4.1666666666666664E-2</v>
      </c>
      <c r="U79" s="209">
        <v>3</v>
      </c>
      <c r="V79" s="54">
        <v>948808</v>
      </c>
      <c r="W79" s="44">
        <v>31626.933333333334</v>
      </c>
      <c r="X79" s="72">
        <v>542</v>
      </c>
      <c r="Y79" s="45">
        <v>4.1666666666666664E-2</v>
      </c>
      <c r="Z79" s="40">
        <v>1</v>
      </c>
      <c r="AA79" s="205">
        <v>1317.7888888888888</v>
      </c>
      <c r="AB79" s="47">
        <v>714241.57777777768</v>
      </c>
      <c r="AC79" s="41">
        <v>200405322.02091306</v>
      </c>
      <c r="AD79" s="48">
        <v>201119563.59869084</v>
      </c>
      <c r="AE79" s="49">
        <v>2</v>
      </c>
      <c r="AF79" s="11" t="s">
        <v>241</v>
      </c>
      <c r="AG79" s="50" t="s">
        <v>1268</v>
      </c>
      <c r="AH79" s="11" t="s">
        <v>245</v>
      </c>
      <c r="AI79" s="51" t="s">
        <v>1263</v>
      </c>
      <c r="AJ79" s="11" t="s">
        <v>263</v>
      </c>
      <c r="AK79" s="52" t="s">
        <v>1266</v>
      </c>
      <c r="AL79" s="11" t="s">
        <v>242</v>
      </c>
      <c r="AM79" s="51" t="s">
        <v>1263</v>
      </c>
      <c r="AN79" s="11" t="s">
        <v>247</v>
      </c>
      <c r="AO79" s="52" t="s">
        <v>1262</v>
      </c>
      <c r="AP79" s="42" t="s">
        <v>54</v>
      </c>
      <c r="AQ79" s="51" t="s">
        <v>1263</v>
      </c>
      <c r="AR79" s="197" t="s">
        <v>1286</v>
      </c>
      <c r="AS79" s="198">
        <v>4</v>
      </c>
      <c r="AT79" s="198" t="s">
        <v>307</v>
      </c>
      <c r="AU79" s="189" t="s">
        <v>391</v>
      </c>
    </row>
    <row r="80" spans="2:47" s="185" customFormat="1" ht="51.6" thickBot="1">
      <c r="B80" s="35"/>
      <c r="C80" s="36" t="s">
        <v>380</v>
      </c>
      <c r="D80" s="36" t="s">
        <v>384</v>
      </c>
      <c r="E80" s="36" t="s">
        <v>382</v>
      </c>
      <c r="F80" s="36" t="s">
        <v>597</v>
      </c>
      <c r="G80" s="36">
        <v>14799</v>
      </c>
      <c r="H80" s="36" t="s">
        <v>509</v>
      </c>
      <c r="I80" s="36" t="s">
        <v>497</v>
      </c>
      <c r="J80" s="36" t="s">
        <v>1069</v>
      </c>
      <c r="K80" s="36" t="s">
        <v>1070</v>
      </c>
      <c r="L80" s="37" t="s">
        <v>324</v>
      </c>
      <c r="M80" s="36" t="s">
        <v>1065</v>
      </c>
      <c r="N80" s="36" t="s">
        <v>432</v>
      </c>
      <c r="O80" s="36" t="s">
        <v>147</v>
      </c>
      <c r="P80" s="37" t="s">
        <v>1</v>
      </c>
      <c r="Q80" s="36" t="s">
        <v>1009</v>
      </c>
      <c r="R80" s="37" t="s">
        <v>140</v>
      </c>
      <c r="S80" s="36" t="s">
        <v>1060</v>
      </c>
      <c r="T80" s="38">
        <v>0.125</v>
      </c>
      <c r="U80" s="209">
        <v>3</v>
      </c>
      <c r="V80" s="54">
        <v>2323025</v>
      </c>
      <c r="W80" s="44">
        <v>77434.166666666672</v>
      </c>
      <c r="X80" s="72">
        <v>542</v>
      </c>
      <c r="Y80" s="45">
        <v>0.125</v>
      </c>
      <c r="Z80" s="40">
        <v>1</v>
      </c>
      <c r="AA80" s="205">
        <v>9679.2708333333339</v>
      </c>
      <c r="AB80" s="47">
        <v>5246164.791666667</v>
      </c>
      <c r="AC80" s="41">
        <v>200405322.02091306</v>
      </c>
      <c r="AD80" s="48">
        <v>205651486.81257972</v>
      </c>
      <c r="AE80" s="49">
        <v>2</v>
      </c>
      <c r="AF80" s="11" t="s">
        <v>256</v>
      </c>
      <c r="AG80" s="50" t="s">
        <v>1266</v>
      </c>
      <c r="AH80" s="11" t="s">
        <v>245</v>
      </c>
      <c r="AI80" s="51" t="s">
        <v>1263</v>
      </c>
      <c r="AJ80" s="11" t="s">
        <v>263</v>
      </c>
      <c r="AK80" s="52" t="s">
        <v>1266</v>
      </c>
      <c r="AL80" s="11" t="s">
        <v>242</v>
      </c>
      <c r="AM80" s="51" t="s">
        <v>1263</v>
      </c>
      <c r="AN80" s="11" t="s">
        <v>247</v>
      </c>
      <c r="AO80" s="52" t="s">
        <v>1262</v>
      </c>
      <c r="AP80" s="42" t="s">
        <v>54</v>
      </c>
      <c r="AQ80" s="51" t="s">
        <v>1263</v>
      </c>
      <c r="AR80" s="197" t="s">
        <v>1275</v>
      </c>
      <c r="AS80" s="198">
        <v>4</v>
      </c>
      <c r="AT80" s="198" t="s">
        <v>307</v>
      </c>
      <c r="AU80" s="189" t="s">
        <v>391</v>
      </c>
    </row>
    <row r="81" spans="2:47" s="185" customFormat="1" ht="51.6" thickBot="1">
      <c r="B81" s="35"/>
      <c r="C81" s="36" t="s">
        <v>380</v>
      </c>
      <c r="D81" s="36" t="s">
        <v>384</v>
      </c>
      <c r="E81" s="36" t="s">
        <v>382</v>
      </c>
      <c r="F81" s="36" t="s">
        <v>598</v>
      </c>
      <c r="G81" s="36">
        <v>14799</v>
      </c>
      <c r="H81" s="36" t="s">
        <v>515</v>
      </c>
      <c r="I81" s="36" t="s">
        <v>498</v>
      </c>
      <c r="J81" s="36" t="s">
        <v>543</v>
      </c>
      <c r="K81" s="36" t="s">
        <v>544</v>
      </c>
      <c r="L81" s="37" t="s">
        <v>324</v>
      </c>
      <c r="M81" s="36" t="s">
        <v>1065</v>
      </c>
      <c r="N81" s="36" t="s">
        <v>432</v>
      </c>
      <c r="O81" s="36" t="s">
        <v>147</v>
      </c>
      <c r="P81" s="37" t="s">
        <v>1</v>
      </c>
      <c r="Q81" s="36" t="s">
        <v>1009</v>
      </c>
      <c r="R81" s="37" t="s">
        <v>140</v>
      </c>
      <c r="S81" s="36" t="s">
        <v>1071</v>
      </c>
      <c r="T81" s="38">
        <v>4.1666666666666664E-2</v>
      </c>
      <c r="U81" s="209">
        <v>3</v>
      </c>
      <c r="V81" s="54">
        <v>1546572</v>
      </c>
      <c r="W81" s="44">
        <v>51552.4</v>
      </c>
      <c r="X81" s="72">
        <v>542</v>
      </c>
      <c r="Y81" s="45">
        <v>4.1666666666666664E-2</v>
      </c>
      <c r="Z81" s="40">
        <v>1</v>
      </c>
      <c r="AA81" s="205">
        <v>2148.0166666666664</v>
      </c>
      <c r="AB81" s="47">
        <v>1164225.0333333332</v>
      </c>
      <c r="AC81" s="41">
        <v>183157285.22590774</v>
      </c>
      <c r="AD81" s="48">
        <v>184321510.25924107</v>
      </c>
      <c r="AE81" s="49">
        <v>2</v>
      </c>
      <c r="AF81" s="11" t="s">
        <v>256</v>
      </c>
      <c r="AG81" s="50" t="s">
        <v>1266</v>
      </c>
      <c r="AH81" s="11" t="s">
        <v>245</v>
      </c>
      <c r="AI81" s="51" t="s">
        <v>1263</v>
      </c>
      <c r="AJ81" s="11" t="s">
        <v>263</v>
      </c>
      <c r="AK81" s="52" t="s">
        <v>1266</v>
      </c>
      <c r="AL81" s="11" t="s">
        <v>242</v>
      </c>
      <c r="AM81" s="51" t="s">
        <v>1263</v>
      </c>
      <c r="AN81" s="11" t="s">
        <v>247</v>
      </c>
      <c r="AO81" s="52" t="s">
        <v>1262</v>
      </c>
      <c r="AP81" s="42" t="s">
        <v>54</v>
      </c>
      <c r="AQ81" s="51" t="s">
        <v>1263</v>
      </c>
      <c r="AR81" s="197" t="s">
        <v>1275</v>
      </c>
      <c r="AS81" s="198">
        <v>4</v>
      </c>
      <c r="AT81" s="198" t="s">
        <v>307</v>
      </c>
      <c r="AU81" s="189" t="s">
        <v>391</v>
      </c>
    </row>
    <row r="82" spans="2:47" s="185" customFormat="1" ht="51.6" thickBot="1">
      <c r="B82" s="35"/>
      <c r="C82" s="36" t="s">
        <v>380</v>
      </c>
      <c r="D82" s="36" t="s">
        <v>384</v>
      </c>
      <c r="E82" s="36" t="s">
        <v>382</v>
      </c>
      <c r="F82" s="36" t="s">
        <v>598</v>
      </c>
      <c r="G82" s="36">
        <v>14799</v>
      </c>
      <c r="H82" s="36" t="s">
        <v>511</v>
      </c>
      <c r="I82" s="36" t="s">
        <v>499</v>
      </c>
      <c r="J82" s="36" t="s">
        <v>545</v>
      </c>
      <c r="K82" s="36" t="s">
        <v>1072</v>
      </c>
      <c r="L82" s="37" t="s">
        <v>324</v>
      </c>
      <c r="M82" s="36" t="s">
        <v>1065</v>
      </c>
      <c r="N82" s="36" t="s">
        <v>432</v>
      </c>
      <c r="O82" s="36" t="s">
        <v>147</v>
      </c>
      <c r="P82" s="37" t="s">
        <v>1</v>
      </c>
      <c r="Q82" s="36" t="s">
        <v>1009</v>
      </c>
      <c r="R82" s="37" t="s">
        <v>140</v>
      </c>
      <c r="S82" s="36" t="s">
        <v>1071</v>
      </c>
      <c r="T82" s="38">
        <v>1.0416666666666666E-2</v>
      </c>
      <c r="U82" s="209">
        <v>3</v>
      </c>
      <c r="V82" s="54">
        <v>496355</v>
      </c>
      <c r="W82" s="44">
        <v>16545.166666666668</v>
      </c>
      <c r="X82" s="72">
        <v>542</v>
      </c>
      <c r="Y82" s="45">
        <v>1.0416666666666666E-2</v>
      </c>
      <c r="Z82" s="40">
        <v>1</v>
      </c>
      <c r="AA82" s="205">
        <v>172.34548611111111</v>
      </c>
      <c r="AB82" s="47">
        <v>93411.253472222219</v>
      </c>
      <c r="AC82" s="41">
        <v>183157285.22590774</v>
      </c>
      <c r="AD82" s="48">
        <v>183250696.47937995</v>
      </c>
      <c r="AE82" s="49">
        <v>2</v>
      </c>
      <c r="AF82" s="11" t="s">
        <v>241</v>
      </c>
      <c r="AG82" s="50" t="s">
        <v>1268</v>
      </c>
      <c r="AH82" s="11" t="s">
        <v>245</v>
      </c>
      <c r="AI82" s="51" t="s">
        <v>1263</v>
      </c>
      <c r="AJ82" s="11" t="s">
        <v>263</v>
      </c>
      <c r="AK82" s="52" t="s">
        <v>1266</v>
      </c>
      <c r="AL82" s="11" t="s">
        <v>242</v>
      </c>
      <c r="AM82" s="51" t="s">
        <v>1263</v>
      </c>
      <c r="AN82" s="11" t="s">
        <v>247</v>
      </c>
      <c r="AO82" s="52" t="s">
        <v>1262</v>
      </c>
      <c r="AP82" s="42" t="s">
        <v>62</v>
      </c>
      <c r="AQ82" s="51" t="s">
        <v>1262</v>
      </c>
      <c r="AR82" s="197" t="s">
        <v>1269</v>
      </c>
      <c r="AS82" s="198">
        <v>4</v>
      </c>
      <c r="AT82" s="198" t="s">
        <v>307</v>
      </c>
      <c r="AU82" s="189" t="s">
        <v>391</v>
      </c>
    </row>
    <row r="83" spans="2:47" s="185" customFormat="1" ht="51.6" thickBot="1">
      <c r="B83" s="35"/>
      <c r="C83" s="36" t="s">
        <v>380</v>
      </c>
      <c r="D83" s="36" t="s">
        <v>384</v>
      </c>
      <c r="E83" s="36" t="s">
        <v>382</v>
      </c>
      <c r="F83" s="36" t="s">
        <v>598</v>
      </c>
      <c r="G83" s="36">
        <v>14799</v>
      </c>
      <c r="H83" s="36" t="s">
        <v>512</v>
      </c>
      <c r="I83" s="36" t="s">
        <v>500</v>
      </c>
      <c r="J83" s="36" t="s">
        <v>1073</v>
      </c>
      <c r="K83" s="36" t="s">
        <v>1074</v>
      </c>
      <c r="L83" s="37" t="s">
        <v>324</v>
      </c>
      <c r="M83" s="36" t="s">
        <v>1075</v>
      </c>
      <c r="N83" s="36" t="s">
        <v>432</v>
      </c>
      <c r="O83" s="36" t="s">
        <v>147</v>
      </c>
      <c r="P83" s="37" t="s">
        <v>1</v>
      </c>
      <c r="Q83" s="36" t="s">
        <v>1009</v>
      </c>
      <c r="R83" s="37" t="s">
        <v>140</v>
      </c>
      <c r="S83" s="36" t="s">
        <v>1076</v>
      </c>
      <c r="T83" s="38">
        <v>1.0416666666666666E-2</v>
      </c>
      <c r="U83" s="209">
        <v>3</v>
      </c>
      <c r="V83" s="54">
        <v>117506</v>
      </c>
      <c r="W83" s="44">
        <v>3916.8666666666668</v>
      </c>
      <c r="X83" s="72">
        <v>542</v>
      </c>
      <c r="Y83" s="45">
        <v>1.0416666666666666E-2</v>
      </c>
      <c r="Z83" s="40">
        <v>1</v>
      </c>
      <c r="AA83" s="205">
        <v>40.800694444444446</v>
      </c>
      <c r="AB83" s="47">
        <v>22113.976388888888</v>
      </c>
      <c r="AC83" s="41">
        <v>183157285.22590774</v>
      </c>
      <c r="AD83" s="48">
        <v>183179399.20229664</v>
      </c>
      <c r="AE83" s="49">
        <v>2</v>
      </c>
      <c r="AF83" s="11" t="s">
        <v>241</v>
      </c>
      <c r="AG83" s="50" t="s">
        <v>1268</v>
      </c>
      <c r="AH83" s="11" t="s">
        <v>245</v>
      </c>
      <c r="AI83" s="51" t="s">
        <v>1263</v>
      </c>
      <c r="AJ83" s="11" t="s">
        <v>263</v>
      </c>
      <c r="AK83" s="52" t="s">
        <v>1266</v>
      </c>
      <c r="AL83" s="11" t="s">
        <v>242</v>
      </c>
      <c r="AM83" s="51" t="s">
        <v>1263</v>
      </c>
      <c r="AN83" s="11" t="s">
        <v>247</v>
      </c>
      <c r="AO83" s="52" t="s">
        <v>1262</v>
      </c>
      <c r="AP83" s="42" t="s">
        <v>62</v>
      </c>
      <c r="AQ83" s="51" t="s">
        <v>1262</v>
      </c>
      <c r="AR83" s="197" t="s">
        <v>1269</v>
      </c>
      <c r="AS83" s="198">
        <v>4</v>
      </c>
      <c r="AT83" s="198" t="s">
        <v>307</v>
      </c>
      <c r="AU83" s="189" t="s">
        <v>391</v>
      </c>
    </row>
    <row r="84" spans="2:47" s="185" customFormat="1" ht="51.6" thickBot="1">
      <c r="B84" s="35"/>
      <c r="C84" s="36" t="s">
        <v>380</v>
      </c>
      <c r="D84" s="36" t="s">
        <v>384</v>
      </c>
      <c r="E84" s="36" t="s">
        <v>382</v>
      </c>
      <c r="F84" s="36" t="s">
        <v>598</v>
      </c>
      <c r="G84" s="36">
        <v>14799</v>
      </c>
      <c r="H84" s="36" t="s">
        <v>513</v>
      </c>
      <c r="I84" s="36" t="s">
        <v>501</v>
      </c>
      <c r="J84" s="36" t="s">
        <v>1077</v>
      </c>
      <c r="K84" s="36" t="s">
        <v>1078</v>
      </c>
      <c r="L84" s="37" t="s">
        <v>324</v>
      </c>
      <c r="M84" s="36" t="s">
        <v>1065</v>
      </c>
      <c r="N84" s="36" t="s">
        <v>432</v>
      </c>
      <c r="O84" s="36" t="s">
        <v>151</v>
      </c>
      <c r="P84" s="37" t="s">
        <v>6</v>
      </c>
      <c r="Q84" s="36" t="s">
        <v>1054</v>
      </c>
      <c r="R84" s="37" t="s">
        <v>140</v>
      </c>
      <c r="S84" s="36" t="s">
        <v>1060</v>
      </c>
      <c r="T84" s="38">
        <v>1.0416666666666666E-2</v>
      </c>
      <c r="U84" s="209">
        <v>3</v>
      </c>
      <c r="V84" s="54">
        <v>535</v>
      </c>
      <c r="W84" s="44">
        <v>17.833333333333332</v>
      </c>
      <c r="X84" s="72">
        <v>542</v>
      </c>
      <c r="Y84" s="45">
        <v>1.0416666666666666E-2</v>
      </c>
      <c r="Z84" s="40">
        <v>1</v>
      </c>
      <c r="AA84" s="205">
        <v>0.18576388888888887</v>
      </c>
      <c r="AB84" s="47">
        <v>100.68402777777777</v>
      </c>
      <c r="AC84" s="41">
        <v>183157285.22590774</v>
      </c>
      <c r="AD84" s="48">
        <v>183157385.90993553</v>
      </c>
      <c r="AE84" s="49">
        <v>2</v>
      </c>
      <c r="AF84" s="11" t="s">
        <v>56</v>
      </c>
      <c r="AG84" s="50" t="s">
        <v>1263</v>
      </c>
      <c r="AH84" s="11" t="s">
        <v>245</v>
      </c>
      <c r="AI84" s="51" t="s">
        <v>1263</v>
      </c>
      <c r="AJ84" s="11" t="s">
        <v>263</v>
      </c>
      <c r="AK84" s="52" t="s">
        <v>1266</v>
      </c>
      <c r="AL84" s="11" t="s">
        <v>242</v>
      </c>
      <c r="AM84" s="51" t="s">
        <v>1263</v>
      </c>
      <c r="AN84" s="11" t="s">
        <v>247</v>
      </c>
      <c r="AO84" s="52" t="s">
        <v>1262</v>
      </c>
      <c r="AP84" s="42" t="s">
        <v>62</v>
      </c>
      <c r="AQ84" s="51" t="s">
        <v>1262</v>
      </c>
      <c r="AR84" s="197" t="s">
        <v>1289</v>
      </c>
      <c r="AS84" s="198">
        <v>4</v>
      </c>
      <c r="AT84" s="198" t="s">
        <v>307</v>
      </c>
      <c r="AU84" s="189" t="s">
        <v>391</v>
      </c>
    </row>
    <row r="85" spans="2:47" s="185" customFormat="1" ht="51.6" thickBot="1">
      <c r="B85" s="35"/>
      <c r="C85" s="36" t="s">
        <v>380</v>
      </c>
      <c r="D85" s="36" t="s">
        <v>384</v>
      </c>
      <c r="E85" s="36" t="s">
        <v>382</v>
      </c>
      <c r="F85" s="36" t="s">
        <v>598</v>
      </c>
      <c r="G85" s="36">
        <v>14799</v>
      </c>
      <c r="H85" s="36" t="s">
        <v>514</v>
      </c>
      <c r="I85" s="36" t="s">
        <v>1079</v>
      </c>
      <c r="J85" s="36" t="s">
        <v>1080</v>
      </c>
      <c r="K85" s="36" t="s">
        <v>1081</v>
      </c>
      <c r="L85" s="37" t="s">
        <v>324</v>
      </c>
      <c r="M85" s="36" t="s">
        <v>1065</v>
      </c>
      <c r="N85" s="36" t="s">
        <v>432</v>
      </c>
      <c r="O85" s="36" t="s">
        <v>173</v>
      </c>
      <c r="P85" s="37" t="s">
        <v>174</v>
      </c>
      <c r="Q85" s="36" t="s">
        <v>1054</v>
      </c>
      <c r="R85" s="37" t="s">
        <v>140</v>
      </c>
      <c r="S85" s="36" t="s">
        <v>1060</v>
      </c>
      <c r="T85" s="38">
        <v>1.0416666666666666E-2</v>
      </c>
      <c r="U85" s="209">
        <v>3</v>
      </c>
      <c r="V85" s="54">
        <v>932176</v>
      </c>
      <c r="W85" s="44">
        <v>31072.533333333333</v>
      </c>
      <c r="X85" s="72">
        <v>542</v>
      </c>
      <c r="Y85" s="45">
        <v>1.0416666666666666E-2</v>
      </c>
      <c r="Z85" s="40">
        <v>1</v>
      </c>
      <c r="AA85" s="205">
        <v>323.67222222222222</v>
      </c>
      <c r="AB85" s="47">
        <v>175430.34444444443</v>
      </c>
      <c r="AC85" s="41">
        <v>183157285.22590774</v>
      </c>
      <c r="AD85" s="48">
        <v>183332715.5703522</v>
      </c>
      <c r="AE85" s="49">
        <v>2</v>
      </c>
      <c r="AF85" s="11" t="s">
        <v>241</v>
      </c>
      <c r="AG85" s="50" t="s">
        <v>1268</v>
      </c>
      <c r="AH85" s="11" t="s">
        <v>245</v>
      </c>
      <c r="AI85" s="51" t="s">
        <v>1263</v>
      </c>
      <c r="AJ85" s="11" t="s">
        <v>263</v>
      </c>
      <c r="AK85" s="52" t="s">
        <v>1266</v>
      </c>
      <c r="AL85" s="11" t="s">
        <v>242</v>
      </c>
      <c r="AM85" s="51" t="s">
        <v>1263</v>
      </c>
      <c r="AN85" s="11" t="s">
        <v>247</v>
      </c>
      <c r="AO85" s="52" t="s">
        <v>1262</v>
      </c>
      <c r="AP85" s="42" t="s">
        <v>62</v>
      </c>
      <c r="AQ85" s="51" t="s">
        <v>1262</v>
      </c>
      <c r="AR85" s="197" t="s">
        <v>1269</v>
      </c>
      <c r="AS85" s="198">
        <v>4</v>
      </c>
      <c r="AT85" s="198" t="s">
        <v>307</v>
      </c>
      <c r="AU85" s="189" t="s">
        <v>391</v>
      </c>
    </row>
    <row r="86" spans="2:47" s="185" customFormat="1" ht="61.8" thickBot="1">
      <c r="B86" s="35"/>
      <c r="C86" s="36" t="s">
        <v>380</v>
      </c>
      <c r="D86" s="36" t="s">
        <v>384</v>
      </c>
      <c r="E86" s="36" t="s">
        <v>382</v>
      </c>
      <c r="F86" s="36" t="s">
        <v>599</v>
      </c>
      <c r="G86" s="36">
        <v>14799</v>
      </c>
      <c r="H86" s="36" t="s">
        <v>516</v>
      </c>
      <c r="I86" s="36" t="s">
        <v>488</v>
      </c>
      <c r="J86" s="36" t="s">
        <v>1082</v>
      </c>
      <c r="K86" s="36" t="s">
        <v>1083</v>
      </c>
      <c r="L86" s="37" t="s">
        <v>136</v>
      </c>
      <c r="M86" s="36" t="s">
        <v>1084</v>
      </c>
      <c r="N86" s="36" t="s">
        <v>432</v>
      </c>
      <c r="O86" s="36" t="s">
        <v>147</v>
      </c>
      <c r="P86" s="37" t="s">
        <v>1</v>
      </c>
      <c r="Q86" s="36" t="s">
        <v>476</v>
      </c>
      <c r="R86" s="37" t="s">
        <v>140</v>
      </c>
      <c r="S86" s="36" t="s">
        <v>1085</v>
      </c>
      <c r="T86" s="38">
        <v>8.3333333333333329E-2</v>
      </c>
      <c r="U86" s="209">
        <v>90</v>
      </c>
      <c r="V86" s="54">
        <v>5767213</v>
      </c>
      <c r="W86" s="44">
        <v>192240.43333333332</v>
      </c>
      <c r="X86" s="72">
        <v>542</v>
      </c>
      <c r="Y86" s="45">
        <v>8.3333333333333329E-2</v>
      </c>
      <c r="Z86" s="40">
        <v>1</v>
      </c>
      <c r="AA86" s="205">
        <v>16020.036111111109</v>
      </c>
      <c r="AB86" s="47">
        <v>8682859.5722222216</v>
      </c>
      <c r="AC86" s="41">
        <v>527675586.80340129</v>
      </c>
      <c r="AD86" s="48">
        <v>536358446.37562352</v>
      </c>
      <c r="AE86" s="49">
        <v>3</v>
      </c>
      <c r="AF86" s="11" t="s">
        <v>253</v>
      </c>
      <c r="AG86" s="50" t="s">
        <v>1276</v>
      </c>
      <c r="AH86" s="11" t="s">
        <v>63</v>
      </c>
      <c r="AI86" s="51" t="s">
        <v>1262</v>
      </c>
      <c r="AJ86" s="11" t="s">
        <v>143</v>
      </c>
      <c r="AK86" s="52" t="s">
        <v>1262</v>
      </c>
      <c r="AL86" s="11" t="s">
        <v>242</v>
      </c>
      <c r="AM86" s="51" t="s">
        <v>1263</v>
      </c>
      <c r="AN86" s="11" t="s">
        <v>247</v>
      </c>
      <c r="AO86" s="52" t="s">
        <v>1262</v>
      </c>
      <c r="AP86" s="42" t="s">
        <v>54</v>
      </c>
      <c r="AQ86" s="51" t="s">
        <v>1263</v>
      </c>
      <c r="AR86" s="197" t="s">
        <v>1290</v>
      </c>
      <c r="AS86" s="198">
        <v>5</v>
      </c>
      <c r="AT86" s="198" t="s">
        <v>309</v>
      </c>
      <c r="AU86" s="189" t="s">
        <v>310</v>
      </c>
    </row>
    <row r="87" spans="2:47" s="185" customFormat="1" ht="61.8" thickBot="1">
      <c r="B87" s="35"/>
      <c r="C87" s="36" t="s">
        <v>380</v>
      </c>
      <c r="D87" s="36" t="s">
        <v>384</v>
      </c>
      <c r="E87" s="36" t="s">
        <v>382</v>
      </c>
      <c r="F87" s="36" t="s">
        <v>597</v>
      </c>
      <c r="G87" s="36">
        <v>14799</v>
      </c>
      <c r="H87" s="36" t="s">
        <v>517</v>
      </c>
      <c r="I87" s="36" t="s">
        <v>502</v>
      </c>
      <c r="J87" s="36" t="s">
        <v>1086</v>
      </c>
      <c r="K87" s="36" t="s">
        <v>1087</v>
      </c>
      <c r="L87" s="37" t="s">
        <v>136</v>
      </c>
      <c r="M87" s="36" t="s">
        <v>1084</v>
      </c>
      <c r="N87" s="36" t="s">
        <v>432</v>
      </c>
      <c r="O87" s="36" t="s">
        <v>147</v>
      </c>
      <c r="P87" s="37" t="s">
        <v>1</v>
      </c>
      <c r="Q87" s="36" t="s">
        <v>476</v>
      </c>
      <c r="R87" s="37" t="s">
        <v>140</v>
      </c>
      <c r="S87" s="36" t="s">
        <v>1088</v>
      </c>
      <c r="T87" s="38">
        <v>4.1666666666666664E-2</v>
      </c>
      <c r="U87" s="209">
        <v>90</v>
      </c>
      <c r="V87" s="54">
        <v>1546572</v>
      </c>
      <c r="W87" s="44">
        <v>51552.4</v>
      </c>
      <c r="X87" s="72">
        <v>542</v>
      </c>
      <c r="Y87" s="45">
        <v>4.1666666666666664E-2</v>
      </c>
      <c r="Z87" s="40">
        <v>1</v>
      </c>
      <c r="AA87" s="205">
        <v>2148.0166666666664</v>
      </c>
      <c r="AB87" s="47">
        <v>1164225.0333333332</v>
      </c>
      <c r="AC87" s="41">
        <v>189342176.61500442</v>
      </c>
      <c r="AD87" s="48">
        <v>190506401.64833775</v>
      </c>
      <c r="AE87" s="49">
        <v>2</v>
      </c>
      <c r="AF87" s="11" t="s">
        <v>256</v>
      </c>
      <c r="AG87" s="50" t="s">
        <v>1266</v>
      </c>
      <c r="AH87" s="11" t="s">
        <v>63</v>
      </c>
      <c r="AI87" s="51" t="s">
        <v>1262</v>
      </c>
      <c r="AJ87" s="11" t="s">
        <v>143</v>
      </c>
      <c r="AK87" s="52" t="s">
        <v>1262</v>
      </c>
      <c r="AL87" s="11" t="s">
        <v>242</v>
      </c>
      <c r="AM87" s="51" t="s">
        <v>1263</v>
      </c>
      <c r="AN87" s="11" t="s">
        <v>247</v>
      </c>
      <c r="AO87" s="52" t="s">
        <v>1262</v>
      </c>
      <c r="AP87" s="42" t="s">
        <v>54</v>
      </c>
      <c r="AQ87" s="51" t="s">
        <v>1263</v>
      </c>
      <c r="AR87" s="197" t="s">
        <v>1291</v>
      </c>
      <c r="AS87" s="198">
        <v>4</v>
      </c>
      <c r="AT87" s="198" t="s">
        <v>307</v>
      </c>
      <c r="AU87" s="189" t="s">
        <v>391</v>
      </c>
    </row>
    <row r="88" spans="2:47" s="185" customFormat="1" ht="61.8" thickBot="1">
      <c r="B88" s="35"/>
      <c r="C88" s="36" t="s">
        <v>380</v>
      </c>
      <c r="D88" s="36" t="s">
        <v>384</v>
      </c>
      <c r="E88" s="36" t="s">
        <v>382</v>
      </c>
      <c r="F88" s="36" t="s">
        <v>599</v>
      </c>
      <c r="G88" s="36">
        <v>14799</v>
      </c>
      <c r="H88" s="36" t="s">
        <v>518</v>
      </c>
      <c r="I88" s="36" t="s">
        <v>503</v>
      </c>
      <c r="J88" s="36" t="s">
        <v>449</v>
      </c>
      <c r="K88" s="36" t="s">
        <v>346</v>
      </c>
      <c r="L88" s="37" t="s">
        <v>136</v>
      </c>
      <c r="M88" s="36" t="s">
        <v>1018</v>
      </c>
      <c r="N88" s="36" t="s">
        <v>432</v>
      </c>
      <c r="O88" s="36" t="s">
        <v>147</v>
      </c>
      <c r="P88" s="37" t="s">
        <v>1</v>
      </c>
      <c r="Q88" s="36" t="s">
        <v>450</v>
      </c>
      <c r="R88" s="37" t="s">
        <v>140</v>
      </c>
      <c r="S88" s="36" t="s">
        <v>451</v>
      </c>
      <c r="T88" s="38">
        <v>2.0833333333333332E-2</v>
      </c>
      <c r="U88" s="209">
        <v>0.33333333333333331</v>
      </c>
      <c r="V88" s="54">
        <v>0</v>
      </c>
      <c r="W88" s="44">
        <v>0</v>
      </c>
      <c r="X88" s="72">
        <v>542</v>
      </c>
      <c r="Y88" s="45">
        <v>2.0833333333333332E-2</v>
      </c>
      <c r="Z88" s="40">
        <v>0</v>
      </c>
      <c r="AA88" s="205">
        <v>0</v>
      </c>
      <c r="AB88" s="47">
        <v>0</v>
      </c>
      <c r="AC88" s="41">
        <v>98369600</v>
      </c>
      <c r="AD88" s="48">
        <v>98369600</v>
      </c>
      <c r="AE88" s="49">
        <v>1</v>
      </c>
      <c r="AF88" s="11" t="s">
        <v>64</v>
      </c>
      <c r="AG88" s="50" t="s">
        <v>1262</v>
      </c>
      <c r="AH88" s="11" t="s">
        <v>63</v>
      </c>
      <c r="AI88" s="51" t="s">
        <v>1262</v>
      </c>
      <c r="AJ88" s="11" t="s">
        <v>143</v>
      </c>
      <c r="AK88" s="52" t="s">
        <v>1262</v>
      </c>
      <c r="AL88" s="11" t="s">
        <v>43</v>
      </c>
      <c r="AM88" s="51" t="s">
        <v>1268</v>
      </c>
      <c r="AN88" s="11" t="s">
        <v>247</v>
      </c>
      <c r="AO88" s="52" t="s">
        <v>1262</v>
      </c>
      <c r="AP88" s="42" t="s">
        <v>62</v>
      </c>
      <c r="AQ88" s="51" t="s">
        <v>1262</v>
      </c>
      <c r="AR88" s="197" t="s">
        <v>1287</v>
      </c>
      <c r="AS88" s="198">
        <v>3</v>
      </c>
      <c r="AT88" s="198" t="s">
        <v>305</v>
      </c>
      <c r="AU88" s="189" t="s">
        <v>392</v>
      </c>
    </row>
    <row r="89" spans="2:47" s="185" customFormat="1" ht="51.6" thickBot="1">
      <c r="B89" s="35"/>
      <c r="C89" s="36" t="s">
        <v>380</v>
      </c>
      <c r="D89" s="36" t="s">
        <v>384</v>
      </c>
      <c r="E89" s="36" t="s">
        <v>382</v>
      </c>
      <c r="F89" s="36" t="s">
        <v>599</v>
      </c>
      <c r="G89" s="36">
        <v>14799</v>
      </c>
      <c r="H89" s="36" t="s">
        <v>519</v>
      </c>
      <c r="I89" s="36" t="s">
        <v>1047</v>
      </c>
      <c r="J89" s="36" t="s">
        <v>1089</v>
      </c>
      <c r="K89" s="36" t="s">
        <v>348</v>
      </c>
      <c r="L89" s="37" t="s">
        <v>136</v>
      </c>
      <c r="M89" s="36" t="s">
        <v>1090</v>
      </c>
      <c r="N89" s="36" t="s">
        <v>432</v>
      </c>
      <c r="O89" s="36" t="s">
        <v>151</v>
      </c>
      <c r="P89" s="37" t="s">
        <v>6</v>
      </c>
      <c r="Q89" s="36" t="s">
        <v>1091</v>
      </c>
      <c r="R89" s="37" t="s">
        <v>140</v>
      </c>
      <c r="S89" s="36" t="s">
        <v>1092</v>
      </c>
      <c r="T89" s="38">
        <v>0</v>
      </c>
      <c r="U89" s="209">
        <v>2</v>
      </c>
      <c r="V89" s="54">
        <v>0</v>
      </c>
      <c r="W89" s="44">
        <v>0</v>
      </c>
      <c r="X89" s="72">
        <v>542</v>
      </c>
      <c r="Y89" s="45">
        <v>0</v>
      </c>
      <c r="Z89" s="40">
        <v>0</v>
      </c>
      <c r="AA89" s="205">
        <v>0</v>
      </c>
      <c r="AB89" s="47">
        <v>0</v>
      </c>
      <c r="AC89" s="41">
        <v>30000000</v>
      </c>
      <c r="AD89" s="48">
        <v>30000000</v>
      </c>
      <c r="AE89" s="49">
        <v>1</v>
      </c>
      <c r="AF89" s="11" t="s">
        <v>64</v>
      </c>
      <c r="AG89" s="50" t="s">
        <v>1262</v>
      </c>
      <c r="AH89" s="11" t="s">
        <v>63</v>
      </c>
      <c r="AI89" s="51" t="s">
        <v>1262</v>
      </c>
      <c r="AJ89" s="11" t="s">
        <v>143</v>
      </c>
      <c r="AK89" s="52" t="s">
        <v>1262</v>
      </c>
      <c r="AL89" s="11" t="s">
        <v>242</v>
      </c>
      <c r="AM89" s="51" t="s">
        <v>1263</v>
      </c>
      <c r="AN89" s="11" t="s">
        <v>247</v>
      </c>
      <c r="AO89" s="52" t="s">
        <v>1262</v>
      </c>
      <c r="AP89" s="42" t="s">
        <v>62</v>
      </c>
      <c r="AQ89" s="51" t="s">
        <v>1262</v>
      </c>
      <c r="AR89" s="197" t="s">
        <v>1283</v>
      </c>
      <c r="AS89" s="198">
        <v>2</v>
      </c>
      <c r="AT89" s="198" t="s">
        <v>304</v>
      </c>
      <c r="AU89" s="189" t="s">
        <v>303</v>
      </c>
    </row>
    <row r="90" spans="2:47" s="185" customFormat="1" ht="61.8" thickBot="1">
      <c r="B90" s="35"/>
      <c r="C90" s="36" t="s">
        <v>380</v>
      </c>
      <c r="D90" s="36" t="s">
        <v>384</v>
      </c>
      <c r="E90" s="36" t="s">
        <v>382</v>
      </c>
      <c r="F90" s="36" t="s">
        <v>599</v>
      </c>
      <c r="G90" s="36">
        <v>14799</v>
      </c>
      <c r="H90" s="36" t="s">
        <v>520</v>
      </c>
      <c r="I90" s="36" t="s">
        <v>530</v>
      </c>
      <c r="J90" s="36" t="s">
        <v>1093</v>
      </c>
      <c r="K90" s="36" t="s">
        <v>1025</v>
      </c>
      <c r="L90" s="37" t="s">
        <v>324</v>
      </c>
      <c r="M90" s="36" t="s">
        <v>1038</v>
      </c>
      <c r="N90" s="36" t="s">
        <v>432</v>
      </c>
      <c r="O90" s="36" t="s">
        <v>151</v>
      </c>
      <c r="P90" s="37" t="s">
        <v>6</v>
      </c>
      <c r="Q90" s="36" t="s">
        <v>361</v>
      </c>
      <c r="R90" s="37" t="s">
        <v>140</v>
      </c>
      <c r="S90" s="36" t="s">
        <v>148</v>
      </c>
      <c r="T90" s="38">
        <v>4.1666666666666664E-2</v>
      </c>
      <c r="U90" s="209">
        <v>5</v>
      </c>
      <c r="V90" s="54">
        <v>22763550</v>
      </c>
      <c r="W90" s="44">
        <v>758785</v>
      </c>
      <c r="X90" s="72">
        <v>542</v>
      </c>
      <c r="Y90" s="45">
        <v>4.1666666666666664E-2</v>
      </c>
      <c r="Z90" s="40">
        <v>1</v>
      </c>
      <c r="AA90" s="205">
        <v>31616.041666666664</v>
      </c>
      <c r="AB90" s="47">
        <v>17135894.583333332</v>
      </c>
      <c r="AC90" s="41">
        <v>161870988.06522933</v>
      </c>
      <c r="AD90" s="48">
        <v>179006882.64856267</v>
      </c>
      <c r="AE90" s="49">
        <v>2</v>
      </c>
      <c r="AF90" s="11" t="s">
        <v>253</v>
      </c>
      <c r="AG90" s="50" t="s">
        <v>1276</v>
      </c>
      <c r="AH90" s="11" t="s">
        <v>39</v>
      </c>
      <c r="AI90" s="51" t="s">
        <v>1266</v>
      </c>
      <c r="AJ90" s="11" t="s">
        <v>263</v>
      </c>
      <c r="AK90" s="52" t="s">
        <v>1266</v>
      </c>
      <c r="AL90" s="11" t="s">
        <v>34</v>
      </c>
      <c r="AM90" s="51" t="s">
        <v>1266</v>
      </c>
      <c r="AN90" s="11" t="s">
        <v>243</v>
      </c>
      <c r="AO90" s="52" t="s">
        <v>1263</v>
      </c>
      <c r="AP90" s="42" t="s">
        <v>50</v>
      </c>
      <c r="AQ90" s="51" t="s">
        <v>1263</v>
      </c>
      <c r="AR90" s="197" t="s">
        <v>1277</v>
      </c>
      <c r="AS90" s="198">
        <v>5</v>
      </c>
      <c r="AT90" s="198" t="s">
        <v>309</v>
      </c>
      <c r="AU90" s="189" t="s">
        <v>310</v>
      </c>
    </row>
    <row r="91" spans="2:47" s="185" customFormat="1" ht="61.8" thickBot="1">
      <c r="B91" s="35"/>
      <c r="C91" s="36" t="s">
        <v>380</v>
      </c>
      <c r="D91" s="36" t="s">
        <v>384</v>
      </c>
      <c r="E91" s="36" t="s">
        <v>382</v>
      </c>
      <c r="F91" s="36" t="s">
        <v>599</v>
      </c>
      <c r="G91" s="36">
        <v>14799</v>
      </c>
      <c r="H91" s="36" t="s">
        <v>521</v>
      </c>
      <c r="I91" s="36" t="s">
        <v>1094</v>
      </c>
      <c r="J91" s="36" t="s">
        <v>1095</v>
      </c>
      <c r="K91" s="36" t="s">
        <v>1025</v>
      </c>
      <c r="L91" s="37" t="s">
        <v>324</v>
      </c>
      <c r="M91" s="36" t="s">
        <v>1038</v>
      </c>
      <c r="N91" s="36" t="s">
        <v>432</v>
      </c>
      <c r="O91" s="36" t="s">
        <v>151</v>
      </c>
      <c r="P91" s="37" t="s">
        <v>6</v>
      </c>
      <c r="Q91" s="36" t="s">
        <v>361</v>
      </c>
      <c r="R91" s="37" t="s">
        <v>140</v>
      </c>
      <c r="S91" s="36" t="s">
        <v>472</v>
      </c>
      <c r="T91" s="38">
        <v>0</v>
      </c>
      <c r="U91" s="209">
        <v>5</v>
      </c>
      <c r="V91" s="54">
        <v>0</v>
      </c>
      <c r="W91" s="44">
        <v>0</v>
      </c>
      <c r="X91" s="72">
        <v>542</v>
      </c>
      <c r="Y91" s="45">
        <v>0</v>
      </c>
      <c r="Z91" s="40">
        <v>0</v>
      </c>
      <c r="AA91" s="205">
        <v>0</v>
      </c>
      <c r="AB91" s="47">
        <v>0</v>
      </c>
      <c r="AC91" s="41">
        <v>161870988.06522933</v>
      </c>
      <c r="AD91" s="48">
        <v>161870988.06522933</v>
      </c>
      <c r="AE91" s="49">
        <v>2</v>
      </c>
      <c r="AF91" s="11" t="s">
        <v>64</v>
      </c>
      <c r="AG91" s="50" t="s">
        <v>1262</v>
      </c>
      <c r="AH91" s="11" t="s">
        <v>39</v>
      </c>
      <c r="AI91" s="51" t="s">
        <v>1266</v>
      </c>
      <c r="AJ91" s="11" t="s">
        <v>263</v>
      </c>
      <c r="AK91" s="52" t="s">
        <v>1266</v>
      </c>
      <c r="AL91" s="11" t="s">
        <v>34</v>
      </c>
      <c r="AM91" s="51" t="s">
        <v>1266</v>
      </c>
      <c r="AN91" s="11" t="s">
        <v>243</v>
      </c>
      <c r="AO91" s="52" t="s">
        <v>1263</v>
      </c>
      <c r="AP91" s="42" t="s">
        <v>50</v>
      </c>
      <c r="AQ91" s="51" t="s">
        <v>1263</v>
      </c>
      <c r="AR91" s="197" t="s">
        <v>1274</v>
      </c>
      <c r="AS91" s="198">
        <v>4</v>
      </c>
      <c r="AT91" s="198" t="s">
        <v>307</v>
      </c>
      <c r="AU91" s="189" t="s">
        <v>391</v>
      </c>
    </row>
    <row r="92" spans="2:47" s="185" customFormat="1" ht="51.6" thickBot="1">
      <c r="B92" s="35"/>
      <c r="C92" s="36" t="s">
        <v>380</v>
      </c>
      <c r="D92" s="36" t="s">
        <v>384</v>
      </c>
      <c r="E92" s="36" t="s">
        <v>382</v>
      </c>
      <c r="F92" s="36" t="s">
        <v>599</v>
      </c>
      <c r="G92" s="36">
        <v>14799</v>
      </c>
      <c r="H92" s="36" t="s">
        <v>522</v>
      </c>
      <c r="I92" s="36" t="s">
        <v>976</v>
      </c>
      <c r="J92" s="36" t="s">
        <v>1096</v>
      </c>
      <c r="K92" s="36" t="s">
        <v>1025</v>
      </c>
      <c r="L92" s="37" t="s">
        <v>324</v>
      </c>
      <c r="M92" s="36" t="s">
        <v>1041</v>
      </c>
      <c r="N92" s="36" t="s">
        <v>432</v>
      </c>
      <c r="O92" s="36" t="s">
        <v>147</v>
      </c>
      <c r="P92" s="37" t="s">
        <v>1</v>
      </c>
      <c r="Q92" s="36" t="s">
        <v>1050</v>
      </c>
      <c r="R92" s="37" t="s">
        <v>140</v>
      </c>
      <c r="S92" s="36" t="s">
        <v>472</v>
      </c>
      <c r="T92" s="38">
        <v>0</v>
      </c>
      <c r="U92" s="209">
        <v>5</v>
      </c>
      <c r="V92" s="54">
        <v>0</v>
      </c>
      <c r="W92" s="44">
        <v>0</v>
      </c>
      <c r="X92" s="72">
        <v>542</v>
      </c>
      <c r="Y92" s="45">
        <v>0</v>
      </c>
      <c r="Z92" s="40">
        <v>0</v>
      </c>
      <c r="AA92" s="205">
        <v>0</v>
      </c>
      <c r="AB92" s="47">
        <v>0</v>
      </c>
      <c r="AC92" s="41">
        <v>161870988.06522933</v>
      </c>
      <c r="AD92" s="48">
        <v>161870988.06522933</v>
      </c>
      <c r="AE92" s="49">
        <v>2</v>
      </c>
      <c r="AF92" s="11" t="s">
        <v>64</v>
      </c>
      <c r="AG92" s="50" t="s">
        <v>1262</v>
      </c>
      <c r="AH92" s="11" t="s">
        <v>39</v>
      </c>
      <c r="AI92" s="51" t="s">
        <v>1266</v>
      </c>
      <c r="AJ92" s="11" t="s">
        <v>263</v>
      </c>
      <c r="AK92" s="52" t="s">
        <v>1266</v>
      </c>
      <c r="AL92" s="11" t="s">
        <v>34</v>
      </c>
      <c r="AM92" s="51" t="s">
        <v>1266</v>
      </c>
      <c r="AN92" s="11" t="s">
        <v>243</v>
      </c>
      <c r="AO92" s="52" t="s">
        <v>1263</v>
      </c>
      <c r="AP92" s="42" t="s">
        <v>50</v>
      </c>
      <c r="AQ92" s="51" t="s">
        <v>1263</v>
      </c>
      <c r="AR92" s="197" t="s">
        <v>1274</v>
      </c>
      <c r="AS92" s="198">
        <v>4</v>
      </c>
      <c r="AT92" s="198" t="s">
        <v>307</v>
      </c>
      <c r="AU92" s="189" t="s">
        <v>391</v>
      </c>
    </row>
    <row r="93" spans="2:47" s="185" customFormat="1" ht="51.6" thickBot="1">
      <c r="B93" s="35"/>
      <c r="C93" s="36" t="s">
        <v>380</v>
      </c>
      <c r="D93" s="36" t="s">
        <v>384</v>
      </c>
      <c r="E93" s="36" t="s">
        <v>382</v>
      </c>
      <c r="F93" s="36" t="s">
        <v>599</v>
      </c>
      <c r="G93" s="36">
        <v>14799</v>
      </c>
      <c r="H93" s="36" t="s">
        <v>523</v>
      </c>
      <c r="I93" s="36" t="s">
        <v>1097</v>
      </c>
      <c r="J93" s="36" t="s">
        <v>1098</v>
      </c>
      <c r="K93" s="36" t="s">
        <v>1025</v>
      </c>
      <c r="L93" s="37" t="s">
        <v>324</v>
      </c>
      <c r="M93" s="36" t="s">
        <v>1026</v>
      </c>
      <c r="N93" s="36" t="s">
        <v>432</v>
      </c>
      <c r="O93" s="36" t="s">
        <v>151</v>
      </c>
      <c r="P93" s="37" t="s">
        <v>6</v>
      </c>
      <c r="Q93" s="36" t="s">
        <v>1050</v>
      </c>
      <c r="R93" s="37" t="s">
        <v>140</v>
      </c>
      <c r="S93" s="36" t="s">
        <v>472</v>
      </c>
      <c r="T93" s="38">
        <v>0</v>
      </c>
      <c r="U93" s="209">
        <v>5</v>
      </c>
      <c r="V93" s="54">
        <v>0</v>
      </c>
      <c r="W93" s="44">
        <v>0</v>
      </c>
      <c r="X93" s="72">
        <v>542</v>
      </c>
      <c r="Y93" s="45">
        <v>0</v>
      </c>
      <c r="Z93" s="40">
        <v>0</v>
      </c>
      <c r="AA93" s="205">
        <v>0</v>
      </c>
      <c r="AB93" s="47">
        <v>0</v>
      </c>
      <c r="AC93" s="41">
        <v>161870988.06522933</v>
      </c>
      <c r="AD93" s="48">
        <v>161870988.06522933</v>
      </c>
      <c r="AE93" s="49">
        <v>2</v>
      </c>
      <c r="AF93" s="11" t="s">
        <v>64</v>
      </c>
      <c r="AG93" s="50" t="s">
        <v>1262</v>
      </c>
      <c r="AH93" s="11" t="s">
        <v>39</v>
      </c>
      <c r="AI93" s="51" t="s">
        <v>1266</v>
      </c>
      <c r="AJ93" s="11" t="s">
        <v>263</v>
      </c>
      <c r="AK93" s="52" t="s">
        <v>1266</v>
      </c>
      <c r="AL93" s="11" t="s">
        <v>34</v>
      </c>
      <c r="AM93" s="51" t="s">
        <v>1266</v>
      </c>
      <c r="AN93" s="11" t="s">
        <v>243</v>
      </c>
      <c r="AO93" s="52" t="s">
        <v>1263</v>
      </c>
      <c r="AP93" s="42" t="s">
        <v>50</v>
      </c>
      <c r="AQ93" s="51" t="s">
        <v>1263</v>
      </c>
      <c r="AR93" s="197" t="s">
        <v>1274</v>
      </c>
      <c r="AS93" s="198">
        <v>4</v>
      </c>
      <c r="AT93" s="198" t="s">
        <v>307</v>
      </c>
      <c r="AU93" s="189" t="s">
        <v>391</v>
      </c>
    </row>
    <row r="94" spans="2:47" s="185" customFormat="1" ht="61.8" thickBot="1">
      <c r="B94" s="35"/>
      <c r="C94" s="36" t="s">
        <v>380</v>
      </c>
      <c r="D94" s="36" t="s">
        <v>384</v>
      </c>
      <c r="E94" s="36" t="s">
        <v>382</v>
      </c>
      <c r="F94" s="36" t="s">
        <v>599</v>
      </c>
      <c r="G94" s="36">
        <v>14799</v>
      </c>
      <c r="H94" s="36" t="s">
        <v>524</v>
      </c>
      <c r="I94" s="36" t="s">
        <v>531</v>
      </c>
      <c r="J94" s="36" t="s">
        <v>1099</v>
      </c>
      <c r="K94" s="36" t="s">
        <v>1025</v>
      </c>
      <c r="L94" s="37" t="s">
        <v>324</v>
      </c>
      <c r="M94" s="36" t="s">
        <v>1038</v>
      </c>
      <c r="N94" s="36" t="s">
        <v>432</v>
      </c>
      <c r="O94" s="36" t="s">
        <v>151</v>
      </c>
      <c r="P94" s="37" t="s">
        <v>6</v>
      </c>
      <c r="Q94" s="36" t="s">
        <v>1050</v>
      </c>
      <c r="R94" s="37" t="s">
        <v>140</v>
      </c>
      <c r="S94" s="36" t="s">
        <v>472</v>
      </c>
      <c r="T94" s="38">
        <v>0</v>
      </c>
      <c r="U94" s="209">
        <v>5</v>
      </c>
      <c r="V94" s="54">
        <v>0</v>
      </c>
      <c r="W94" s="44">
        <v>0</v>
      </c>
      <c r="X94" s="72">
        <v>542</v>
      </c>
      <c r="Y94" s="45">
        <v>0</v>
      </c>
      <c r="Z94" s="40">
        <v>0</v>
      </c>
      <c r="AA94" s="205">
        <v>0</v>
      </c>
      <c r="AB94" s="47">
        <v>0</v>
      </c>
      <c r="AC94" s="41">
        <v>161870988.06522933</v>
      </c>
      <c r="AD94" s="48">
        <v>161870988.06522933</v>
      </c>
      <c r="AE94" s="49">
        <v>2</v>
      </c>
      <c r="AF94" s="11" t="s">
        <v>64</v>
      </c>
      <c r="AG94" s="50" t="s">
        <v>1262</v>
      </c>
      <c r="AH94" s="11" t="s">
        <v>39</v>
      </c>
      <c r="AI94" s="51" t="s">
        <v>1266</v>
      </c>
      <c r="AJ94" s="11" t="s">
        <v>263</v>
      </c>
      <c r="AK94" s="52" t="s">
        <v>1266</v>
      </c>
      <c r="AL94" s="11" t="s">
        <v>34</v>
      </c>
      <c r="AM94" s="51" t="s">
        <v>1266</v>
      </c>
      <c r="AN94" s="11" t="s">
        <v>243</v>
      </c>
      <c r="AO94" s="52" t="s">
        <v>1263</v>
      </c>
      <c r="AP94" s="42" t="s">
        <v>50</v>
      </c>
      <c r="AQ94" s="51" t="s">
        <v>1263</v>
      </c>
      <c r="AR94" s="197" t="s">
        <v>1274</v>
      </c>
      <c r="AS94" s="198">
        <v>4</v>
      </c>
      <c r="AT94" s="198" t="s">
        <v>307</v>
      </c>
      <c r="AU94" s="189" t="s">
        <v>391</v>
      </c>
    </row>
    <row r="95" spans="2:47" s="185" customFormat="1" ht="51.6" thickBot="1">
      <c r="B95" s="35"/>
      <c r="C95" s="36" t="s">
        <v>380</v>
      </c>
      <c r="D95" s="36" t="s">
        <v>384</v>
      </c>
      <c r="E95" s="36" t="s">
        <v>382</v>
      </c>
      <c r="F95" s="36" t="s">
        <v>599</v>
      </c>
      <c r="G95" s="36">
        <v>14799</v>
      </c>
      <c r="H95" s="36" t="s">
        <v>525</v>
      </c>
      <c r="I95" s="36" t="s">
        <v>532</v>
      </c>
      <c r="J95" s="36" t="s">
        <v>1100</v>
      </c>
      <c r="K95" s="36" t="s">
        <v>1025</v>
      </c>
      <c r="L95" s="37" t="s">
        <v>324</v>
      </c>
      <c r="M95" s="36" t="s">
        <v>1026</v>
      </c>
      <c r="N95" s="36" t="s">
        <v>432</v>
      </c>
      <c r="O95" s="36" t="s">
        <v>151</v>
      </c>
      <c r="P95" s="37" t="s">
        <v>6</v>
      </c>
      <c r="Q95" s="36" t="s">
        <v>1050</v>
      </c>
      <c r="R95" s="37" t="s">
        <v>140</v>
      </c>
      <c r="S95" s="36" t="s">
        <v>472</v>
      </c>
      <c r="T95" s="38">
        <v>0</v>
      </c>
      <c r="U95" s="209">
        <v>5</v>
      </c>
      <c r="V95" s="54">
        <v>0</v>
      </c>
      <c r="W95" s="44">
        <v>0</v>
      </c>
      <c r="X95" s="72">
        <v>542</v>
      </c>
      <c r="Y95" s="45">
        <v>0</v>
      </c>
      <c r="Z95" s="40">
        <v>0</v>
      </c>
      <c r="AA95" s="205">
        <v>0</v>
      </c>
      <c r="AB95" s="47">
        <v>0</v>
      </c>
      <c r="AC95" s="41">
        <v>161870988.06522933</v>
      </c>
      <c r="AD95" s="48">
        <v>161870988.06522933</v>
      </c>
      <c r="AE95" s="49">
        <v>2</v>
      </c>
      <c r="AF95" s="11" t="s">
        <v>64</v>
      </c>
      <c r="AG95" s="50" t="s">
        <v>1262</v>
      </c>
      <c r="AH95" s="11" t="s">
        <v>39</v>
      </c>
      <c r="AI95" s="51" t="s">
        <v>1266</v>
      </c>
      <c r="AJ95" s="11" t="s">
        <v>263</v>
      </c>
      <c r="AK95" s="52" t="s">
        <v>1266</v>
      </c>
      <c r="AL95" s="11" t="s">
        <v>34</v>
      </c>
      <c r="AM95" s="51" t="s">
        <v>1266</v>
      </c>
      <c r="AN95" s="11" t="s">
        <v>243</v>
      </c>
      <c r="AO95" s="52" t="s">
        <v>1263</v>
      </c>
      <c r="AP95" s="42" t="s">
        <v>50</v>
      </c>
      <c r="AQ95" s="51" t="s">
        <v>1263</v>
      </c>
      <c r="AR95" s="197" t="s">
        <v>1274</v>
      </c>
      <c r="AS95" s="198">
        <v>4</v>
      </c>
      <c r="AT95" s="198" t="s">
        <v>307</v>
      </c>
      <c r="AU95" s="189" t="s">
        <v>391</v>
      </c>
    </row>
    <row r="96" spans="2:47" s="185" customFormat="1" ht="51.6" thickBot="1">
      <c r="B96" s="35"/>
      <c r="C96" s="36" t="s">
        <v>380</v>
      </c>
      <c r="D96" s="36" t="s">
        <v>384</v>
      </c>
      <c r="E96" s="36" t="s">
        <v>382</v>
      </c>
      <c r="F96" s="36" t="s">
        <v>599</v>
      </c>
      <c r="G96" s="36">
        <v>14799</v>
      </c>
      <c r="H96" s="36" t="s">
        <v>526</v>
      </c>
      <c r="I96" s="36" t="s">
        <v>977</v>
      </c>
      <c r="J96" s="36" t="s">
        <v>1101</v>
      </c>
      <c r="K96" s="36" t="s">
        <v>1025</v>
      </c>
      <c r="L96" s="37" t="s">
        <v>324</v>
      </c>
      <c r="M96" s="36" t="s">
        <v>1041</v>
      </c>
      <c r="N96" s="36" t="s">
        <v>432</v>
      </c>
      <c r="O96" s="36" t="s">
        <v>151</v>
      </c>
      <c r="P96" s="37" t="s">
        <v>6</v>
      </c>
      <c r="Q96" s="36" t="s">
        <v>1050</v>
      </c>
      <c r="R96" s="37" t="s">
        <v>140</v>
      </c>
      <c r="S96" s="36" t="s">
        <v>472</v>
      </c>
      <c r="T96" s="38">
        <v>0</v>
      </c>
      <c r="U96" s="209">
        <v>5</v>
      </c>
      <c r="V96" s="54">
        <v>0</v>
      </c>
      <c r="W96" s="44">
        <v>0</v>
      </c>
      <c r="X96" s="72">
        <v>542</v>
      </c>
      <c r="Y96" s="45">
        <v>0</v>
      </c>
      <c r="Z96" s="40">
        <v>0</v>
      </c>
      <c r="AA96" s="205">
        <v>0</v>
      </c>
      <c r="AB96" s="47">
        <v>0</v>
      </c>
      <c r="AC96" s="41">
        <v>161870988.06522933</v>
      </c>
      <c r="AD96" s="48">
        <v>161870988.06522933</v>
      </c>
      <c r="AE96" s="49">
        <v>2</v>
      </c>
      <c r="AF96" s="11" t="s">
        <v>64</v>
      </c>
      <c r="AG96" s="50" t="s">
        <v>1262</v>
      </c>
      <c r="AH96" s="11" t="s">
        <v>39</v>
      </c>
      <c r="AI96" s="51" t="s">
        <v>1266</v>
      </c>
      <c r="AJ96" s="11" t="s">
        <v>263</v>
      </c>
      <c r="AK96" s="52" t="s">
        <v>1266</v>
      </c>
      <c r="AL96" s="11" t="s">
        <v>34</v>
      </c>
      <c r="AM96" s="51" t="s">
        <v>1266</v>
      </c>
      <c r="AN96" s="11" t="s">
        <v>243</v>
      </c>
      <c r="AO96" s="52" t="s">
        <v>1263</v>
      </c>
      <c r="AP96" s="42" t="s">
        <v>50</v>
      </c>
      <c r="AQ96" s="51" t="s">
        <v>1263</v>
      </c>
      <c r="AR96" s="197" t="s">
        <v>1274</v>
      </c>
      <c r="AS96" s="198">
        <v>4</v>
      </c>
      <c r="AT96" s="198" t="s">
        <v>307</v>
      </c>
      <c r="AU96" s="189" t="s">
        <v>391</v>
      </c>
    </row>
    <row r="97" spans="2:47" s="185" customFormat="1" ht="51.6" thickBot="1">
      <c r="B97" s="35"/>
      <c r="C97" s="36" t="s">
        <v>380</v>
      </c>
      <c r="D97" s="36" t="s">
        <v>384</v>
      </c>
      <c r="E97" s="36" t="s">
        <v>382</v>
      </c>
      <c r="F97" s="36" t="s">
        <v>599</v>
      </c>
      <c r="G97" s="36">
        <v>14799</v>
      </c>
      <c r="H97" s="36" t="s">
        <v>527</v>
      </c>
      <c r="I97" s="36" t="s">
        <v>535</v>
      </c>
      <c r="J97" s="36" t="s">
        <v>1102</v>
      </c>
      <c r="K97" s="36" t="s">
        <v>1025</v>
      </c>
      <c r="L97" s="37" t="s">
        <v>324</v>
      </c>
      <c r="M97" s="36" t="s">
        <v>1041</v>
      </c>
      <c r="N97" s="36" t="s">
        <v>432</v>
      </c>
      <c r="O97" s="36" t="s">
        <v>151</v>
      </c>
      <c r="P97" s="37" t="s">
        <v>6</v>
      </c>
      <c r="Q97" s="36" t="s">
        <v>1050</v>
      </c>
      <c r="R97" s="37" t="s">
        <v>140</v>
      </c>
      <c r="S97" s="36" t="s">
        <v>472</v>
      </c>
      <c r="T97" s="38">
        <v>0</v>
      </c>
      <c r="U97" s="209">
        <v>5</v>
      </c>
      <c r="V97" s="54">
        <v>0</v>
      </c>
      <c r="W97" s="44">
        <v>0</v>
      </c>
      <c r="X97" s="72">
        <v>542</v>
      </c>
      <c r="Y97" s="45">
        <v>0</v>
      </c>
      <c r="Z97" s="40">
        <v>0</v>
      </c>
      <c r="AA97" s="205">
        <v>0</v>
      </c>
      <c r="AB97" s="47">
        <v>0</v>
      </c>
      <c r="AC97" s="41">
        <v>161870988.06522933</v>
      </c>
      <c r="AD97" s="48">
        <v>161870988.06522933</v>
      </c>
      <c r="AE97" s="49">
        <v>2</v>
      </c>
      <c r="AF97" s="11" t="s">
        <v>64</v>
      </c>
      <c r="AG97" s="50" t="s">
        <v>1262</v>
      </c>
      <c r="AH97" s="11" t="s">
        <v>39</v>
      </c>
      <c r="AI97" s="51" t="s">
        <v>1266</v>
      </c>
      <c r="AJ97" s="11" t="s">
        <v>263</v>
      </c>
      <c r="AK97" s="52" t="s">
        <v>1266</v>
      </c>
      <c r="AL97" s="11" t="s">
        <v>34</v>
      </c>
      <c r="AM97" s="51" t="s">
        <v>1266</v>
      </c>
      <c r="AN97" s="11" t="s">
        <v>243</v>
      </c>
      <c r="AO97" s="52" t="s">
        <v>1263</v>
      </c>
      <c r="AP97" s="42" t="s">
        <v>50</v>
      </c>
      <c r="AQ97" s="51" t="s">
        <v>1263</v>
      </c>
      <c r="AR97" s="197" t="s">
        <v>1274</v>
      </c>
      <c r="AS97" s="198">
        <v>4</v>
      </c>
      <c r="AT97" s="198" t="s">
        <v>307</v>
      </c>
      <c r="AU97" s="189" t="s">
        <v>391</v>
      </c>
    </row>
    <row r="98" spans="2:47" s="185" customFormat="1" ht="51.6" thickBot="1">
      <c r="B98" s="35"/>
      <c r="C98" s="36" t="s">
        <v>380</v>
      </c>
      <c r="D98" s="36" t="s">
        <v>384</v>
      </c>
      <c r="E98" s="36" t="s">
        <v>382</v>
      </c>
      <c r="F98" s="36" t="s">
        <v>599</v>
      </c>
      <c r="G98" s="36">
        <v>14799</v>
      </c>
      <c r="H98" s="36" t="s">
        <v>528</v>
      </c>
      <c r="I98" s="36" t="s">
        <v>536</v>
      </c>
      <c r="J98" s="36" t="s">
        <v>1103</v>
      </c>
      <c r="K98" s="36" t="s">
        <v>1025</v>
      </c>
      <c r="L98" s="37" t="s">
        <v>324</v>
      </c>
      <c r="M98" s="36" t="s">
        <v>1041</v>
      </c>
      <c r="N98" s="36" t="s">
        <v>432</v>
      </c>
      <c r="O98" s="36" t="s">
        <v>151</v>
      </c>
      <c r="P98" s="37" t="s">
        <v>6</v>
      </c>
      <c r="Q98" s="36" t="s">
        <v>1050</v>
      </c>
      <c r="R98" s="37" t="s">
        <v>140</v>
      </c>
      <c r="S98" s="36" t="s">
        <v>472</v>
      </c>
      <c r="T98" s="38">
        <v>4.1666666666666664E-2</v>
      </c>
      <c r="U98" s="209">
        <v>5</v>
      </c>
      <c r="V98" s="54">
        <v>734689</v>
      </c>
      <c r="W98" s="44">
        <v>24489.633333333335</v>
      </c>
      <c r="X98" s="72">
        <v>542</v>
      </c>
      <c r="Y98" s="45">
        <v>4.1666666666666664E-2</v>
      </c>
      <c r="Z98" s="40">
        <v>1</v>
      </c>
      <c r="AA98" s="205">
        <v>1020.401388888889</v>
      </c>
      <c r="AB98" s="47">
        <v>553057.55277777778</v>
      </c>
      <c r="AC98" s="41">
        <v>161870988.06522933</v>
      </c>
      <c r="AD98" s="48">
        <v>162424045.61800709</v>
      </c>
      <c r="AE98" s="49">
        <v>2</v>
      </c>
      <c r="AF98" s="11" t="s">
        <v>241</v>
      </c>
      <c r="AG98" s="50" t="s">
        <v>1268</v>
      </c>
      <c r="AH98" s="11" t="s">
        <v>39</v>
      </c>
      <c r="AI98" s="51" t="s">
        <v>1266</v>
      </c>
      <c r="AJ98" s="11" t="s">
        <v>263</v>
      </c>
      <c r="AK98" s="52" t="s">
        <v>1266</v>
      </c>
      <c r="AL98" s="11" t="s">
        <v>34</v>
      </c>
      <c r="AM98" s="51" t="s">
        <v>1266</v>
      </c>
      <c r="AN98" s="11" t="s">
        <v>243</v>
      </c>
      <c r="AO98" s="52" t="s">
        <v>1263</v>
      </c>
      <c r="AP98" s="42" t="s">
        <v>50</v>
      </c>
      <c r="AQ98" s="51" t="s">
        <v>1263</v>
      </c>
      <c r="AR98" s="197" t="s">
        <v>1284</v>
      </c>
      <c r="AS98" s="198">
        <v>4</v>
      </c>
      <c r="AT98" s="198" t="s">
        <v>307</v>
      </c>
      <c r="AU98" s="189" t="s">
        <v>391</v>
      </c>
    </row>
    <row r="99" spans="2:47" s="185" customFormat="1" ht="51.6" thickBot="1">
      <c r="B99" s="35"/>
      <c r="C99" s="36" t="s">
        <v>380</v>
      </c>
      <c r="D99" s="36" t="s">
        <v>384</v>
      </c>
      <c r="E99" s="36" t="s">
        <v>382</v>
      </c>
      <c r="F99" s="36" t="s">
        <v>599</v>
      </c>
      <c r="G99" s="36">
        <v>14799</v>
      </c>
      <c r="H99" s="36" t="s">
        <v>529</v>
      </c>
      <c r="I99" s="36" t="s">
        <v>537</v>
      </c>
      <c r="J99" s="36" t="s">
        <v>1049</v>
      </c>
      <c r="K99" s="36" t="s">
        <v>1025</v>
      </c>
      <c r="L99" s="37" t="s">
        <v>324</v>
      </c>
      <c r="M99" s="36" t="s">
        <v>1041</v>
      </c>
      <c r="N99" s="36" t="s">
        <v>432</v>
      </c>
      <c r="O99" s="36" t="s">
        <v>151</v>
      </c>
      <c r="P99" s="37" t="s">
        <v>6</v>
      </c>
      <c r="Q99" s="36" t="s">
        <v>1050</v>
      </c>
      <c r="R99" s="37" t="s">
        <v>140</v>
      </c>
      <c r="S99" s="36" t="s">
        <v>148</v>
      </c>
      <c r="T99" s="38">
        <v>4.1666666666666664E-2</v>
      </c>
      <c r="U99" s="209">
        <v>5</v>
      </c>
      <c r="V99" s="54">
        <v>1487609</v>
      </c>
      <c r="W99" s="44">
        <v>49586.966666666667</v>
      </c>
      <c r="X99" s="72">
        <v>542</v>
      </c>
      <c r="Y99" s="45">
        <v>4.1666666666666664E-2</v>
      </c>
      <c r="Z99" s="40">
        <v>1</v>
      </c>
      <c r="AA99" s="205">
        <v>2066.1236111111111</v>
      </c>
      <c r="AB99" s="47">
        <v>1119838.9972222222</v>
      </c>
      <c r="AC99" s="41">
        <v>161870988.06522933</v>
      </c>
      <c r="AD99" s="48">
        <v>162990827.06245154</v>
      </c>
      <c r="AE99" s="49">
        <v>2</v>
      </c>
      <c r="AF99" s="11" t="s">
        <v>256</v>
      </c>
      <c r="AG99" s="50" t="s">
        <v>1266</v>
      </c>
      <c r="AH99" s="11" t="s">
        <v>39</v>
      </c>
      <c r="AI99" s="51" t="s">
        <v>1266</v>
      </c>
      <c r="AJ99" s="11" t="s">
        <v>263</v>
      </c>
      <c r="AK99" s="52" t="s">
        <v>1266</v>
      </c>
      <c r="AL99" s="11" t="s">
        <v>34</v>
      </c>
      <c r="AM99" s="51" t="s">
        <v>1266</v>
      </c>
      <c r="AN99" s="11" t="s">
        <v>243</v>
      </c>
      <c r="AO99" s="52" t="s">
        <v>1263</v>
      </c>
      <c r="AP99" s="42" t="s">
        <v>50</v>
      </c>
      <c r="AQ99" s="51" t="s">
        <v>1263</v>
      </c>
      <c r="AR99" s="197" t="s">
        <v>1280</v>
      </c>
      <c r="AS99" s="198">
        <v>4</v>
      </c>
      <c r="AT99" s="198" t="s">
        <v>307</v>
      </c>
      <c r="AU99" s="189" t="s">
        <v>391</v>
      </c>
    </row>
    <row r="100" spans="2:47" s="185" customFormat="1" ht="41.4" thickBot="1">
      <c r="B100" s="35"/>
      <c r="C100" s="36" t="s">
        <v>380</v>
      </c>
      <c r="D100" s="36" t="s">
        <v>384</v>
      </c>
      <c r="E100" s="36" t="s">
        <v>382</v>
      </c>
      <c r="F100" s="36" t="s">
        <v>598</v>
      </c>
      <c r="G100" s="36">
        <v>14799</v>
      </c>
      <c r="H100" s="36" t="s">
        <v>533</v>
      </c>
      <c r="I100" s="36" t="s">
        <v>534</v>
      </c>
      <c r="J100" s="36" t="s">
        <v>477</v>
      </c>
      <c r="K100" s="36" t="s">
        <v>478</v>
      </c>
      <c r="L100" s="37" t="s">
        <v>136</v>
      </c>
      <c r="M100" s="36" t="s">
        <v>1034</v>
      </c>
      <c r="N100" s="36" t="s">
        <v>432</v>
      </c>
      <c r="O100" s="36" t="s">
        <v>147</v>
      </c>
      <c r="P100" s="37" t="s">
        <v>1</v>
      </c>
      <c r="Q100" s="36" t="s">
        <v>476</v>
      </c>
      <c r="R100" s="37" t="s">
        <v>140</v>
      </c>
      <c r="S100" s="36" t="s">
        <v>1051</v>
      </c>
      <c r="T100" s="38">
        <v>0</v>
      </c>
      <c r="U100" s="209">
        <v>90</v>
      </c>
      <c r="V100" s="54">
        <v>0</v>
      </c>
      <c r="W100" s="44">
        <v>0</v>
      </c>
      <c r="X100" s="72">
        <v>542</v>
      </c>
      <c r="Y100" s="45">
        <v>0</v>
      </c>
      <c r="Z100" s="40">
        <v>0</v>
      </c>
      <c r="AA100" s="205">
        <v>0</v>
      </c>
      <c r="AB100" s="47">
        <v>0</v>
      </c>
      <c r="AC100" s="41">
        <v>31654288.783376887</v>
      </c>
      <c r="AD100" s="48">
        <v>31654288.783376887</v>
      </c>
      <c r="AE100" s="49">
        <v>1</v>
      </c>
      <c r="AF100" s="11" t="s">
        <v>64</v>
      </c>
      <c r="AG100" s="50" t="s">
        <v>1262</v>
      </c>
      <c r="AH100" s="11" t="s">
        <v>63</v>
      </c>
      <c r="AI100" s="51" t="s">
        <v>1262</v>
      </c>
      <c r="AJ100" s="11" t="s">
        <v>143</v>
      </c>
      <c r="AK100" s="52" t="s">
        <v>1262</v>
      </c>
      <c r="AL100" s="11" t="s">
        <v>43</v>
      </c>
      <c r="AM100" s="51" t="s">
        <v>1268</v>
      </c>
      <c r="AN100" s="11" t="s">
        <v>247</v>
      </c>
      <c r="AO100" s="52" t="s">
        <v>1262</v>
      </c>
      <c r="AP100" s="42" t="s">
        <v>62</v>
      </c>
      <c r="AQ100" s="51" t="s">
        <v>1262</v>
      </c>
      <c r="AR100" s="197" t="s">
        <v>1287</v>
      </c>
      <c r="AS100" s="198">
        <v>3</v>
      </c>
      <c r="AT100" s="198" t="s">
        <v>305</v>
      </c>
      <c r="AU100" s="189" t="s">
        <v>392</v>
      </c>
    </row>
    <row r="101" spans="2:47" s="185" customFormat="1" ht="61.8" thickBot="1">
      <c r="B101" s="35"/>
      <c r="C101" s="36" t="s">
        <v>380</v>
      </c>
      <c r="D101" s="36" t="s">
        <v>381</v>
      </c>
      <c r="E101" s="36" t="s">
        <v>382</v>
      </c>
      <c r="F101" s="36" t="s">
        <v>596</v>
      </c>
      <c r="G101" s="36">
        <v>15256</v>
      </c>
      <c r="H101" s="36" t="s">
        <v>552</v>
      </c>
      <c r="I101" s="36" t="s">
        <v>547</v>
      </c>
      <c r="J101" s="36" t="s">
        <v>1106</v>
      </c>
      <c r="K101" s="36" t="s">
        <v>1025</v>
      </c>
      <c r="L101" s="37" t="s">
        <v>324</v>
      </c>
      <c r="M101" s="36" t="s">
        <v>1036</v>
      </c>
      <c r="N101" s="36" t="s">
        <v>432</v>
      </c>
      <c r="O101" s="36" t="s">
        <v>151</v>
      </c>
      <c r="P101" s="37" t="s">
        <v>6</v>
      </c>
      <c r="Q101" s="36" t="s">
        <v>1050</v>
      </c>
      <c r="R101" s="37" t="s">
        <v>140</v>
      </c>
      <c r="S101" s="36" t="s">
        <v>830</v>
      </c>
      <c r="T101" s="38">
        <v>4.1666666666666664E-2</v>
      </c>
      <c r="U101" s="209">
        <v>5</v>
      </c>
      <c r="V101" s="54">
        <v>0</v>
      </c>
      <c r="W101" s="44">
        <v>0</v>
      </c>
      <c r="X101" s="72">
        <v>542</v>
      </c>
      <c r="Y101" s="45">
        <v>4.1666666666666664E-2</v>
      </c>
      <c r="Z101" s="40">
        <v>0</v>
      </c>
      <c r="AA101" s="205">
        <v>0</v>
      </c>
      <c r="AB101" s="47">
        <v>0</v>
      </c>
      <c r="AC101" s="41">
        <v>161870988.06522933</v>
      </c>
      <c r="AD101" s="48">
        <v>161870988.06522933</v>
      </c>
      <c r="AE101" s="49">
        <v>2</v>
      </c>
      <c r="AF101" s="11" t="s">
        <v>64</v>
      </c>
      <c r="AG101" s="50" t="s">
        <v>1262</v>
      </c>
      <c r="AH101" s="11" t="s">
        <v>39</v>
      </c>
      <c r="AI101" s="51" t="s">
        <v>1266</v>
      </c>
      <c r="AJ101" s="11" t="s">
        <v>263</v>
      </c>
      <c r="AK101" s="52" t="s">
        <v>1266</v>
      </c>
      <c r="AL101" s="11" t="s">
        <v>34</v>
      </c>
      <c r="AM101" s="51" t="s">
        <v>1266</v>
      </c>
      <c r="AN101" s="11" t="s">
        <v>243</v>
      </c>
      <c r="AO101" s="52" t="s">
        <v>1263</v>
      </c>
      <c r="AP101" s="42" t="s">
        <v>50</v>
      </c>
      <c r="AQ101" s="51" t="s">
        <v>1263</v>
      </c>
      <c r="AR101" s="197" t="s">
        <v>1274</v>
      </c>
      <c r="AS101" s="198">
        <v>4</v>
      </c>
      <c r="AT101" s="198" t="s">
        <v>307</v>
      </c>
      <c r="AU101" s="189" t="s">
        <v>391</v>
      </c>
    </row>
    <row r="102" spans="2:47" s="185" customFormat="1" ht="61.8" thickBot="1">
      <c r="B102" s="35"/>
      <c r="C102" s="36" t="s">
        <v>380</v>
      </c>
      <c r="D102" s="36" t="s">
        <v>381</v>
      </c>
      <c r="E102" s="36" t="s">
        <v>382</v>
      </c>
      <c r="F102" s="36" t="s">
        <v>596</v>
      </c>
      <c r="G102" s="36">
        <v>15256</v>
      </c>
      <c r="H102" s="36" t="s">
        <v>553</v>
      </c>
      <c r="I102" s="36" t="s">
        <v>548</v>
      </c>
      <c r="J102" s="36" t="s">
        <v>1107</v>
      </c>
      <c r="K102" s="36" t="s">
        <v>1025</v>
      </c>
      <c r="L102" s="37" t="s">
        <v>324</v>
      </c>
      <c r="M102" s="36" t="s">
        <v>1038</v>
      </c>
      <c r="N102" s="36" t="s">
        <v>432</v>
      </c>
      <c r="O102" s="36" t="s">
        <v>151</v>
      </c>
      <c r="P102" s="37" t="s">
        <v>6</v>
      </c>
      <c r="Q102" s="36" t="s">
        <v>1050</v>
      </c>
      <c r="R102" s="37" t="s">
        <v>140</v>
      </c>
      <c r="S102" s="36" t="s">
        <v>830</v>
      </c>
      <c r="T102" s="38">
        <v>4.1666666666666664E-2</v>
      </c>
      <c r="U102" s="209">
        <v>5</v>
      </c>
      <c r="V102" s="54">
        <v>0</v>
      </c>
      <c r="W102" s="44">
        <v>0</v>
      </c>
      <c r="X102" s="72">
        <v>542</v>
      </c>
      <c r="Y102" s="45">
        <v>4.1666666666666664E-2</v>
      </c>
      <c r="Z102" s="40">
        <v>0</v>
      </c>
      <c r="AA102" s="205">
        <v>0</v>
      </c>
      <c r="AB102" s="47">
        <v>0</v>
      </c>
      <c r="AC102" s="41">
        <v>161870988.06522933</v>
      </c>
      <c r="AD102" s="48">
        <v>161870988.06522933</v>
      </c>
      <c r="AE102" s="49">
        <v>2</v>
      </c>
      <c r="AF102" s="11" t="s">
        <v>64</v>
      </c>
      <c r="AG102" s="50" t="s">
        <v>1262</v>
      </c>
      <c r="AH102" s="11" t="s">
        <v>39</v>
      </c>
      <c r="AI102" s="51" t="s">
        <v>1266</v>
      </c>
      <c r="AJ102" s="11" t="s">
        <v>263</v>
      </c>
      <c r="AK102" s="52" t="s">
        <v>1266</v>
      </c>
      <c r="AL102" s="11" t="s">
        <v>34</v>
      </c>
      <c r="AM102" s="51" t="s">
        <v>1266</v>
      </c>
      <c r="AN102" s="11" t="s">
        <v>243</v>
      </c>
      <c r="AO102" s="52" t="s">
        <v>1263</v>
      </c>
      <c r="AP102" s="42" t="s">
        <v>50</v>
      </c>
      <c r="AQ102" s="51" t="s">
        <v>1263</v>
      </c>
      <c r="AR102" s="197" t="s">
        <v>1274</v>
      </c>
      <c r="AS102" s="198">
        <v>4</v>
      </c>
      <c r="AT102" s="198" t="s">
        <v>307</v>
      </c>
      <c r="AU102" s="189" t="s">
        <v>391</v>
      </c>
    </row>
    <row r="103" spans="2:47" s="185" customFormat="1" ht="61.8" thickBot="1">
      <c r="B103" s="35"/>
      <c r="C103" s="36" t="s">
        <v>380</v>
      </c>
      <c r="D103" s="36" t="s">
        <v>381</v>
      </c>
      <c r="E103" s="36" t="s">
        <v>382</v>
      </c>
      <c r="F103" s="36" t="s">
        <v>596</v>
      </c>
      <c r="G103" s="36">
        <v>15256</v>
      </c>
      <c r="H103" s="36" t="s">
        <v>554</v>
      </c>
      <c r="I103" s="36" t="s">
        <v>549</v>
      </c>
      <c r="J103" s="36" t="s">
        <v>1108</v>
      </c>
      <c r="K103" s="36" t="s">
        <v>1025</v>
      </c>
      <c r="L103" s="37" t="s">
        <v>324</v>
      </c>
      <c r="M103" s="36" t="s">
        <v>1038</v>
      </c>
      <c r="N103" s="36" t="s">
        <v>432</v>
      </c>
      <c r="O103" s="36" t="s">
        <v>151</v>
      </c>
      <c r="P103" s="37" t="s">
        <v>6</v>
      </c>
      <c r="Q103" s="36" t="s">
        <v>1050</v>
      </c>
      <c r="R103" s="37" t="s">
        <v>140</v>
      </c>
      <c r="S103" s="36" t="s">
        <v>830</v>
      </c>
      <c r="T103" s="38">
        <v>4.1666666666666664E-2</v>
      </c>
      <c r="U103" s="209">
        <v>5</v>
      </c>
      <c r="V103" s="54">
        <v>0</v>
      </c>
      <c r="W103" s="44">
        <v>0</v>
      </c>
      <c r="X103" s="72">
        <v>542</v>
      </c>
      <c r="Y103" s="45">
        <v>4.1666666666666664E-2</v>
      </c>
      <c r="Z103" s="40">
        <v>0</v>
      </c>
      <c r="AA103" s="205">
        <v>0</v>
      </c>
      <c r="AB103" s="47">
        <v>0</v>
      </c>
      <c r="AC103" s="41">
        <v>161870988.06522933</v>
      </c>
      <c r="AD103" s="48">
        <v>161870988.06522933</v>
      </c>
      <c r="AE103" s="49">
        <v>2</v>
      </c>
      <c r="AF103" s="11" t="s">
        <v>64</v>
      </c>
      <c r="AG103" s="50" t="s">
        <v>1262</v>
      </c>
      <c r="AH103" s="11" t="s">
        <v>39</v>
      </c>
      <c r="AI103" s="51" t="s">
        <v>1266</v>
      </c>
      <c r="AJ103" s="11" t="s">
        <v>263</v>
      </c>
      <c r="AK103" s="52" t="s">
        <v>1266</v>
      </c>
      <c r="AL103" s="11" t="s">
        <v>34</v>
      </c>
      <c r="AM103" s="51" t="s">
        <v>1266</v>
      </c>
      <c r="AN103" s="11" t="s">
        <v>243</v>
      </c>
      <c r="AO103" s="52" t="s">
        <v>1263</v>
      </c>
      <c r="AP103" s="42" t="s">
        <v>50</v>
      </c>
      <c r="AQ103" s="51" t="s">
        <v>1263</v>
      </c>
      <c r="AR103" s="197" t="s">
        <v>1274</v>
      </c>
      <c r="AS103" s="198">
        <v>4</v>
      </c>
      <c r="AT103" s="198" t="s">
        <v>307</v>
      </c>
      <c r="AU103" s="189" t="s">
        <v>391</v>
      </c>
    </row>
    <row r="104" spans="2:47" s="185" customFormat="1" ht="51.6" thickBot="1">
      <c r="B104" s="35"/>
      <c r="C104" s="36" t="s">
        <v>380</v>
      </c>
      <c r="D104" s="36" t="s">
        <v>381</v>
      </c>
      <c r="E104" s="36" t="s">
        <v>382</v>
      </c>
      <c r="F104" s="36" t="s">
        <v>596</v>
      </c>
      <c r="G104" s="36">
        <v>15256</v>
      </c>
      <c r="H104" s="36" t="s">
        <v>555</v>
      </c>
      <c r="I104" s="36" t="s">
        <v>550</v>
      </c>
      <c r="J104" s="36" t="s">
        <v>1109</v>
      </c>
      <c r="K104" s="36" t="s">
        <v>1025</v>
      </c>
      <c r="L104" s="37" t="s">
        <v>324</v>
      </c>
      <c r="M104" s="36" t="s">
        <v>1041</v>
      </c>
      <c r="N104" s="36" t="s">
        <v>432</v>
      </c>
      <c r="O104" s="36" t="s">
        <v>151</v>
      </c>
      <c r="P104" s="37" t="s">
        <v>6</v>
      </c>
      <c r="Q104" s="36" t="s">
        <v>1050</v>
      </c>
      <c r="R104" s="37" t="s">
        <v>140</v>
      </c>
      <c r="S104" s="36" t="s">
        <v>830</v>
      </c>
      <c r="T104" s="38">
        <v>4.1666666666666664E-2</v>
      </c>
      <c r="U104" s="209">
        <v>5</v>
      </c>
      <c r="V104" s="54">
        <v>0</v>
      </c>
      <c r="W104" s="44">
        <v>0</v>
      </c>
      <c r="X104" s="72">
        <v>542</v>
      </c>
      <c r="Y104" s="45">
        <v>4.1666666666666664E-2</v>
      </c>
      <c r="Z104" s="40">
        <v>0</v>
      </c>
      <c r="AA104" s="205">
        <v>0</v>
      </c>
      <c r="AB104" s="47">
        <v>0</v>
      </c>
      <c r="AC104" s="41">
        <v>161870988.06522933</v>
      </c>
      <c r="AD104" s="48">
        <v>161870988.06522933</v>
      </c>
      <c r="AE104" s="49">
        <v>2</v>
      </c>
      <c r="AF104" s="11" t="s">
        <v>64</v>
      </c>
      <c r="AG104" s="50" t="s">
        <v>1262</v>
      </c>
      <c r="AH104" s="11" t="s">
        <v>39</v>
      </c>
      <c r="AI104" s="51" t="s">
        <v>1266</v>
      </c>
      <c r="AJ104" s="11" t="s">
        <v>263</v>
      </c>
      <c r="AK104" s="52" t="s">
        <v>1266</v>
      </c>
      <c r="AL104" s="11" t="s">
        <v>34</v>
      </c>
      <c r="AM104" s="51" t="s">
        <v>1266</v>
      </c>
      <c r="AN104" s="11" t="s">
        <v>243</v>
      </c>
      <c r="AO104" s="52" t="s">
        <v>1263</v>
      </c>
      <c r="AP104" s="42" t="s">
        <v>50</v>
      </c>
      <c r="AQ104" s="51" t="s">
        <v>1263</v>
      </c>
      <c r="AR104" s="197" t="s">
        <v>1274</v>
      </c>
      <c r="AS104" s="198">
        <v>4</v>
      </c>
      <c r="AT104" s="198" t="s">
        <v>307</v>
      </c>
      <c r="AU104" s="189" t="s">
        <v>391</v>
      </c>
    </row>
    <row r="105" spans="2:47" s="185" customFormat="1" ht="51.6" thickBot="1">
      <c r="B105" s="35"/>
      <c r="C105" s="36" t="s">
        <v>380</v>
      </c>
      <c r="D105" s="36" t="s">
        <v>381</v>
      </c>
      <c r="E105" s="36" t="s">
        <v>382</v>
      </c>
      <c r="F105" s="36" t="s">
        <v>596</v>
      </c>
      <c r="G105" s="36">
        <v>15256</v>
      </c>
      <c r="H105" s="36" t="s">
        <v>556</v>
      </c>
      <c r="I105" s="36" t="s">
        <v>551</v>
      </c>
      <c r="J105" s="36" t="s">
        <v>1109</v>
      </c>
      <c r="K105" s="36" t="s">
        <v>1025</v>
      </c>
      <c r="L105" s="37" t="s">
        <v>324</v>
      </c>
      <c r="M105" s="36" t="s">
        <v>1041</v>
      </c>
      <c r="N105" s="36" t="s">
        <v>432</v>
      </c>
      <c r="O105" s="36" t="s">
        <v>151</v>
      </c>
      <c r="P105" s="37" t="s">
        <v>6</v>
      </c>
      <c r="Q105" s="36" t="s">
        <v>1050</v>
      </c>
      <c r="R105" s="37" t="s">
        <v>140</v>
      </c>
      <c r="S105" s="36" t="s">
        <v>830</v>
      </c>
      <c r="T105" s="38">
        <v>4.1666666666666664E-2</v>
      </c>
      <c r="U105" s="209">
        <v>5</v>
      </c>
      <c r="V105" s="54">
        <v>0</v>
      </c>
      <c r="W105" s="44">
        <v>0</v>
      </c>
      <c r="X105" s="72">
        <v>542</v>
      </c>
      <c r="Y105" s="45">
        <v>4.1666666666666664E-2</v>
      </c>
      <c r="Z105" s="40">
        <v>0</v>
      </c>
      <c r="AA105" s="205">
        <v>0</v>
      </c>
      <c r="AB105" s="47">
        <v>0</v>
      </c>
      <c r="AC105" s="41">
        <v>161870988.06522933</v>
      </c>
      <c r="AD105" s="48">
        <v>161870988.06522933</v>
      </c>
      <c r="AE105" s="49">
        <v>2</v>
      </c>
      <c r="AF105" s="11" t="s">
        <v>64</v>
      </c>
      <c r="AG105" s="50" t="s">
        <v>1262</v>
      </c>
      <c r="AH105" s="11" t="s">
        <v>39</v>
      </c>
      <c r="AI105" s="51" t="s">
        <v>1266</v>
      </c>
      <c r="AJ105" s="11" t="s">
        <v>263</v>
      </c>
      <c r="AK105" s="52" t="s">
        <v>1266</v>
      </c>
      <c r="AL105" s="11" t="s">
        <v>34</v>
      </c>
      <c r="AM105" s="51" t="s">
        <v>1266</v>
      </c>
      <c r="AN105" s="11" t="s">
        <v>243</v>
      </c>
      <c r="AO105" s="52" t="s">
        <v>1263</v>
      </c>
      <c r="AP105" s="42" t="s">
        <v>50</v>
      </c>
      <c r="AQ105" s="51" t="s">
        <v>1263</v>
      </c>
      <c r="AR105" s="197" t="s">
        <v>1274</v>
      </c>
      <c r="AS105" s="198">
        <v>4</v>
      </c>
      <c r="AT105" s="198" t="s">
        <v>307</v>
      </c>
      <c r="AU105" s="189" t="s">
        <v>391</v>
      </c>
    </row>
    <row r="106" spans="2:47" s="185" customFormat="1" ht="41.4" thickBot="1">
      <c r="B106" s="35"/>
      <c r="C106" s="36" t="s">
        <v>380</v>
      </c>
      <c r="D106" s="36" t="s">
        <v>381</v>
      </c>
      <c r="E106" s="36" t="s">
        <v>382</v>
      </c>
      <c r="F106" s="36" t="s">
        <v>596</v>
      </c>
      <c r="G106" s="36">
        <v>15256</v>
      </c>
      <c r="H106" s="36" t="s">
        <v>557</v>
      </c>
      <c r="I106" s="36" t="s">
        <v>489</v>
      </c>
      <c r="J106" s="36" t="s">
        <v>1110</v>
      </c>
      <c r="K106" s="36" t="s">
        <v>1025</v>
      </c>
      <c r="L106" s="37" t="s">
        <v>155</v>
      </c>
      <c r="M106" s="36" t="s">
        <v>470</v>
      </c>
      <c r="N106" s="36" t="s">
        <v>432</v>
      </c>
      <c r="O106" s="36" t="s">
        <v>147</v>
      </c>
      <c r="P106" s="37" t="s">
        <v>1</v>
      </c>
      <c r="Q106" s="36" t="s">
        <v>361</v>
      </c>
      <c r="R106" s="37" t="s">
        <v>157</v>
      </c>
      <c r="S106" s="36" t="s">
        <v>1008</v>
      </c>
      <c r="T106" s="38">
        <v>0.20833333333333334</v>
      </c>
      <c r="U106" s="209">
        <v>0.20833333333333334</v>
      </c>
      <c r="V106" s="54">
        <v>0</v>
      </c>
      <c r="W106" s="44">
        <v>0</v>
      </c>
      <c r="X106" s="72">
        <v>542</v>
      </c>
      <c r="Y106" s="45">
        <v>0.20833333333333334</v>
      </c>
      <c r="Z106" s="40">
        <v>0</v>
      </c>
      <c r="AA106" s="205">
        <v>0</v>
      </c>
      <c r="AB106" s="47">
        <v>0</v>
      </c>
      <c r="AC106" s="41">
        <v>161870988.06522933</v>
      </c>
      <c r="AD106" s="48">
        <v>161870988.06522933</v>
      </c>
      <c r="AE106" s="49">
        <v>2</v>
      </c>
      <c r="AF106" s="11" t="s">
        <v>64</v>
      </c>
      <c r="AG106" s="50" t="s">
        <v>1262</v>
      </c>
      <c r="AH106" s="11" t="s">
        <v>246</v>
      </c>
      <c r="AI106" s="51" t="s">
        <v>1262</v>
      </c>
      <c r="AJ106" s="11" t="s">
        <v>263</v>
      </c>
      <c r="AK106" s="52" t="s">
        <v>1266</v>
      </c>
      <c r="AL106" s="11" t="s">
        <v>43</v>
      </c>
      <c r="AM106" s="51" t="s">
        <v>1268</v>
      </c>
      <c r="AN106" s="11" t="s">
        <v>247</v>
      </c>
      <c r="AO106" s="52" t="s">
        <v>1262</v>
      </c>
      <c r="AP106" s="42" t="s">
        <v>58</v>
      </c>
      <c r="AQ106" s="51" t="s">
        <v>1262</v>
      </c>
      <c r="AR106" s="197" t="s">
        <v>1288</v>
      </c>
      <c r="AS106" s="198">
        <v>4</v>
      </c>
      <c r="AT106" s="198" t="s">
        <v>307</v>
      </c>
      <c r="AU106" s="189" t="s">
        <v>391</v>
      </c>
    </row>
    <row r="107" spans="2:47" s="185" customFormat="1" ht="51.6" thickBot="1">
      <c r="B107" s="35"/>
      <c r="C107" s="36" t="s">
        <v>380</v>
      </c>
      <c r="D107" s="36" t="s">
        <v>381</v>
      </c>
      <c r="E107" s="36" t="s">
        <v>382</v>
      </c>
      <c r="F107" s="36" t="s">
        <v>595</v>
      </c>
      <c r="G107" s="36">
        <v>15256</v>
      </c>
      <c r="H107" s="36" t="s">
        <v>558</v>
      </c>
      <c r="I107" s="36" t="s">
        <v>1104</v>
      </c>
      <c r="J107" s="36" t="s">
        <v>854</v>
      </c>
      <c r="K107" s="36" t="s">
        <v>833</v>
      </c>
      <c r="L107" s="37" t="s">
        <v>136</v>
      </c>
      <c r="M107" s="36" t="s">
        <v>1045</v>
      </c>
      <c r="N107" s="36" t="s">
        <v>432</v>
      </c>
      <c r="O107" s="36" t="s">
        <v>147</v>
      </c>
      <c r="P107" s="37" t="s">
        <v>1</v>
      </c>
      <c r="Q107" s="36" t="s">
        <v>476</v>
      </c>
      <c r="R107" s="37" t="s">
        <v>140</v>
      </c>
      <c r="S107" s="36" t="s">
        <v>1051</v>
      </c>
      <c r="T107" s="38">
        <v>4.1666666666666664E-2</v>
      </c>
      <c r="U107" s="209">
        <v>180</v>
      </c>
      <c r="V107" s="54">
        <v>0</v>
      </c>
      <c r="W107" s="44">
        <v>0</v>
      </c>
      <c r="X107" s="72">
        <v>542</v>
      </c>
      <c r="Y107" s="45">
        <v>4.1666666666666664E-2</v>
      </c>
      <c r="Z107" s="40">
        <v>0</v>
      </c>
      <c r="AA107" s="205">
        <v>0</v>
      </c>
      <c r="AB107" s="47">
        <v>0</v>
      </c>
      <c r="AC107" s="41">
        <v>703100156.56925857</v>
      </c>
      <c r="AD107" s="48">
        <v>703100156.56925857</v>
      </c>
      <c r="AE107" s="49">
        <v>4</v>
      </c>
      <c r="AF107" s="11" t="s">
        <v>64</v>
      </c>
      <c r="AG107" s="50" t="s">
        <v>1262</v>
      </c>
      <c r="AH107" s="11" t="s">
        <v>63</v>
      </c>
      <c r="AI107" s="51" t="s">
        <v>1262</v>
      </c>
      <c r="AJ107" s="11" t="s">
        <v>143</v>
      </c>
      <c r="AK107" s="52" t="s">
        <v>1262</v>
      </c>
      <c r="AL107" s="11" t="s">
        <v>242</v>
      </c>
      <c r="AM107" s="51" t="s">
        <v>1263</v>
      </c>
      <c r="AN107" s="11" t="s">
        <v>247</v>
      </c>
      <c r="AO107" s="52" t="s">
        <v>1262</v>
      </c>
      <c r="AP107" s="42" t="s">
        <v>62</v>
      </c>
      <c r="AQ107" s="51" t="s">
        <v>1262</v>
      </c>
      <c r="AR107" s="197" t="s">
        <v>1265</v>
      </c>
      <c r="AS107" s="198">
        <v>4</v>
      </c>
      <c r="AT107" s="198" t="s">
        <v>307</v>
      </c>
      <c r="AU107" s="189" t="s">
        <v>391</v>
      </c>
    </row>
    <row r="108" spans="2:47" s="185" customFormat="1" ht="51.6" thickBot="1">
      <c r="B108" s="35"/>
      <c r="C108" s="36" t="s">
        <v>380</v>
      </c>
      <c r="D108" s="36" t="s">
        <v>381</v>
      </c>
      <c r="E108" s="36" t="s">
        <v>382</v>
      </c>
      <c r="F108" s="36" t="s">
        <v>595</v>
      </c>
      <c r="G108" s="36">
        <v>15256</v>
      </c>
      <c r="H108" s="36" t="s">
        <v>559</v>
      </c>
      <c r="I108" s="36" t="s">
        <v>1104</v>
      </c>
      <c r="J108" s="36" t="s">
        <v>854</v>
      </c>
      <c r="K108" s="36" t="s">
        <v>833</v>
      </c>
      <c r="L108" s="37" t="s">
        <v>136</v>
      </c>
      <c r="M108" s="36" t="s">
        <v>1045</v>
      </c>
      <c r="N108" s="36" t="s">
        <v>432</v>
      </c>
      <c r="O108" s="36" t="s">
        <v>147</v>
      </c>
      <c r="P108" s="37" t="s">
        <v>1</v>
      </c>
      <c r="Q108" s="36" t="s">
        <v>476</v>
      </c>
      <c r="R108" s="37" t="s">
        <v>140</v>
      </c>
      <c r="S108" s="36" t="s">
        <v>1051</v>
      </c>
      <c r="T108" s="38">
        <v>4.1666666666666664E-2</v>
      </c>
      <c r="U108" s="209">
        <v>180</v>
      </c>
      <c r="V108" s="54">
        <v>0</v>
      </c>
      <c r="W108" s="44">
        <v>0</v>
      </c>
      <c r="X108" s="72">
        <v>542</v>
      </c>
      <c r="Y108" s="45">
        <v>4.1666666666666664E-2</v>
      </c>
      <c r="Z108" s="40">
        <v>0</v>
      </c>
      <c r="AA108" s="205">
        <v>0</v>
      </c>
      <c r="AB108" s="47">
        <v>0</v>
      </c>
      <c r="AC108" s="41">
        <v>703100156.56925857</v>
      </c>
      <c r="AD108" s="48">
        <v>703100156.56925857</v>
      </c>
      <c r="AE108" s="49">
        <v>4</v>
      </c>
      <c r="AF108" s="11" t="s">
        <v>64</v>
      </c>
      <c r="AG108" s="50" t="s">
        <v>1262</v>
      </c>
      <c r="AH108" s="11" t="s">
        <v>63</v>
      </c>
      <c r="AI108" s="51" t="s">
        <v>1262</v>
      </c>
      <c r="AJ108" s="11" t="s">
        <v>143</v>
      </c>
      <c r="AK108" s="52" t="s">
        <v>1262</v>
      </c>
      <c r="AL108" s="11" t="s">
        <v>242</v>
      </c>
      <c r="AM108" s="51" t="s">
        <v>1263</v>
      </c>
      <c r="AN108" s="11" t="s">
        <v>247</v>
      </c>
      <c r="AO108" s="52" t="s">
        <v>1262</v>
      </c>
      <c r="AP108" s="42" t="s">
        <v>62</v>
      </c>
      <c r="AQ108" s="51" t="s">
        <v>1262</v>
      </c>
      <c r="AR108" s="197" t="s">
        <v>1265</v>
      </c>
      <c r="AS108" s="198">
        <v>4</v>
      </c>
      <c r="AT108" s="198" t="s">
        <v>307</v>
      </c>
      <c r="AU108" s="189" t="s">
        <v>391</v>
      </c>
    </row>
    <row r="109" spans="2:47" s="185" customFormat="1" ht="51.6" thickBot="1">
      <c r="B109" s="35"/>
      <c r="C109" s="36" t="s">
        <v>380</v>
      </c>
      <c r="D109" s="36" t="s">
        <v>381</v>
      </c>
      <c r="E109" s="36" t="s">
        <v>382</v>
      </c>
      <c r="F109" s="36" t="s">
        <v>595</v>
      </c>
      <c r="G109" s="36">
        <v>15256</v>
      </c>
      <c r="H109" s="36" t="s">
        <v>560</v>
      </c>
      <c r="I109" s="36" t="s">
        <v>1104</v>
      </c>
      <c r="J109" s="36" t="s">
        <v>854</v>
      </c>
      <c r="K109" s="36" t="s">
        <v>833</v>
      </c>
      <c r="L109" s="37" t="s">
        <v>136</v>
      </c>
      <c r="M109" s="36" t="s">
        <v>1045</v>
      </c>
      <c r="N109" s="36" t="s">
        <v>432</v>
      </c>
      <c r="O109" s="36" t="s">
        <v>147</v>
      </c>
      <c r="P109" s="37" t="s">
        <v>1</v>
      </c>
      <c r="Q109" s="36" t="s">
        <v>476</v>
      </c>
      <c r="R109" s="37" t="s">
        <v>140</v>
      </c>
      <c r="S109" s="36" t="s">
        <v>1051</v>
      </c>
      <c r="T109" s="38">
        <v>4.1666666666666664E-2</v>
      </c>
      <c r="U109" s="209">
        <v>180</v>
      </c>
      <c r="V109" s="54">
        <v>0</v>
      </c>
      <c r="W109" s="44">
        <v>0</v>
      </c>
      <c r="X109" s="72">
        <v>542</v>
      </c>
      <c r="Y109" s="45">
        <v>4.1666666666666664E-2</v>
      </c>
      <c r="Z109" s="40">
        <v>0</v>
      </c>
      <c r="AA109" s="205">
        <v>0</v>
      </c>
      <c r="AB109" s="47">
        <v>0</v>
      </c>
      <c r="AC109" s="41">
        <v>703100156.56925857</v>
      </c>
      <c r="AD109" s="48">
        <v>703100156.56925857</v>
      </c>
      <c r="AE109" s="49">
        <v>4</v>
      </c>
      <c r="AF109" s="11" t="s">
        <v>64</v>
      </c>
      <c r="AG109" s="50" t="s">
        <v>1262</v>
      </c>
      <c r="AH109" s="11" t="s">
        <v>63</v>
      </c>
      <c r="AI109" s="51" t="s">
        <v>1262</v>
      </c>
      <c r="AJ109" s="11" t="s">
        <v>143</v>
      </c>
      <c r="AK109" s="52" t="s">
        <v>1262</v>
      </c>
      <c r="AL109" s="11" t="s">
        <v>242</v>
      </c>
      <c r="AM109" s="51" t="s">
        <v>1263</v>
      </c>
      <c r="AN109" s="11" t="s">
        <v>247</v>
      </c>
      <c r="AO109" s="52" t="s">
        <v>1262</v>
      </c>
      <c r="AP109" s="42" t="s">
        <v>62</v>
      </c>
      <c r="AQ109" s="51" t="s">
        <v>1262</v>
      </c>
      <c r="AR109" s="197" t="s">
        <v>1265</v>
      </c>
      <c r="AS109" s="198">
        <v>4</v>
      </c>
      <c r="AT109" s="198" t="s">
        <v>307</v>
      </c>
      <c r="AU109" s="189" t="s">
        <v>391</v>
      </c>
    </row>
    <row r="110" spans="2:47" s="185" customFormat="1" ht="51.6" thickBot="1">
      <c r="B110" s="35"/>
      <c r="C110" s="36" t="s">
        <v>380</v>
      </c>
      <c r="D110" s="36" t="s">
        <v>381</v>
      </c>
      <c r="E110" s="36" t="s">
        <v>382</v>
      </c>
      <c r="F110" s="36" t="s">
        <v>595</v>
      </c>
      <c r="G110" s="36">
        <v>15256</v>
      </c>
      <c r="H110" s="36" t="s">
        <v>561</v>
      </c>
      <c r="I110" s="36" t="s">
        <v>1104</v>
      </c>
      <c r="J110" s="36" t="s">
        <v>854</v>
      </c>
      <c r="K110" s="36" t="s">
        <v>833</v>
      </c>
      <c r="L110" s="37" t="s">
        <v>136</v>
      </c>
      <c r="M110" s="36" t="s">
        <v>1045</v>
      </c>
      <c r="N110" s="36" t="s">
        <v>432</v>
      </c>
      <c r="O110" s="36" t="s">
        <v>147</v>
      </c>
      <c r="P110" s="37" t="s">
        <v>1</v>
      </c>
      <c r="Q110" s="36" t="s">
        <v>476</v>
      </c>
      <c r="R110" s="37" t="s">
        <v>140</v>
      </c>
      <c r="S110" s="36" t="s">
        <v>1051</v>
      </c>
      <c r="T110" s="38">
        <v>4.1666666666666664E-2</v>
      </c>
      <c r="U110" s="209">
        <v>180</v>
      </c>
      <c r="V110" s="54">
        <v>0</v>
      </c>
      <c r="W110" s="44">
        <v>0</v>
      </c>
      <c r="X110" s="72">
        <v>542</v>
      </c>
      <c r="Y110" s="45">
        <v>4.1666666666666664E-2</v>
      </c>
      <c r="Z110" s="40">
        <v>0</v>
      </c>
      <c r="AA110" s="205">
        <v>0</v>
      </c>
      <c r="AB110" s="47">
        <v>0</v>
      </c>
      <c r="AC110" s="41">
        <v>703100156.56925857</v>
      </c>
      <c r="AD110" s="48">
        <v>703100156.56925857</v>
      </c>
      <c r="AE110" s="49">
        <v>4</v>
      </c>
      <c r="AF110" s="11" t="s">
        <v>64</v>
      </c>
      <c r="AG110" s="50" t="s">
        <v>1262</v>
      </c>
      <c r="AH110" s="11" t="s">
        <v>63</v>
      </c>
      <c r="AI110" s="51" t="s">
        <v>1262</v>
      </c>
      <c r="AJ110" s="11" t="s">
        <v>143</v>
      </c>
      <c r="AK110" s="52" t="s">
        <v>1262</v>
      </c>
      <c r="AL110" s="11" t="s">
        <v>242</v>
      </c>
      <c r="AM110" s="51" t="s">
        <v>1263</v>
      </c>
      <c r="AN110" s="11" t="s">
        <v>247</v>
      </c>
      <c r="AO110" s="52" t="s">
        <v>1262</v>
      </c>
      <c r="AP110" s="42" t="s">
        <v>62</v>
      </c>
      <c r="AQ110" s="51" t="s">
        <v>1262</v>
      </c>
      <c r="AR110" s="197" t="s">
        <v>1265</v>
      </c>
      <c r="AS110" s="198">
        <v>4</v>
      </c>
      <c r="AT110" s="198" t="s">
        <v>307</v>
      </c>
      <c r="AU110" s="189" t="s">
        <v>391</v>
      </c>
    </row>
    <row r="111" spans="2:47" s="185" customFormat="1" ht="61.8" thickBot="1">
      <c r="B111" s="35"/>
      <c r="C111" s="36" t="s">
        <v>380</v>
      </c>
      <c r="D111" s="36" t="s">
        <v>381</v>
      </c>
      <c r="E111" s="36" t="s">
        <v>382</v>
      </c>
      <c r="F111" s="36" t="s">
        <v>596</v>
      </c>
      <c r="G111" s="36">
        <v>15256</v>
      </c>
      <c r="H111" s="36" t="s">
        <v>562</v>
      </c>
      <c r="I111" s="36" t="s">
        <v>465</v>
      </c>
      <c r="J111" s="36" t="s">
        <v>449</v>
      </c>
      <c r="K111" s="36" t="s">
        <v>346</v>
      </c>
      <c r="L111" s="37" t="s">
        <v>136</v>
      </c>
      <c r="M111" s="36" t="s">
        <v>1018</v>
      </c>
      <c r="N111" s="36" t="s">
        <v>432</v>
      </c>
      <c r="O111" s="36" t="s">
        <v>147</v>
      </c>
      <c r="P111" s="37" t="s">
        <v>1</v>
      </c>
      <c r="Q111" s="36" t="s">
        <v>450</v>
      </c>
      <c r="R111" s="37" t="s">
        <v>140</v>
      </c>
      <c r="S111" s="36" t="s">
        <v>451</v>
      </c>
      <c r="T111" s="38">
        <v>2.0833333333333332E-2</v>
      </c>
      <c r="U111" s="209">
        <v>0.33333333333333331</v>
      </c>
      <c r="V111" s="54">
        <v>0</v>
      </c>
      <c r="W111" s="44">
        <v>0</v>
      </c>
      <c r="X111" s="72">
        <v>542</v>
      </c>
      <c r="Y111" s="45">
        <v>2.0833333333333332E-2</v>
      </c>
      <c r="Z111" s="40">
        <v>0</v>
      </c>
      <c r="AA111" s="205">
        <v>0</v>
      </c>
      <c r="AB111" s="47">
        <v>0</v>
      </c>
      <c r="AC111" s="41">
        <v>140512528.09999999</v>
      </c>
      <c r="AD111" s="48">
        <v>140512528.09999999</v>
      </c>
      <c r="AE111" s="49">
        <v>2</v>
      </c>
      <c r="AF111" s="11" t="s">
        <v>64</v>
      </c>
      <c r="AG111" s="50" t="s">
        <v>1262</v>
      </c>
      <c r="AH111" s="11" t="s">
        <v>63</v>
      </c>
      <c r="AI111" s="51" t="s">
        <v>1262</v>
      </c>
      <c r="AJ111" s="11" t="s">
        <v>143</v>
      </c>
      <c r="AK111" s="52" t="s">
        <v>1262</v>
      </c>
      <c r="AL111" s="11" t="s">
        <v>43</v>
      </c>
      <c r="AM111" s="51" t="s">
        <v>1268</v>
      </c>
      <c r="AN111" s="11" t="s">
        <v>247</v>
      </c>
      <c r="AO111" s="52" t="s">
        <v>1262</v>
      </c>
      <c r="AP111" s="42" t="s">
        <v>58</v>
      </c>
      <c r="AQ111" s="51" t="s">
        <v>1262</v>
      </c>
      <c r="AR111" s="197" t="s">
        <v>1282</v>
      </c>
      <c r="AS111" s="198">
        <v>3</v>
      </c>
      <c r="AT111" s="198" t="s">
        <v>305</v>
      </c>
      <c r="AU111" s="189" t="s">
        <v>392</v>
      </c>
    </row>
    <row r="112" spans="2:47" s="185" customFormat="1" ht="41.4" thickBot="1">
      <c r="B112" s="35"/>
      <c r="C112" s="36" t="s">
        <v>380</v>
      </c>
      <c r="D112" s="36" t="s">
        <v>381</v>
      </c>
      <c r="E112" s="36" t="s">
        <v>382</v>
      </c>
      <c r="F112" s="36" t="s">
        <v>596</v>
      </c>
      <c r="G112" s="36">
        <v>15256</v>
      </c>
      <c r="H112" s="36" t="s">
        <v>563</v>
      </c>
      <c r="I112" s="36" t="s">
        <v>1047</v>
      </c>
      <c r="J112" s="36" t="s">
        <v>1105</v>
      </c>
      <c r="K112" s="36" t="s">
        <v>348</v>
      </c>
      <c r="L112" s="37" t="s">
        <v>136</v>
      </c>
      <c r="M112" s="36" t="s">
        <v>1021</v>
      </c>
      <c r="N112" s="36" t="s">
        <v>432</v>
      </c>
      <c r="O112" s="36" t="s">
        <v>151</v>
      </c>
      <c r="P112" s="37" t="s">
        <v>6</v>
      </c>
      <c r="Q112" s="36" t="s">
        <v>1022</v>
      </c>
      <c r="R112" s="37" t="s">
        <v>140</v>
      </c>
      <c r="S112" s="36" t="s">
        <v>1023</v>
      </c>
      <c r="T112" s="38">
        <v>0</v>
      </c>
      <c r="U112" s="209">
        <v>2</v>
      </c>
      <c r="V112" s="54">
        <v>0</v>
      </c>
      <c r="W112" s="44">
        <v>0</v>
      </c>
      <c r="X112" s="72">
        <v>542</v>
      </c>
      <c r="Y112" s="45">
        <v>0</v>
      </c>
      <c r="Z112" s="40">
        <v>0</v>
      </c>
      <c r="AA112" s="205">
        <v>0</v>
      </c>
      <c r="AB112" s="47">
        <v>0</v>
      </c>
      <c r="AC112" s="41">
        <v>30000000</v>
      </c>
      <c r="AD112" s="48">
        <v>30000000</v>
      </c>
      <c r="AE112" s="49">
        <v>1</v>
      </c>
      <c r="AF112" s="11" t="s">
        <v>64</v>
      </c>
      <c r="AG112" s="50" t="s">
        <v>1262</v>
      </c>
      <c r="AH112" s="11" t="s">
        <v>63</v>
      </c>
      <c r="AI112" s="51" t="s">
        <v>1262</v>
      </c>
      <c r="AJ112" s="11" t="s">
        <v>143</v>
      </c>
      <c r="AK112" s="52" t="s">
        <v>1262</v>
      </c>
      <c r="AL112" s="11" t="s">
        <v>242</v>
      </c>
      <c r="AM112" s="51" t="s">
        <v>1263</v>
      </c>
      <c r="AN112" s="11" t="s">
        <v>247</v>
      </c>
      <c r="AO112" s="52" t="s">
        <v>1262</v>
      </c>
      <c r="AP112" s="42" t="s">
        <v>58</v>
      </c>
      <c r="AQ112" s="51" t="s">
        <v>1262</v>
      </c>
      <c r="AR112" s="197" t="s">
        <v>1283</v>
      </c>
      <c r="AS112" s="198">
        <v>2</v>
      </c>
      <c r="AT112" s="198" t="s">
        <v>304</v>
      </c>
      <c r="AU112" s="189" t="s">
        <v>303</v>
      </c>
    </row>
    <row r="113" spans="2:47" s="185" customFormat="1" ht="51.6" thickBot="1">
      <c r="B113" s="35"/>
      <c r="C113" s="36" t="s">
        <v>380</v>
      </c>
      <c r="D113" s="36" t="s">
        <v>396</v>
      </c>
      <c r="E113" s="36" t="s">
        <v>382</v>
      </c>
      <c r="F113" s="36" t="s">
        <v>600</v>
      </c>
      <c r="G113" s="36">
        <v>15500</v>
      </c>
      <c r="H113" s="36" t="s">
        <v>601</v>
      </c>
      <c r="I113" s="36" t="s">
        <v>564</v>
      </c>
      <c r="J113" s="36" t="s">
        <v>1140</v>
      </c>
      <c r="K113" s="36" t="s">
        <v>1025</v>
      </c>
      <c r="L113" s="37" t="s">
        <v>324</v>
      </c>
      <c r="M113" s="36" t="s">
        <v>1041</v>
      </c>
      <c r="N113" s="36" t="s">
        <v>432</v>
      </c>
      <c r="O113" s="36" t="s">
        <v>151</v>
      </c>
      <c r="P113" s="37" t="s">
        <v>6</v>
      </c>
      <c r="Q113" s="36" t="s">
        <v>1050</v>
      </c>
      <c r="R113" s="37" t="s">
        <v>140</v>
      </c>
      <c r="S113" s="36" t="s">
        <v>830</v>
      </c>
      <c r="T113" s="38">
        <v>4.1666666666666664E-2</v>
      </c>
      <c r="U113" s="209">
        <v>5</v>
      </c>
      <c r="V113" s="54">
        <v>4055325</v>
      </c>
      <c r="W113" s="44">
        <v>135177.5</v>
      </c>
      <c r="X113" s="72">
        <v>542</v>
      </c>
      <c r="Y113" s="45">
        <v>4.1666666666666664E-2</v>
      </c>
      <c r="Z113" s="40">
        <v>1</v>
      </c>
      <c r="AA113" s="205">
        <v>5632.395833333333</v>
      </c>
      <c r="AB113" s="47">
        <v>3052758.5416666665</v>
      </c>
      <c r="AC113" s="41">
        <v>161870988.06522933</v>
      </c>
      <c r="AD113" s="48">
        <v>164923746.60689598</v>
      </c>
      <c r="AE113" s="49">
        <v>2</v>
      </c>
      <c r="AF113" s="11" t="s">
        <v>256</v>
      </c>
      <c r="AG113" s="50" t="s">
        <v>1266</v>
      </c>
      <c r="AH113" s="11" t="s">
        <v>254</v>
      </c>
      <c r="AI113" s="51" t="s">
        <v>1266</v>
      </c>
      <c r="AJ113" s="11" t="s">
        <v>263</v>
      </c>
      <c r="AK113" s="52" t="s">
        <v>1266</v>
      </c>
      <c r="AL113" s="11" t="s">
        <v>34</v>
      </c>
      <c r="AM113" s="51" t="s">
        <v>1266</v>
      </c>
      <c r="AN113" s="11" t="s">
        <v>243</v>
      </c>
      <c r="AO113" s="52" t="s">
        <v>1263</v>
      </c>
      <c r="AP113" s="42" t="s">
        <v>50</v>
      </c>
      <c r="AQ113" s="51" t="s">
        <v>1263</v>
      </c>
      <c r="AR113" s="197" t="s">
        <v>1280</v>
      </c>
      <c r="AS113" s="198">
        <v>4</v>
      </c>
      <c r="AT113" s="198" t="s">
        <v>307</v>
      </c>
      <c r="AU113" s="189" t="s">
        <v>391</v>
      </c>
    </row>
    <row r="114" spans="2:47" s="185" customFormat="1" ht="51.6" thickBot="1">
      <c r="B114" s="35"/>
      <c r="C114" s="36" t="s">
        <v>380</v>
      </c>
      <c r="D114" s="36" t="s">
        <v>396</v>
      </c>
      <c r="E114" s="36" t="s">
        <v>382</v>
      </c>
      <c r="F114" s="36" t="s">
        <v>600</v>
      </c>
      <c r="G114" s="36">
        <v>15500</v>
      </c>
      <c r="H114" s="36" t="s">
        <v>602</v>
      </c>
      <c r="I114" s="36" t="s">
        <v>565</v>
      </c>
      <c r="J114" s="36" t="s">
        <v>1140</v>
      </c>
      <c r="K114" s="36" t="s">
        <v>1025</v>
      </c>
      <c r="L114" s="37" t="s">
        <v>324</v>
      </c>
      <c r="M114" s="36" t="s">
        <v>1041</v>
      </c>
      <c r="N114" s="36" t="s">
        <v>432</v>
      </c>
      <c r="O114" s="36" t="s">
        <v>151</v>
      </c>
      <c r="P114" s="37" t="s">
        <v>6</v>
      </c>
      <c r="Q114" s="36" t="s">
        <v>1050</v>
      </c>
      <c r="R114" s="37" t="s">
        <v>140</v>
      </c>
      <c r="S114" s="36" t="s">
        <v>830</v>
      </c>
      <c r="T114" s="38">
        <v>4.1666666666666664E-2</v>
      </c>
      <c r="U114" s="209">
        <v>5</v>
      </c>
      <c r="V114" s="54">
        <v>2747334</v>
      </c>
      <c r="W114" s="44">
        <v>91577.8</v>
      </c>
      <c r="X114" s="72">
        <v>542</v>
      </c>
      <c r="Y114" s="45">
        <v>4.1666666666666664E-2</v>
      </c>
      <c r="Z114" s="40">
        <v>1</v>
      </c>
      <c r="AA114" s="205">
        <v>3815.7416666666668</v>
      </c>
      <c r="AB114" s="47">
        <v>2068131.9833333334</v>
      </c>
      <c r="AC114" s="41">
        <v>161870988.06522933</v>
      </c>
      <c r="AD114" s="48">
        <v>163939120.04856265</v>
      </c>
      <c r="AE114" s="49">
        <v>2</v>
      </c>
      <c r="AF114" s="11" t="s">
        <v>241</v>
      </c>
      <c r="AG114" s="50" t="s">
        <v>1268</v>
      </c>
      <c r="AH114" s="11" t="s">
        <v>254</v>
      </c>
      <c r="AI114" s="51" t="s">
        <v>1266</v>
      </c>
      <c r="AJ114" s="11" t="s">
        <v>263</v>
      </c>
      <c r="AK114" s="52" t="s">
        <v>1266</v>
      </c>
      <c r="AL114" s="11" t="s">
        <v>34</v>
      </c>
      <c r="AM114" s="51" t="s">
        <v>1266</v>
      </c>
      <c r="AN114" s="11" t="s">
        <v>243</v>
      </c>
      <c r="AO114" s="52" t="s">
        <v>1263</v>
      </c>
      <c r="AP114" s="42" t="s">
        <v>50</v>
      </c>
      <c r="AQ114" s="51" t="s">
        <v>1263</v>
      </c>
      <c r="AR114" s="197" t="s">
        <v>1284</v>
      </c>
      <c r="AS114" s="198">
        <v>4</v>
      </c>
      <c r="AT114" s="198" t="s">
        <v>307</v>
      </c>
      <c r="AU114" s="189" t="s">
        <v>391</v>
      </c>
    </row>
    <row r="115" spans="2:47" s="185" customFormat="1" ht="51.6" thickBot="1">
      <c r="B115" s="35"/>
      <c r="C115" s="36" t="s">
        <v>380</v>
      </c>
      <c r="D115" s="36" t="s">
        <v>396</v>
      </c>
      <c r="E115" s="36" t="s">
        <v>382</v>
      </c>
      <c r="F115" s="36" t="s">
        <v>600</v>
      </c>
      <c r="G115" s="36">
        <v>15500</v>
      </c>
      <c r="H115" s="36" t="s">
        <v>603</v>
      </c>
      <c r="I115" s="36" t="s">
        <v>566</v>
      </c>
      <c r="J115" s="36" t="s">
        <v>1140</v>
      </c>
      <c r="K115" s="36" t="s">
        <v>1025</v>
      </c>
      <c r="L115" s="37" t="s">
        <v>324</v>
      </c>
      <c r="M115" s="36" t="s">
        <v>1041</v>
      </c>
      <c r="N115" s="36" t="s">
        <v>432</v>
      </c>
      <c r="O115" s="36" t="s">
        <v>147</v>
      </c>
      <c r="P115" s="37" t="s">
        <v>1</v>
      </c>
      <c r="Q115" s="36" t="s">
        <v>1050</v>
      </c>
      <c r="R115" s="37" t="s">
        <v>140</v>
      </c>
      <c r="S115" s="36" t="s">
        <v>830</v>
      </c>
      <c r="T115" s="38">
        <v>8.3333333333333329E-2</v>
      </c>
      <c r="U115" s="209">
        <v>5</v>
      </c>
      <c r="V115" s="54">
        <v>12455672</v>
      </c>
      <c r="W115" s="44">
        <v>415189.06666666665</v>
      </c>
      <c r="X115" s="72">
        <v>542</v>
      </c>
      <c r="Y115" s="45">
        <v>8.3333333333333329E-2</v>
      </c>
      <c r="Z115" s="40">
        <v>1</v>
      </c>
      <c r="AA115" s="205">
        <v>34599.088888888888</v>
      </c>
      <c r="AB115" s="47">
        <v>18752706.177777778</v>
      </c>
      <c r="AC115" s="41">
        <v>161870988.06522933</v>
      </c>
      <c r="AD115" s="48">
        <v>180623694.24300709</v>
      </c>
      <c r="AE115" s="49">
        <v>2</v>
      </c>
      <c r="AF115" s="11" t="s">
        <v>253</v>
      </c>
      <c r="AG115" s="50" t="s">
        <v>1276</v>
      </c>
      <c r="AH115" s="11" t="s">
        <v>254</v>
      </c>
      <c r="AI115" s="51" t="s">
        <v>1266</v>
      </c>
      <c r="AJ115" s="11" t="s">
        <v>263</v>
      </c>
      <c r="AK115" s="52" t="s">
        <v>1266</v>
      </c>
      <c r="AL115" s="11" t="s">
        <v>34</v>
      </c>
      <c r="AM115" s="51" t="s">
        <v>1266</v>
      </c>
      <c r="AN115" s="11" t="s">
        <v>243</v>
      </c>
      <c r="AO115" s="52" t="s">
        <v>1263</v>
      </c>
      <c r="AP115" s="42" t="s">
        <v>50</v>
      </c>
      <c r="AQ115" s="51" t="s">
        <v>1263</v>
      </c>
      <c r="AR115" s="197" t="s">
        <v>1277</v>
      </c>
      <c r="AS115" s="198">
        <v>5</v>
      </c>
      <c r="AT115" s="198" t="s">
        <v>309</v>
      </c>
      <c r="AU115" s="189" t="s">
        <v>310</v>
      </c>
    </row>
    <row r="116" spans="2:47" s="185" customFormat="1" ht="51.6" thickBot="1">
      <c r="B116" s="35"/>
      <c r="C116" s="36" t="s">
        <v>380</v>
      </c>
      <c r="D116" s="36" t="s">
        <v>396</v>
      </c>
      <c r="E116" s="36" t="s">
        <v>382</v>
      </c>
      <c r="F116" s="36" t="s">
        <v>600</v>
      </c>
      <c r="G116" s="36">
        <v>15500</v>
      </c>
      <c r="H116" s="36" t="s">
        <v>604</v>
      </c>
      <c r="I116" s="36" t="s">
        <v>567</v>
      </c>
      <c r="J116" s="36" t="s">
        <v>1111</v>
      </c>
      <c r="K116" s="36" t="s">
        <v>1025</v>
      </c>
      <c r="L116" s="37" t="s">
        <v>324</v>
      </c>
      <c r="M116" s="36" t="s">
        <v>1041</v>
      </c>
      <c r="N116" s="36" t="s">
        <v>432</v>
      </c>
      <c r="O116" s="36" t="s">
        <v>151</v>
      </c>
      <c r="P116" s="37" t="s">
        <v>6</v>
      </c>
      <c r="Q116" s="36" t="s">
        <v>1050</v>
      </c>
      <c r="R116" s="37" t="s">
        <v>140</v>
      </c>
      <c r="S116" s="36" t="s">
        <v>830</v>
      </c>
      <c r="T116" s="38">
        <v>0</v>
      </c>
      <c r="U116" s="209">
        <v>5</v>
      </c>
      <c r="V116" s="54">
        <v>0</v>
      </c>
      <c r="W116" s="44">
        <v>0</v>
      </c>
      <c r="X116" s="72">
        <v>542</v>
      </c>
      <c r="Y116" s="45">
        <v>0</v>
      </c>
      <c r="Z116" s="40">
        <v>0</v>
      </c>
      <c r="AA116" s="205">
        <v>0</v>
      </c>
      <c r="AB116" s="47">
        <v>0</v>
      </c>
      <c r="AC116" s="41">
        <v>161870988.06522933</v>
      </c>
      <c r="AD116" s="48">
        <v>161870988.06522933</v>
      </c>
      <c r="AE116" s="49">
        <v>2</v>
      </c>
      <c r="AF116" s="11" t="s">
        <v>64</v>
      </c>
      <c r="AG116" s="50" t="s">
        <v>1262</v>
      </c>
      <c r="AH116" s="11" t="s">
        <v>254</v>
      </c>
      <c r="AI116" s="51" t="s">
        <v>1266</v>
      </c>
      <c r="AJ116" s="11" t="s">
        <v>263</v>
      </c>
      <c r="AK116" s="52" t="s">
        <v>1266</v>
      </c>
      <c r="AL116" s="11" t="s">
        <v>34</v>
      </c>
      <c r="AM116" s="51" t="s">
        <v>1266</v>
      </c>
      <c r="AN116" s="11" t="s">
        <v>243</v>
      </c>
      <c r="AO116" s="52" t="s">
        <v>1263</v>
      </c>
      <c r="AP116" s="42" t="s">
        <v>50</v>
      </c>
      <c r="AQ116" s="51" t="s">
        <v>1263</v>
      </c>
      <c r="AR116" s="197" t="s">
        <v>1274</v>
      </c>
      <c r="AS116" s="198">
        <v>4</v>
      </c>
      <c r="AT116" s="198" t="s">
        <v>307</v>
      </c>
      <c r="AU116" s="189" t="s">
        <v>391</v>
      </c>
    </row>
    <row r="117" spans="2:47" s="185" customFormat="1" ht="51.6" thickBot="1">
      <c r="B117" s="35"/>
      <c r="C117" s="36" t="s">
        <v>380</v>
      </c>
      <c r="D117" s="36" t="s">
        <v>396</v>
      </c>
      <c r="E117" s="36" t="s">
        <v>382</v>
      </c>
      <c r="F117" s="36" t="s">
        <v>600</v>
      </c>
      <c r="G117" s="36">
        <v>15500</v>
      </c>
      <c r="H117" s="36" t="s">
        <v>605</v>
      </c>
      <c r="I117" s="36" t="s">
        <v>568</v>
      </c>
      <c r="J117" s="36" t="s">
        <v>1111</v>
      </c>
      <c r="K117" s="36" t="s">
        <v>1025</v>
      </c>
      <c r="L117" s="37" t="s">
        <v>324</v>
      </c>
      <c r="M117" s="36" t="s">
        <v>1041</v>
      </c>
      <c r="N117" s="36" t="s">
        <v>432</v>
      </c>
      <c r="O117" s="36" t="s">
        <v>151</v>
      </c>
      <c r="P117" s="37" t="s">
        <v>6</v>
      </c>
      <c r="Q117" s="36" t="s">
        <v>1050</v>
      </c>
      <c r="R117" s="37" t="s">
        <v>140</v>
      </c>
      <c r="S117" s="36" t="s">
        <v>830</v>
      </c>
      <c r="T117" s="38">
        <v>0</v>
      </c>
      <c r="U117" s="209">
        <v>5</v>
      </c>
      <c r="V117" s="54">
        <v>0</v>
      </c>
      <c r="W117" s="44">
        <v>0</v>
      </c>
      <c r="X117" s="72">
        <v>542</v>
      </c>
      <c r="Y117" s="45">
        <v>0</v>
      </c>
      <c r="Z117" s="40">
        <v>0</v>
      </c>
      <c r="AA117" s="205">
        <v>0</v>
      </c>
      <c r="AB117" s="47">
        <v>0</v>
      </c>
      <c r="AC117" s="41">
        <v>161870988.06522933</v>
      </c>
      <c r="AD117" s="48">
        <v>161870988.06522933</v>
      </c>
      <c r="AE117" s="49">
        <v>2</v>
      </c>
      <c r="AF117" s="11" t="s">
        <v>64</v>
      </c>
      <c r="AG117" s="50" t="s">
        <v>1262</v>
      </c>
      <c r="AH117" s="11" t="s">
        <v>254</v>
      </c>
      <c r="AI117" s="51" t="s">
        <v>1266</v>
      </c>
      <c r="AJ117" s="11" t="s">
        <v>263</v>
      </c>
      <c r="AK117" s="52" t="s">
        <v>1266</v>
      </c>
      <c r="AL117" s="11" t="s">
        <v>34</v>
      </c>
      <c r="AM117" s="51" t="s">
        <v>1266</v>
      </c>
      <c r="AN117" s="11" t="s">
        <v>243</v>
      </c>
      <c r="AO117" s="52" t="s">
        <v>1263</v>
      </c>
      <c r="AP117" s="42" t="s">
        <v>50</v>
      </c>
      <c r="AQ117" s="51" t="s">
        <v>1263</v>
      </c>
      <c r="AR117" s="197" t="s">
        <v>1274</v>
      </c>
      <c r="AS117" s="198">
        <v>4</v>
      </c>
      <c r="AT117" s="198" t="s">
        <v>307</v>
      </c>
      <c r="AU117" s="189" t="s">
        <v>391</v>
      </c>
    </row>
    <row r="118" spans="2:47" s="185" customFormat="1" ht="51.6" thickBot="1">
      <c r="B118" s="35"/>
      <c r="C118" s="36" t="s">
        <v>380</v>
      </c>
      <c r="D118" s="36" t="s">
        <v>396</v>
      </c>
      <c r="E118" s="36" t="s">
        <v>382</v>
      </c>
      <c r="F118" s="36" t="s">
        <v>600</v>
      </c>
      <c r="G118" s="36">
        <v>15500</v>
      </c>
      <c r="H118" s="36" t="s">
        <v>606</v>
      </c>
      <c r="I118" s="36" t="s">
        <v>569</v>
      </c>
      <c r="J118" s="36" t="s">
        <v>1111</v>
      </c>
      <c r="K118" s="36" t="s">
        <v>1025</v>
      </c>
      <c r="L118" s="37" t="s">
        <v>324</v>
      </c>
      <c r="M118" s="36" t="s">
        <v>1041</v>
      </c>
      <c r="N118" s="36" t="s">
        <v>432</v>
      </c>
      <c r="O118" s="36" t="s">
        <v>151</v>
      </c>
      <c r="P118" s="37" t="s">
        <v>6</v>
      </c>
      <c r="Q118" s="36" t="s">
        <v>1050</v>
      </c>
      <c r="R118" s="37" t="s">
        <v>140</v>
      </c>
      <c r="S118" s="36" t="s">
        <v>830</v>
      </c>
      <c r="T118" s="38">
        <v>0</v>
      </c>
      <c r="U118" s="209">
        <v>5</v>
      </c>
      <c r="V118" s="54">
        <v>0</v>
      </c>
      <c r="W118" s="44">
        <v>0</v>
      </c>
      <c r="X118" s="72">
        <v>542</v>
      </c>
      <c r="Y118" s="45">
        <v>0</v>
      </c>
      <c r="Z118" s="40">
        <v>0</v>
      </c>
      <c r="AA118" s="205">
        <v>0</v>
      </c>
      <c r="AB118" s="47">
        <v>0</v>
      </c>
      <c r="AC118" s="41">
        <v>161870988.06522933</v>
      </c>
      <c r="AD118" s="48">
        <v>161870988.06522933</v>
      </c>
      <c r="AE118" s="49">
        <v>2</v>
      </c>
      <c r="AF118" s="11" t="s">
        <v>64</v>
      </c>
      <c r="AG118" s="50" t="s">
        <v>1262</v>
      </c>
      <c r="AH118" s="11" t="s">
        <v>254</v>
      </c>
      <c r="AI118" s="51" t="s">
        <v>1266</v>
      </c>
      <c r="AJ118" s="11" t="s">
        <v>263</v>
      </c>
      <c r="AK118" s="52" t="s">
        <v>1266</v>
      </c>
      <c r="AL118" s="11" t="s">
        <v>34</v>
      </c>
      <c r="AM118" s="51" t="s">
        <v>1266</v>
      </c>
      <c r="AN118" s="11" t="s">
        <v>243</v>
      </c>
      <c r="AO118" s="52" t="s">
        <v>1263</v>
      </c>
      <c r="AP118" s="42" t="s">
        <v>50</v>
      </c>
      <c r="AQ118" s="51" t="s">
        <v>1263</v>
      </c>
      <c r="AR118" s="197" t="s">
        <v>1274</v>
      </c>
      <c r="AS118" s="198">
        <v>4</v>
      </c>
      <c r="AT118" s="198" t="s">
        <v>307</v>
      </c>
      <c r="AU118" s="189" t="s">
        <v>391</v>
      </c>
    </row>
    <row r="119" spans="2:47" s="185" customFormat="1" ht="41.4" thickBot="1">
      <c r="B119" s="35"/>
      <c r="C119" s="36" t="s">
        <v>380</v>
      </c>
      <c r="D119" s="36" t="s">
        <v>396</v>
      </c>
      <c r="E119" s="36" t="s">
        <v>382</v>
      </c>
      <c r="F119" s="36" t="s">
        <v>632</v>
      </c>
      <c r="G119" s="36">
        <v>15500</v>
      </c>
      <c r="H119" s="36" t="s">
        <v>608</v>
      </c>
      <c r="I119" s="36" t="s">
        <v>570</v>
      </c>
      <c r="J119" s="36" t="s">
        <v>1112</v>
      </c>
      <c r="K119" s="36" t="s">
        <v>1011</v>
      </c>
      <c r="L119" s="37" t="s">
        <v>324</v>
      </c>
      <c r="M119" s="36" t="s">
        <v>1012</v>
      </c>
      <c r="N119" s="36" t="s">
        <v>432</v>
      </c>
      <c r="O119" s="36" t="s">
        <v>151</v>
      </c>
      <c r="P119" s="37" t="s">
        <v>6</v>
      </c>
      <c r="Q119" s="36" t="s">
        <v>448</v>
      </c>
      <c r="R119" s="37" t="s">
        <v>140</v>
      </c>
      <c r="S119" s="36" t="s">
        <v>1009</v>
      </c>
      <c r="T119" s="38">
        <v>2.0833333333333332E-2</v>
      </c>
      <c r="U119" s="209">
        <v>3</v>
      </c>
      <c r="V119" s="54">
        <v>0</v>
      </c>
      <c r="W119" s="44">
        <v>0</v>
      </c>
      <c r="X119" s="72">
        <v>542</v>
      </c>
      <c r="Y119" s="45">
        <v>2.0833333333333332E-2</v>
      </c>
      <c r="Z119" s="40">
        <v>0</v>
      </c>
      <c r="AA119" s="205">
        <v>0</v>
      </c>
      <c r="AB119" s="47">
        <v>0</v>
      </c>
      <c r="AC119" s="41">
        <v>200405322.02091306</v>
      </c>
      <c r="AD119" s="48">
        <v>200405322.02091306</v>
      </c>
      <c r="AE119" s="49">
        <v>2</v>
      </c>
      <c r="AF119" s="11" t="s">
        <v>64</v>
      </c>
      <c r="AG119" s="50" t="s">
        <v>1262</v>
      </c>
      <c r="AH119" s="11" t="s">
        <v>245</v>
      </c>
      <c r="AI119" s="51" t="s">
        <v>1263</v>
      </c>
      <c r="AJ119" s="11" t="s">
        <v>263</v>
      </c>
      <c r="AK119" s="52" t="s">
        <v>1266</v>
      </c>
      <c r="AL119" s="11" t="s">
        <v>242</v>
      </c>
      <c r="AM119" s="51" t="s">
        <v>1263</v>
      </c>
      <c r="AN119" s="11" t="s">
        <v>247</v>
      </c>
      <c r="AO119" s="52" t="s">
        <v>1262</v>
      </c>
      <c r="AP119" s="42" t="s">
        <v>54</v>
      </c>
      <c r="AQ119" s="51" t="s">
        <v>1263</v>
      </c>
      <c r="AR119" s="197" t="s">
        <v>1292</v>
      </c>
      <c r="AS119" s="198">
        <v>4</v>
      </c>
      <c r="AT119" s="198" t="s">
        <v>307</v>
      </c>
      <c r="AU119" s="189" t="s">
        <v>391</v>
      </c>
    </row>
    <row r="120" spans="2:47" s="185" customFormat="1" ht="41.4" thickBot="1">
      <c r="B120" s="35"/>
      <c r="C120" s="36" t="s">
        <v>380</v>
      </c>
      <c r="D120" s="36" t="s">
        <v>396</v>
      </c>
      <c r="E120" s="36" t="s">
        <v>382</v>
      </c>
      <c r="F120" s="36" t="s">
        <v>632</v>
      </c>
      <c r="G120" s="36">
        <v>15500</v>
      </c>
      <c r="H120" s="36" t="s">
        <v>609</v>
      </c>
      <c r="I120" s="36" t="s">
        <v>571</v>
      </c>
      <c r="J120" s="36" t="s">
        <v>1113</v>
      </c>
      <c r="K120" s="36" t="s">
        <v>1011</v>
      </c>
      <c r="L120" s="37" t="s">
        <v>324</v>
      </c>
      <c r="M120" s="36" t="s">
        <v>1012</v>
      </c>
      <c r="N120" s="36" t="s">
        <v>432</v>
      </c>
      <c r="O120" s="36" t="s">
        <v>151</v>
      </c>
      <c r="P120" s="37" t="s">
        <v>6</v>
      </c>
      <c r="Q120" s="36" t="s">
        <v>448</v>
      </c>
      <c r="R120" s="37" t="s">
        <v>140</v>
      </c>
      <c r="S120" s="36" t="s">
        <v>1009</v>
      </c>
      <c r="T120" s="38">
        <v>2.0833333333333332E-2</v>
      </c>
      <c r="U120" s="209">
        <v>3</v>
      </c>
      <c r="V120" s="54">
        <v>3213346</v>
      </c>
      <c r="W120" s="44">
        <v>107111.53333333334</v>
      </c>
      <c r="X120" s="72">
        <v>542</v>
      </c>
      <c r="Y120" s="45">
        <v>2.0833333333333332E-2</v>
      </c>
      <c r="Z120" s="40">
        <v>1</v>
      </c>
      <c r="AA120" s="205">
        <v>2231.4902777777779</v>
      </c>
      <c r="AB120" s="47">
        <v>1209467.7305555556</v>
      </c>
      <c r="AC120" s="41">
        <v>200405322.02091306</v>
      </c>
      <c r="AD120" s="48">
        <v>201614789.75146863</v>
      </c>
      <c r="AE120" s="49">
        <v>2</v>
      </c>
      <c r="AF120" s="11" t="s">
        <v>256</v>
      </c>
      <c r="AG120" s="50" t="s">
        <v>1266</v>
      </c>
      <c r="AH120" s="11" t="s">
        <v>245</v>
      </c>
      <c r="AI120" s="51" t="s">
        <v>1263</v>
      </c>
      <c r="AJ120" s="11" t="s">
        <v>263</v>
      </c>
      <c r="AK120" s="52" t="s">
        <v>1266</v>
      </c>
      <c r="AL120" s="11" t="s">
        <v>242</v>
      </c>
      <c r="AM120" s="51" t="s">
        <v>1263</v>
      </c>
      <c r="AN120" s="11" t="s">
        <v>247</v>
      </c>
      <c r="AO120" s="52" t="s">
        <v>1262</v>
      </c>
      <c r="AP120" s="42" t="s">
        <v>54</v>
      </c>
      <c r="AQ120" s="51" t="s">
        <v>1263</v>
      </c>
      <c r="AR120" s="197" t="s">
        <v>1275</v>
      </c>
      <c r="AS120" s="198">
        <v>4</v>
      </c>
      <c r="AT120" s="198" t="s">
        <v>307</v>
      </c>
      <c r="AU120" s="189" t="s">
        <v>391</v>
      </c>
    </row>
    <row r="121" spans="2:47" s="185" customFormat="1" ht="41.4" thickBot="1">
      <c r="B121" s="35"/>
      <c r="C121" s="36" t="s">
        <v>380</v>
      </c>
      <c r="D121" s="36" t="s">
        <v>396</v>
      </c>
      <c r="E121" s="36" t="s">
        <v>382</v>
      </c>
      <c r="F121" s="36" t="s">
        <v>632</v>
      </c>
      <c r="G121" s="36">
        <v>15500</v>
      </c>
      <c r="H121" s="36" t="s">
        <v>607</v>
      </c>
      <c r="I121" s="36" t="s">
        <v>1114</v>
      </c>
      <c r="J121" s="36" t="s">
        <v>1115</v>
      </c>
      <c r="K121" s="36" t="s">
        <v>1011</v>
      </c>
      <c r="L121" s="37" t="s">
        <v>324</v>
      </c>
      <c r="M121" s="36" t="s">
        <v>1012</v>
      </c>
      <c r="N121" s="36" t="s">
        <v>432</v>
      </c>
      <c r="O121" s="36" t="s">
        <v>151</v>
      </c>
      <c r="P121" s="37" t="s">
        <v>6</v>
      </c>
      <c r="Q121" s="36" t="s">
        <v>448</v>
      </c>
      <c r="R121" s="37" t="s">
        <v>140</v>
      </c>
      <c r="S121" s="36" t="s">
        <v>1009</v>
      </c>
      <c r="T121" s="38">
        <v>2.0833333333333332E-2</v>
      </c>
      <c r="U121" s="209">
        <v>3</v>
      </c>
      <c r="V121" s="54">
        <v>1806293</v>
      </c>
      <c r="W121" s="44">
        <v>60209.76666666667</v>
      </c>
      <c r="X121" s="72">
        <v>542</v>
      </c>
      <c r="Y121" s="45">
        <v>2.0833333333333332E-2</v>
      </c>
      <c r="Z121" s="40">
        <v>1</v>
      </c>
      <c r="AA121" s="205">
        <v>1254.370138888889</v>
      </c>
      <c r="AB121" s="47">
        <v>679868.61527777778</v>
      </c>
      <c r="AC121" s="41">
        <v>200405322.02091306</v>
      </c>
      <c r="AD121" s="48">
        <v>201085190.63619083</v>
      </c>
      <c r="AE121" s="49">
        <v>2</v>
      </c>
      <c r="AF121" s="11" t="s">
        <v>256</v>
      </c>
      <c r="AG121" s="50" t="s">
        <v>1266</v>
      </c>
      <c r="AH121" s="11" t="s">
        <v>245</v>
      </c>
      <c r="AI121" s="51" t="s">
        <v>1263</v>
      </c>
      <c r="AJ121" s="11" t="s">
        <v>263</v>
      </c>
      <c r="AK121" s="52" t="s">
        <v>1266</v>
      </c>
      <c r="AL121" s="11" t="s">
        <v>242</v>
      </c>
      <c r="AM121" s="51" t="s">
        <v>1263</v>
      </c>
      <c r="AN121" s="11" t="s">
        <v>247</v>
      </c>
      <c r="AO121" s="52" t="s">
        <v>1262</v>
      </c>
      <c r="AP121" s="42" t="s">
        <v>54</v>
      </c>
      <c r="AQ121" s="51" t="s">
        <v>1263</v>
      </c>
      <c r="AR121" s="197" t="s">
        <v>1275</v>
      </c>
      <c r="AS121" s="198">
        <v>4</v>
      </c>
      <c r="AT121" s="198" t="s">
        <v>307</v>
      </c>
      <c r="AU121" s="189" t="s">
        <v>391</v>
      </c>
    </row>
    <row r="122" spans="2:47" s="185" customFormat="1" ht="41.4" thickBot="1">
      <c r="B122" s="35"/>
      <c r="C122" s="36" t="s">
        <v>380</v>
      </c>
      <c r="D122" s="36" t="s">
        <v>396</v>
      </c>
      <c r="E122" s="36" t="s">
        <v>382</v>
      </c>
      <c r="F122" s="36" t="s">
        <v>632</v>
      </c>
      <c r="G122" s="36">
        <v>15500</v>
      </c>
      <c r="H122" s="36" t="s">
        <v>611</v>
      </c>
      <c r="I122" s="36" t="s">
        <v>572</v>
      </c>
      <c r="J122" s="36" t="s">
        <v>1116</v>
      </c>
      <c r="K122" s="36" t="s">
        <v>1011</v>
      </c>
      <c r="L122" s="37" t="s">
        <v>324</v>
      </c>
      <c r="M122" s="36" t="s">
        <v>1014</v>
      </c>
      <c r="N122" s="36" t="s">
        <v>432</v>
      </c>
      <c r="O122" s="36" t="s">
        <v>151</v>
      </c>
      <c r="P122" s="37" t="s">
        <v>6</v>
      </c>
      <c r="Q122" s="36" t="s">
        <v>448</v>
      </c>
      <c r="R122" s="37" t="s">
        <v>140</v>
      </c>
      <c r="S122" s="36" t="s">
        <v>1009</v>
      </c>
      <c r="T122" s="38">
        <v>2.0833333333333332E-2</v>
      </c>
      <c r="U122" s="209">
        <v>3</v>
      </c>
      <c r="V122" s="54">
        <v>2058425</v>
      </c>
      <c r="W122" s="44">
        <v>68614.166666666672</v>
      </c>
      <c r="X122" s="72">
        <v>542</v>
      </c>
      <c r="Y122" s="45">
        <v>2.0833333333333332E-2</v>
      </c>
      <c r="Z122" s="40">
        <v>1</v>
      </c>
      <c r="AA122" s="205">
        <v>1429.4618055555557</v>
      </c>
      <c r="AB122" s="47">
        <v>774768.29861111112</v>
      </c>
      <c r="AC122" s="41">
        <v>200405322.02091306</v>
      </c>
      <c r="AD122" s="48">
        <v>201180090.31952417</v>
      </c>
      <c r="AE122" s="49">
        <v>2</v>
      </c>
      <c r="AF122" s="11" t="s">
        <v>256</v>
      </c>
      <c r="AG122" s="50" t="s">
        <v>1266</v>
      </c>
      <c r="AH122" s="11" t="s">
        <v>245</v>
      </c>
      <c r="AI122" s="51" t="s">
        <v>1263</v>
      </c>
      <c r="AJ122" s="11" t="s">
        <v>263</v>
      </c>
      <c r="AK122" s="52" t="s">
        <v>1266</v>
      </c>
      <c r="AL122" s="11" t="s">
        <v>242</v>
      </c>
      <c r="AM122" s="51" t="s">
        <v>1263</v>
      </c>
      <c r="AN122" s="11" t="s">
        <v>247</v>
      </c>
      <c r="AO122" s="52" t="s">
        <v>1262</v>
      </c>
      <c r="AP122" s="42" t="s">
        <v>54</v>
      </c>
      <c r="AQ122" s="51" t="s">
        <v>1263</v>
      </c>
      <c r="AR122" s="197" t="s">
        <v>1275</v>
      </c>
      <c r="AS122" s="198">
        <v>4</v>
      </c>
      <c r="AT122" s="198" t="s">
        <v>307</v>
      </c>
      <c r="AU122" s="189" t="s">
        <v>391</v>
      </c>
    </row>
    <row r="123" spans="2:47" s="185" customFormat="1" ht="41.4" thickBot="1">
      <c r="B123" s="35"/>
      <c r="C123" s="36" t="s">
        <v>380</v>
      </c>
      <c r="D123" s="36" t="s">
        <v>396</v>
      </c>
      <c r="E123" s="36" t="s">
        <v>382</v>
      </c>
      <c r="F123" s="36" t="s">
        <v>632</v>
      </c>
      <c r="G123" s="36">
        <v>15500</v>
      </c>
      <c r="H123" s="36" t="s">
        <v>612</v>
      </c>
      <c r="I123" s="36" t="s">
        <v>573</v>
      </c>
      <c r="J123" s="36" t="s">
        <v>1117</v>
      </c>
      <c r="K123" s="36" t="s">
        <v>1011</v>
      </c>
      <c r="L123" s="37" t="s">
        <v>324</v>
      </c>
      <c r="M123" s="36" t="s">
        <v>1014</v>
      </c>
      <c r="N123" s="36" t="s">
        <v>432</v>
      </c>
      <c r="O123" s="36" t="s">
        <v>151</v>
      </c>
      <c r="P123" s="37" t="s">
        <v>6</v>
      </c>
      <c r="Q123" s="36" t="s">
        <v>448</v>
      </c>
      <c r="R123" s="37" t="s">
        <v>140</v>
      </c>
      <c r="S123" s="36" t="s">
        <v>1009</v>
      </c>
      <c r="T123" s="38">
        <v>2.0833333333333332E-2</v>
      </c>
      <c r="U123" s="209">
        <v>3</v>
      </c>
      <c r="V123" s="54">
        <v>1472106</v>
      </c>
      <c r="W123" s="44">
        <v>49070.2</v>
      </c>
      <c r="X123" s="72">
        <v>542</v>
      </c>
      <c r="Y123" s="45">
        <v>2.0833333333333332E-2</v>
      </c>
      <c r="Z123" s="40">
        <v>1</v>
      </c>
      <c r="AA123" s="205">
        <v>1022.2958333333332</v>
      </c>
      <c r="AB123" s="47">
        <v>554084.34166666656</v>
      </c>
      <c r="AC123" s="41">
        <v>200405322.02091306</v>
      </c>
      <c r="AD123" s="48">
        <v>200959406.36257973</v>
      </c>
      <c r="AE123" s="49">
        <v>2</v>
      </c>
      <c r="AF123" s="11" t="s">
        <v>256</v>
      </c>
      <c r="AG123" s="50" t="s">
        <v>1266</v>
      </c>
      <c r="AH123" s="11" t="s">
        <v>245</v>
      </c>
      <c r="AI123" s="51" t="s">
        <v>1263</v>
      </c>
      <c r="AJ123" s="11" t="s">
        <v>263</v>
      </c>
      <c r="AK123" s="52" t="s">
        <v>1266</v>
      </c>
      <c r="AL123" s="11" t="s">
        <v>242</v>
      </c>
      <c r="AM123" s="51" t="s">
        <v>1263</v>
      </c>
      <c r="AN123" s="11" t="s">
        <v>247</v>
      </c>
      <c r="AO123" s="52" t="s">
        <v>1262</v>
      </c>
      <c r="AP123" s="42" t="s">
        <v>54</v>
      </c>
      <c r="AQ123" s="51" t="s">
        <v>1263</v>
      </c>
      <c r="AR123" s="197" t="s">
        <v>1275</v>
      </c>
      <c r="AS123" s="198">
        <v>4</v>
      </c>
      <c r="AT123" s="198" t="s">
        <v>307</v>
      </c>
      <c r="AU123" s="189" t="s">
        <v>391</v>
      </c>
    </row>
    <row r="124" spans="2:47" s="185" customFormat="1" ht="41.4" thickBot="1">
      <c r="B124" s="35"/>
      <c r="C124" s="36" t="s">
        <v>380</v>
      </c>
      <c r="D124" s="36" t="s">
        <v>396</v>
      </c>
      <c r="E124" s="36" t="s">
        <v>382</v>
      </c>
      <c r="F124" s="36" t="s">
        <v>632</v>
      </c>
      <c r="G124" s="36">
        <v>15500</v>
      </c>
      <c r="H124" s="36" t="s">
        <v>610</v>
      </c>
      <c r="I124" s="36" t="s">
        <v>574</v>
      </c>
      <c r="J124" s="36" t="s">
        <v>1118</v>
      </c>
      <c r="K124" s="36" t="s">
        <v>1011</v>
      </c>
      <c r="L124" s="37" t="s">
        <v>324</v>
      </c>
      <c r="M124" s="36" t="s">
        <v>1014</v>
      </c>
      <c r="N124" s="36" t="s">
        <v>432</v>
      </c>
      <c r="O124" s="36" t="s">
        <v>151</v>
      </c>
      <c r="P124" s="37" t="s">
        <v>6</v>
      </c>
      <c r="Q124" s="36" t="s">
        <v>448</v>
      </c>
      <c r="R124" s="37" t="s">
        <v>140</v>
      </c>
      <c r="S124" s="36" t="s">
        <v>1009</v>
      </c>
      <c r="T124" s="38">
        <v>2.0833333333333332E-2</v>
      </c>
      <c r="U124" s="209">
        <v>3</v>
      </c>
      <c r="V124" s="54">
        <v>3905502</v>
      </c>
      <c r="W124" s="44">
        <v>130183.4</v>
      </c>
      <c r="X124" s="72">
        <v>542</v>
      </c>
      <c r="Y124" s="45">
        <v>2.0833333333333332E-2</v>
      </c>
      <c r="Z124" s="40">
        <v>1</v>
      </c>
      <c r="AA124" s="205">
        <v>2712.1541666666662</v>
      </c>
      <c r="AB124" s="47">
        <v>1469987.5583333331</v>
      </c>
      <c r="AC124" s="41">
        <v>200405322.02091306</v>
      </c>
      <c r="AD124" s="48">
        <v>201875309.5792464</v>
      </c>
      <c r="AE124" s="49">
        <v>2</v>
      </c>
      <c r="AF124" s="11" t="s">
        <v>256</v>
      </c>
      <c r="AG124" s="50" t="s">
        <v>1266</v>
      </c>
      <c r="AH124" s="11" t="s">
        <v>245</v>
      </c>
      <c r="AI124" s="51" t="s">
        <v>1263</v>
      </c>
      <c r="AJ124" s="11" t="s">
        <v>263</v>
      </c>
      <c r="AK124" s="52" t="s">
        <v>1266</v>
      </c>
      <c r="AL124" s="11" t="s">
        <v>242</v>
      </c>
      <c r="AM124" s="51" t="s">
        <v>1263</v>
      </c>
      <c r="AN124" s="11" t="s">
        <v>247</v>
      </c>
      <c r="AO124" s="52" t="s">
        <v>1262</v>
      </c>
      <c r="AP124" s="42" t="s">
        <v>54</v>
      </c>
      <c r="AQ124" s="51" t="s">
        <v>1263</v>
      </c>
      <c r="AR124" s="197" t="s">
        <v>1275</v>
      </c>
      <c r="AS124" s="198">
        <v>4</v>
      </c>
      <c r="AT124" s="198" t="s">
        <v>307</v>
      </c>
      <c r="AU124" s="189" t="s">
        <v>391</v>
      </c>
    </row>
    <row r="125" spans="2:47" s="185" customFormat="1" ht="51.6" thickBot="1">
      <c r="B125" s="35"/>
      <c r="C125" s="36" t="s">
        <v>380</v>
      </c>
      <c r="D125" s="36" t="s">
        <v>396</v>
      </c>
      <c r="E125" s="36" t="s">
        <v>382</v>
      </c>
      <c r="F125" s="36" t="s">
        <v>632</v>
      </c>
      <c r="G125" s="36">
        <v>15500</v>
      </c>
      <c r="H125" s="36" t="s">
        <v>613</v>
      </c>
      <c r="I125" s="36" t="s">
        <v>405</v>
      </c>
      <c r="J125" s="36" t="s">
        <v>1119</v>
      </c>
      <c r="K125" s="36" t="s">
        <v>1016</v>
      </c>
      <c r="L125" s="37" t="s">
        <v>324</v>
      </c>
      <c r="M125" s="36" t="s">
        <v>1017</v>
      </c>
      <c r="N125" s="36" t="s">
        <v>432</v>
      </c>
      <c r="O125" s="36" t="s">
        <v>147</v>
      </c>
      <c r="P125" s="37" t="s">
        <v>1</v>
      </c>
      <c r="Q125" s="36" t="s">
        <v>448</v>
      </c>
      <c r="R125" s="37" t="s">
        <v>140</v>
      </c>
      <c r="S125" s="36" t="s">
        <v>1009</v>
      </c>
      <c r="T125" s="38">
        <v>8.3333333333333329E-2</v>
      </c>
      <c r="U125" s="209">
        <v>3</v>
      </c>
      <c r="V125" s="54">
        <v>12455672</v>
      </c>
      <c r="W125" s="44">
        <v>415189.06666666665</v>
      </c>
      <c r="X125" s="72">
        <v>542</v>
      </c>
      <c r="Y125" s="45">
        <v>8.3333333333333329E-2</v>
      </c>
      <c r="Z125" s="40">
        <v>1</v>
      </c>
      <c r="AA125" s="205">
        <v>34599.088888888888</v>
      </c>
      <c r="AB125" s="47">
        <v>18752706.177777778</v>
      </c>
      <c r="AC125" s="41">
        <v>200405322.02091306</v>
      </c>
      <c r="AD125" s="48">
        <v>219158028.19869083</v>
      </c>
      <c r="AE125" s="49">
        <v>2</v>
      </c>
      <c r="AF125" s="11" t="s">
        <v>253</v>
      </c>
      <c r="AG125" s="50" t="s">
        <v>1276</v>
      </c>
      <c r="AH125" s="11" t="s">
        <v>245</v>
      </c>
      <c r="AI125" s="51" t="s">
        <v>1263</v>
      </c>
      <c r="AJ125" s="11" t="s">
        <v>263</v>
      </c>
      <c r="AK125" s="52" t="s">
        <v>1266</v>
      </c>
      <c r="AL125" s="11" t="s">
        <v>242</v>
      </c>
      <c r="AM125" s="51" t="s">
        <v>1263</v>
      </c>
      <c r="AN125" s="11" t="s">
        <v>247</v>
      </c>
      <c r="AO125" s="52" t="s">
        <v>1262</v>
      </c>
      <c r="AP125" s="42" t="s">
        <v>54</v>
      </c>
      <c r="AQ125" s="51" t="s">
        <v>1263</v>
      </c>
      <c r="AR125" s="197" t="s">
        <v>1293</v>
      </c>
      <c r="AS125" s="198">
        <v>5</v>
      </c>
      <c r="AT125" s="198" t="s">
        <v>309</v>
      </c>
      <c r="AU125" s="189" t="s">
        <v>310</v>
      </c>
    </row>
    <row r="126" spans="2:47" s="185" customFormat="1" ht="41.4" thickBot="1">
      <c r="B126" s="35"/>
      <c r="C126" s="36" t="s">
        <v>380</v>
      </c>
      <c r="D126" s="36" t="s">
        <v>396</v>
      </c>
      <c r="E126" s="36" t="s">
        <v>382</v>
      </c>
      <c r="F126" s="36" t="s">
        <v>633</v>
      </c>
      <c r="G126" s="36">
        <v>15500</v>
      </c>
      <c r="H126" s="36" t="s">
        <v>615</v>
      </c>
      <c r="I126" s="36" t="s">
        <v>575</v>
      </c>
      <c r="J126" s="36" t="s">
        <v>1120</v>
      </c>
      <c r="K126" s="36" t="s">
        <v>1121</v>
      </c>
      <c r="L126" s="37" t="s">
        <v>324</v>
      </c>
      <c r="M126" s="36" t="s">
        <v>1122</v>
      </c>
      <c r="N126" s="36" t="s">
        <v>432</v>
      </c>
      <c r="O126" s="36" t="s">
        <v>151</v>
      </c>
      <c r="P126" s="37" t="s">
        <v>6</v>
      </c>
      <c r="Q126" s="36" t="s">
        <v>448</v>
      </c>
      <c r="R126" s="37" t="s">
        <v>140</v>
      </c>
      <c r="S126" s="36" t="s">
        <v>1009</v>
      </c>
      <c r="T126" s="38">
        <v>1.0416666666666666E-2</v>
      </c>
      <c r="U126" s="209">
        <v>3</v>
      </c>
      <c r="V126" s="54">
        <v>974617</v>
      </c>
      <c r="W126" s="44">
        <v>32487.233333333334</v>
      </c>
      <c r="X126" s="72">
        <v>542</v>
      </c>
      <c r="Y126" s="45">
        <v>1.0416666666666666E-2</v>
      </c>
      <c r="Z126" s="40">
        <v>1</v>
      </c>
      <c r="AA126" s="205">
        <v>338.40868055555552</v>
      </c>
      <c r="AB126" s="47">
        <v>183417.50486111108</v>
      </c>
      <c r="AC126" s="41">
        <v>183157285.22590774</v>
      </c>
      <c r="AD126" s="48">
        <v>183157285.22590774</v>
      </c>
      <c r="AE126" s="49">
        <v>2</v>
      </c>
      <c r="AF126" s="11" t="s">
        <v>241</v>
      </c>
      <c r="AG126" s="50" t="s">
        <v>1268</v>
      </c>
      <c r="AH126" s="11" t="s">
        <v>245</v>
      </c>
      <c r="AI126" s="51" t="s">
        <v>1263</v>
      </c>
      <c r="AJ126" s="11" t="s">
        <v>263</v>
      </c>
      <c r="AK126" s="52" t="s">
        <v>1266</v>
      </c>
      <c r="AL126" s="11" t="s">
        <v>242</v>
      </c>
      <c r="AM126" s="51" t="s">
        <v>1263</v>
      </c>
      <c r="AN126" s="11" t="s">
        <v>247</v>
      </c>
      <c r="AO126" s="52" t="s">
        <v>1262</v>
      </c>
      <c r="AP126" s="42" t="s">
        <v>62</v>
      </c>
      <c r="AQ126" s="51" t="s">
        <v>1262</v>
      </c>
      <c r="AR126" s="197" t="s">
        <v>1269</v>
      </c>
      <c r="AS126" s="198">
        <v>4</v>
      </c>
      <c r="AT126" s="198" t="s">
        <v>307</v>
      </c>
      <c r="AU126" s="189" t="s">
        <v>391</v>
      </c>
    </row>
    <row r="127" spans="2:47" s="185" customFormat="1" ht="41.4" thickBot="1">
      <c r="B127" s="35"/>
      <c r="C127" s="36" t="s">
        <v>380</v>
      </c>
      <c r="D127" s="36" t="s">
        <v>396</v>
      </c>
      <c r="E127" s="36" t="s">
        <v>382</v>
      </c>
      <c r="F127" s="36" t="s">
        <v>633</v>
      </c>
      <c r="G127" s="36">
        <v>15500</v>
      </c>
      <c r="H127" s="36" t="s">
        <v>616</v>
      </c>
      <c r="I127" s="36" t="s">
        <v>576</v>
      </c>
      <c r="J127" s="36" t="s">
        <v>1123</v>
      </c>
      <c r="K127" s="36" t="s">
        <v>1121</v>
      </c>
      <c r="L127" s="37" t="s">
        <v>324</v>
      </c>
      <c r="M127" s="36" t="s">
        <v>1122</v>
      </c>
      <c r="N127" s="36" t="s">
        <v>432</v>
      </c>
      <c r="O127" s="36" t="s">
        <v>151</v>
      </c>
      <c r="P127" s="37" t="s">
        <v>6</v>
      </c>
      <c r="Q127" s="36" t="s">
        <v>448</v>
      </c>
      <c r="R127" s="37" t="s">
        <v>140</v>
      </c>
      <c r="S127" s="36" t="s">
        <v>1009</v>
      </c>
      <c r="T127" s="38">
        <v>1.0416666666666666E-2</v>
      </c>
      <c r="U127" s="209">
        <v>3</v>
      </c>
      <c r="V127" s="54">
        <v>1527974</v>
      </c>
      <c r="W127" s="44">
        <v>50932.466666666667</v>
      </c>
      <c r="X127" s="72">
        <v>542</v>
      </c>
      <c r="Y127" s="45">
        <v>1.0416666666666666E-2</v>
      </c>
      <c r="Z127" s="40">
        <v>1</v>
      </c>
      <c r="AA127" s="205">
        <v>530.54652777777778</v>
      </c>
      <c r="AB127" s="47">
        <v>287556.21805555554</v>
      </c>
      <c r="AC127" s="41">
        <v>183157285.22590774</v>
      </c>
      <c r="AD127" s="48">
        <v>183157285.22590774</v>
      </c>
      <c r="AE127" s="49">
        <v>2</v>
      </c>
      <c r="AF127" s="11" t="s">
        <v>256</v>
      </c>
      <c r="AG127" s="50" t="s">
        <v>1266</v>
      </c>
      <c r="AH127" s="11" t="s">
        <v>245</v>
      </c>
      <c r="AI127" s="51" t="s">
        <v>1263</v>
      </c>
      <c r="AJ127" s="11" t="s">
        <v>263</v>
      </c>
      <c r="AK127" s="52" t="s">
        <v>1266</v>
      </c>
      <c r="AL127" s="11" t="s">
        <v>242</v>
      </c>
      <c r="AM127" s="51" t="s">
        <v>1263</v>
      </c>
      <c r="AN127" s="11" t="s">
        <v>247</v>
      </c>
      <c r="AO127" s="52" t="s">
        <v>1262</v>
      </c>
      <c r="AP127" s="42" t="s">
        <v>62</v>
      </c>
      <c r="AQ127" s="51" t="s">
        <v>1262</v>
      </c>
      <c r="AR127" s="197" t="s">
        <v>1270</v>
      </c>
      <c r="AS127" s="198">
        <v>4</v>
      </c>
      <c r="AT127" s="198" t="s">
        <v>307</v>
      </c>
      <c r="AU127" s="189" t="s">
        <v>391</v>
      </c>
    </row>
    <row r="128" spans="2:47" s="185" customFormat="1" ht="41.4" thickBot="1">
      <c r="B128" s="35"/>
      <c r="C128" s="36" t="s">
        <v>380</v>
      </c>
      <c r="D128" s="36" t="s">
        <v>396</v>
      </c>
      <c r="E128" s="36" t="s">
        <v>382</v>
      </c>
      <c r="F128" s="36" t="s">
        <v>633</v>
      </c>
      <c r="G128" s="36">
        <v>15500</v>
      </c>
      <c r="H128" s="36" t="s">
        <v>619</v>
      </c>
      <c r="I128" s="36" t="s">
        <v>577</v>
      </c>
      <c r="J128" s="36" t="s">
        <v>1124</v>
      </c>
      <c r="K128" s="36" t="s">
        <v>1121</v>
      </c>
      <c r="L128" s="37" t="s">
        <v>324</v>
      </c>
      <c r="M128" s="36" t="s">
        <v>1122</v>
      </c>
      <c r="N128" s="36" t="s">
        <v>432</v>
      </c>
      <c r="O128" s="36" t="s">
        <v>151</v>
      </c>
      <c r="P128" s="37" t="s">
        <v>6</v>
      </c>
      <c r="Q128" s="36" t="s">
        <v>448</v>
      </c>
      <c r="R128" s="37" t="s">
        <v>140</v>
      </c>
      <c r="S128" s="36" t="s">
        <v>1009</v>
      </c>
      <c r="T128" s="38">
        <v>1.0416666666666666E-2</v>
      </c>
      <c r="U128" s="209">
        <v>3</v>
      </c>
      <c r="V128" s="54">
        <v>364927</v>
      </c>
      <c r="W128" s="44">
        <v>12164.233333333334</v>
      </c>
      <c r="X128" s="72">
        <v>542</v>
      </c>
      <c r="Y128" s="45">
        <v>1.0416666666666666E-2</v>
      </c>
      <c r="Z128" s="40">
        <v>1</v>
      </c>
      <c r="AA128" s="205">
        <v>126.71076388888889</v>
      </c>
      <c r="AB128" s="47">
        <v>68677.234027777784</v>
      </c>
      <c r="AC128" s="41">
        <v>183157285.22590774</v>
      </c>
      <c r="AD128" s="48">
        <v>183157285.22590774</v>
      </c>
      <c r="AE128" s="49">
        <v>2</v>
      </c>
      <c r="AF128" s="11" t="s">
        <v>241</v>
      </c>
      <c r="AG128" s="50" t="s">
        <v>1268</v>
      </c>
      <c r="AH128" s="11" t="s">
        <v>245</v>
      </c>
      <c r="AI128" s="51" t="s">
        <v>1263</v>
      </c>
      <c r="AJ128" s="11" t="s">
        <v>263</v>
      </c>
      <c r="AK128" s="52" t="s">
        <v>1266</v>
      </c>
      <c r="AL128" s="11" t="s">
        <v>242</v>
      </c>
      <c r="AM128" s="51" t="s">
        <v>1263</v>
      </c>
      <c r="AN128" s="11" t="s">
        <v>247</v>
      </c>
      <c r="AO128" s="52" t="s">
        <v>1262</v>
      </c>
      <c r="AP128" s="42" t="s">
        <v>62</v>
      </c>
      <c r="AQ128" s="51" t="s">
        <v>1262</v>
      </c>
      <c r="AR128" s="197" t="s">
        <v>1269</v>
      </c>
      <c r="AS128" s="198">
        <v>4</v>
      </c>
      <c r="AT128" s="198" t="s">
        <v>307</v>
      </c>
      <c r="AU128" s="189" t="s">
        <v>391</v>
      </c>
    </row>
    <row r="129" spans="2:47" s="185" customFormat="1" ht="41.4" thickBot="1">
      <c r="B129" s="35"/>
      <c r="C129" s="36" t="s">
        <v>380</v>
      </c>
      <c r="D129" s="36" t="s">
        <v>396</v>
      </c>
      <c r="E129" s="36" t="s">
        <v>382</v>
      </c>
      <c r="F129" s="36" t="s">
        <v>633</v>
      </c>
      <c r="G129" s="36">
        <v>15500</v>
      </c>
      <c r="H129" s="36" t="s">
        <v>617</v>
      </c>
      <c r="I129" s="36" t="s">
        <v>578</v>
      </c>
      <c r="J129" s="36" t="s">
        <v>1125</v>
      </c>
      <c r="K129" s="36" t="s">
        <v>1121</v>
      </c>
      <c r="L129" s="37" t="s">
        <v>324</v>
      </c>
      <c r="M129" s="36" t="s">
        <v>1122</v>
      </c>
      <c r="N129" s="36" t="s">
        <v>432</v>
      </c>
      <c r="O129" s="36" t="s">
        <v>151</v>
      </c>
      <c r="P129" s="37" t="s">
        <v>6</v>
      </c>
      <c r="Q129" s="36" t="s">
        <v>448</v>
      </c>
      <c r="R129" s="37" t="s">
        <v>140</v>
      </c>
      <c r="S129" s="36" t="s">
        <v>1009</v>
      </c>
      <c r="T129" s="38">
        <v>1.0416666666666666E-2</v>
      </c>
      <c r="U129" s="209">
        <v>3</v>
      </c>
      <c r="V129" s="54">
        <v>623087</v>
      </c>
      <c r="W129" s="44">
        <v>20769.566666666666</v>
      </c>
      <c r="X129" s="72">
        <v>542</v>
      </c>
      <c r="Y129" s="45">
        <v>1.0416666666666666E-2</v>
      </c>
      <c r="Z129" s="40">
        <v>1</v>
      </c>
      <c r="AA129" s="205">
        <v>216.34965277777775</v>
      </c>
      <c r="AB129" s="47">
        <v>117261.51180555554</v>
      </c>
      <c r="AC129" s="41">
        <v>183157285.22590774</v>
      </c>
      <c r="AD129" s="48">
        <v>183157285.22590774</v>
      </c>
      <c r="AE129" s="49">
        <v>2</v>
      </c>
      <c r="AF129" s="11" t="s">
        <v>241</v>
      </c>
      <c r="AG129" s="50" t="s">
        <v>1268</v>
      </c>
      <c r="AH129" s="11" t="s">
        <v>245</v>
      </c>
      <c r="AI129" s="51" t="s">
        <v>1263</v>
      </c>
      <c r="AJ129" s="11" t="s">
        <v>263</v>
      </c>
      <c r="AK129" s="52" t="s">
        <v>1266</v>
      </c>
      <c r="AL129" s="11" t="s">
        <v>242</v>
      </c>
      <c r="AM129" s="51" t="s">
        <v>1263</v>
      </c>
      <c r="AN129" s="11" t="s">
        <v>247</v>
      </c>
      <c r="AO129" s="52" t="s">
        <v>1262</v>
      </c>
      <c r="AP129" s="42" t="s">
        <v>62</v>
      </c>
      <c r="AQ129" s="51" t="s">
        <v>1262</v>
      </c>
      <c r="AR129" s="197" t="s">
        <v>1269</v>
      </c>
      <c r="AS129" s="198">
        <v>4</v>
      </c>
      <c r="AT129" s="198" t="s">
        <v>307</v>
      </c>
      <c r="AU129" s="189" t="s">
        <v>391</v>
      </c>
    </row>
    <row r="130" spans="2:47" s="185" customFormat="1" ht="41.4" thickBot="1">
      <c r="B130" s="35"/>
      <c r="C130" s="36" t="s">
        <v>380</v>
      </c>
      <c r="D130" s="36" t="s">
        <v>396</v>
      </c>
      <c r="E130" s="36" t="s">
        <v>382</v>
      </c>
      <c r="F130" s="36" t="s">
        <v>633</v>
      </c>
      <c r="G130" s="36">
        <v>15500</v>
      </c>
      <c r="H130" s="36" t="s">
        <v>614</v>
      </c>
      <c r="I130" s="36" t="s">
        <v>579</v>
      </c>
      <c r="J130" s="36" t="s">
        <v>1126</v>
      </c>
      <c r="K130" s="36" t="s">
        <v>1121</v>
      </c>
      <c r="L130" s="37" t="s">
        <v>324</v>
      </c>
      <c r="M130" s="36" t="s">
        <v>1122</v>
      </c>
      <c r="N130" s="36" t="s">
        <v>432</v>
      </c>
      <c r="O130" s="36" t="s">
        <v>151</v>
      </c>
      <c r="P130" s="37" t="s">
        <v>6</v>
      </c>
      <c r="Q130" s="36" t="s">
        <v>448</v>
      </c>
      <c r="R130" s="37" t="s">
        <v>140</v>
      </c>
      <c r="S130" s="36" t="s">
        <v>1009</v>
      </c>
      <c r="T130" s="38">
        <v>1.0416666666666666E-2</v>
      </c>
      <c r="U130" s="209">
        <v>3</v>
      </c>
      <c r="V130" s="54">
        <v>564720</v>
      </c>
      <c r="W130" s="44">
        <v>18824</v>
      </c>
      <c r="X130" s="72">
        <v>542</v>
      </c>
      <c r="Y130" s="45">
        <v>1.0416666666666666E-2</v>
      </c>
      <c r="Z130" s="40">
        <v>1</v>
      </c>
      <c r="AA130" s="205">
        <v>196.08333333333331</v>
      </c>
      <c r="AB130" s="47">
        <v>106277.16666666666</v>
      </c>
      <c r="AC130" s="41">
        <v>183157285.22590774</v>
      </c>
      <c r="AD130" s="48">
        <v>183157285.22590774</v>
      </c>
      <c r="AE130" s="49">
        <v>2</v>
      </c>
      <c r="AF130" s="11" t="s">
        <v>241</v>
      </c>
      <c r="AG130" s="50" t="s">
        <v>1268</v>
      </c>
      <c r="AH130" s="11" t="s">
        <v>245</v>
      </c>
      <c r="AI130" s="51" t="s">
        <v>1263</v>
      </c>
      <c r="AJ130" s="11" t="s">
        <v>263</v>
      </c>
      <c r="AK130" s="52" t="s">
        <v>1266</v>
      </c>
      <c r="AL130" s="11" t="s">
        <v>242</v>
      </c>
      <c r="AM130" s="51" t="s">
        <v>1263</v>
      </c>
      <c r="AN130" s="11" t="s">
        <v>247</v>
      </c>
      <c r="AO130" s="52" t="s">
        <v>1262</v>
      </c>
      <c r="AP130" s="42" t="s">
        <v>62</v>
      </c>
      <c r="AQ130" s="51" t="s">
        <v>1262</v>
      </c>
      <c r="AR130" s="197" t="s">
        <v>1269</v>
      </c>
      <c r="AS130" s="198">
        <v>4</v>
      </c>
      <c r="AT130" s="198" t="s">
        <v>307</v>
      </c>
      <c r="AU130" s="189" t="s">
        <v>391</v>
      </c>
    </row>
    <row r="131" spans="2:47" s="185" customFormat="1" ht="41.4" thickBot="1">
      <c r="B131" s="35"/>
      <c r="C131" s="36" t="s">
        <v>380</v>
      </c>
      <c r="D131" s="36" t="s">
        <v>396</v>
      </c>
      <c r="E131" s="36" t="s">
        <v>382</v>
      </c>
      <c r="F131" s="36" t="s">
        <v>633</v>
      </c>
      <c r="G131" s="36">
        <v>15500</v>
      </c>
      <c r="H131" s="36" t="s">
        <v>630</v>
      </c>
      <c r="I131" s="36" t="s">
        <v>580</v>
      </c>
      <c r="J131" s="36" t="s">
        <v>1127</v>
      </c>
      <c r="K131" s="36" t="s">
        <v>1121</v>
      </c>
      <c r="L131" s="37" t="s">
        <v>155</v>
      </c>
      <c r="M131" s="36" t="s">
        <v>1122</v>
      </c>
      <c r="N131" s="36" t="s">
        <v>432</v>
      </c>
      <c r="O131" s="36" t="s">
        <v>151</v>
      </c>
      <c r="P131" s="37" t="s">
        <v>6</v>
      </c>
      <c r="Q131" s="36" t="s">
        <v>156</v>
      </c>
      <c r="R131" s="37" t="s">
        <v>157</v>
      </c>
      <c r="S131" s="36" t="s">
        <v>162</v>
      </c>
      <c r="T131" s="38">
        <v>1.0416666666666666E-2</v>
      </c>
      <c r="U131" s="209">
        <v>3</v>
      </c>
      <c r="V131" s="54">
        <v>0</v>
      </c>
      <c r="W131" s="44">
        <v>0</v>
      </c>
      <c r="X131" s="72">
        <v>542</v>
      </c>
      <c r="Y131" s="45">
        <v>1.0416666666666666E-2</v>
      </c>
      <c r="Z131" s="40">
        <v>0</v>
      </c>
      <c r="AA131" s="205">
        <v>0</v>
      </c>
      <c r="AB131" s="47">
        <v>0</v>
      </c>
      <c r="AC131" s="41">
        <v>183157285.22590774</v>
      </c>
      <c r="AD131" s="48">
        <v>183157285.22590774</v>
      </c>
      <c r="AE131" s="49">
        <v>2</v>
      </c>
      <c r="AF131" s="11" t="s">
        <v>64</v>
      </c>
      <c r="AG131" s="50" t="s">
        <v>1262</v>
      </c>
      <c r="AH131" s="11" t="s">
        <v>63</v>
      </c>
      <c r="AI131" s="51" t="s">
        <v>1262</v>
      </c>
      <c r="AJ131" s="11" t="s">
        <v>263</v>
      </c>
      <c r="AK131" s="52" t="s">
        <v>1266</v>
      </c>
      <c r="AL131" s="11" t="s">
        <v>344</v>
      </c>
      <c r="AM131" s="51" t="s">
        <v>1262</v>
      </c>
      <c r="AN131" s="11" t="s">
        <v>247</v>
      </c>
      <c r="AO131" s="52" t="s">
        <v>1262</v>
      </c>
      <c r="AP131" s="42" t="s">
        <v>62</v>
      </c>
      <c r="AQ131" s="51" t="s">
        <v>1262</v>
      </c>
      <c r="AR131" s="197" t="s">
        <v>1272</v>
      </c>
      <c r="AS131" s="198">
        <v>4</v>
      </c>
      <c r="AT131" s="198" t="s">
        <v>307</v>
      </c>
      <c r="AU131" s="189" t="s">
        <v>391</v>
      </c>
    </row>
    <row r="132" spans="2:47" s="185" customFormat="1" ht="41.4" thickBot="1">
      <c r="B132" s="35"/>
      <c r="C132" s="36" t="s">
        <v>380</v>
      </c>
      <c r="D132" s="36" t="s">
        <v>396</v>
      </c>
      <c r="E132" s="36" t="s">
        <v>382</v>
      </c>
      <c r="F132" s="36" t="s">
        <v>633</v>
      </c>
      <c r="G132" s="36">
        <v>15500</v>
      </c>
      <c r="H132" s="36" t="s">
        <v>631</v>
      </c>
      <c r="I132" s="36" t="s">
        <v>581</v>
      </c>
      <c r="J132" s="36" t="s">
        <v>1128</v>
      </c>
      <c r="K132" s="36" t="s">
        <v>1121</v>
      </c>
      <c r="L132" s="37" t="s">
        <v>155</v>
      </c>
      <c r="M132" s="36" t="s">
        <v>1122</v>
      </c>
      <c r="N132" s="36" t="s">
        <v>432</v>
      </c>
      <c r="O132" s="36" t="s">
        <v>151</v>
      </c>
      <c r="P132" s="37" t="s">
        <v>6</v>
      </c>
      <c r="Q132" s="36" t="s">
        <v>156</v>
      </c>
      <c r="R132" s="37" t="s">
        <v>157</v>
      </c>
      <c r="S132" s="36" t="s">
        <v>162</v>
      </c>
      <c r="T132" s="38">
        <v>1.0416666666666666E-2</v>
      </c>
      <c r="U132" s="209">
        <v>3</v>
      </c>
      <c r="V132" s="54">
        <v>0</v>
      </c>
      <c r="W132" s="44">
        <v>0</v>
      </c>
      <c r="X132" s="72">
        <v>542</v>
      </c>
      <c r="Y132" s="45">
        <v>1.0416666666666666E-2</v>
      </c>
      <c r="Z132" s="40">
        <v>0</v>
      </c>
      <c r="AA132" s="205">
        <v>0</v>
      </c>
      <c r="AB132" s="47">
        <v>0</v>
      </c>
      <c r="AC132" s="41">
        <v>183157285.22590774</v>
      </c>
      <c r="AD132" s="48">
        <v>183157285.22590774</v>
      </c>
      <c r="AE132" s="49">
        <v>2</v>
      </c>
      <c r="AF132" s="11" t="s">
        <v>64</v>
      </c>
      <c r="AG132" s="50" t="s">
        <v>1262</v>
      </c>
      <c r="AH132" s="11" t="s">
        <v>63</v>
      </c>
      <c r="AI132" s="51" t="s">
        <v>1262</v>
      </c>
      <c r="AJ132" s="11" t="s">
        <v>263</v>
      </c>
      <c r="AK132" s="52" t="s">
        <v>1266</v>
      </c>
      <c r="AL132" s="11" t="s">
        <v>344</v>
      </c>
      <c r="AM132" s="51" t="s">
        <v>1262</v>
      </c>
      <c r="AN132" s="11" t="s">
        <v>247</v>
      </c>
      <c r="AO132" s="52" t="s">
        <v>1262</v>
      </c>
      <c r="AP132" s="42" t="s">
        <v>62</v>
      </c>
      <c r="AQ132" s="51" t="s">
        <v>1262</v>
      </c>
      <c r="AR132" s="197" t="s">
        <v>1272</v>
      </c>
      <c r="AS132" s="198">
        <v>4</v>
      </c>
      <c r="AT132" s="198" t="s">
        <v>307</v>
      </c>
      <c r="AU132" s="189" t="s">
        <v>391</v>
      </c>
    </row>
    <row r="133" spans="2:47" s="185" customFormat="1" ht="41.4" thickBot="1">
      <c r="B133" s="35"/>
      <c r="C133" s="36" t="s">
        <v>380</v>
      </c>
      <c r="D133" s="36" t="s">
        <v>396</v>
      </c>
      <c r="E133" s="36" t="s">
        <v>382</v>
      </c>
      <c r="F133" s="36" t="s">
        <v>633</v>
      </c>
      <c r="G133" s="36">
        <v>15500</v>
      </c>
      <c r="H133" s="36" t="s">
        <v>622</v>
      </c>
      <c r="I133" s="36" t="s">
        <v>582</v>
      </c>
      <c r="J133" s="36" t="s">
        <v>1129</v>
      </c>
      <c r="K133" s="36" t="s">
        <v>1121</v>
      </c>
      <c r="L133" s="37" t="s">
        <v>324</v>
      </c>
      <c r="M133" s="36" t="s">
        <v>1122</v>
      </c>
      <c r="N133" s="36" t="s">
        <v>432</v>
      </c>
      <c r="O133" s="36" t="s">
        <v>151</v>
      </c>
      <c r="P133" s="37" t="s">
        <v>6</v>
      </c>
      <c r="Q133" s="36" t="s">
        <v>448</v>
      </c>
      <c r="R133" s="37" t="s">
        <v>140</v>
      </c>
      <c r="S133" s="36" t="s">
        <v>1009</v>
      </c>
      <c r="T133" s="38">
        <v>1.0416666666666666E-2</v>
      </c>
      <c r="U133" s="209">
        <v>3</v>
      </c>
      <c r="V133" s="54">
        <v>0</v>
      </c>
      <c r="W133" s="44">
        <v>0</v>
      </c>
      <c r="X133" s="72">
        <v>542</v>
      </c>
      <c r="Y133" s="45">
        <v>1.0416666666666666E-2</v>
      </c>
      <c r="Z133" s="40">
        <v>0</v>
      </c>
      <c r="AA133" s="205">
        <v>0</v>
      </c>
      <c r="AB133" s="47">
        <v>0</v>
      </c>
      <c r="AC133" s="41">
        <v>183157285.22590774</v>
      </c>
      <c r="AD133" s="48">
        <v>183157285.22590774</v>
      </c>
      <c r="AE133" s="49">
        <v>2</v>
      </c>
      <c r="AF133" s="11" t="s">
        <v>64</v>
      </c>
      <c r="AG133" s="50" t="s">
        <v>1262</v>
      </c>
      <c r="AH133" s="11" t="s">
        <v>245</v>
      </c>
      <c r="AI133" s="51" t="s">
        <v>1263</v>
      </c>
      <c r="AJ133" s="11" t="s">
        <v>263</v>
      </c>
      <c r="AK133" s="52" t="s">
        <v>1266</v>
      </c>
      <c r="AL133" s="11" t="s">
        <v>242</v>
      </c>
      <c r="AM133" s="51" t="s">
        <v>1263</v>
      </c>
      <c r="AN133" s="11" t="s">
        <v>247</v>
      </c>
      <c r="AO133" s="52" t="s">
        <v>1262</v>
      </c>
      <c r="AP133" s="42" t="s">
        <v>62</v>
      </c>
      <c r="AQ133" s="51" t="s">
        <v>1262</v>
      </c>
      <c r="AR133" s="197" t="s">
        <v>1281</v>
      </c>
      <c r="AS133" s="198">
        <v>4</v>
      </c>
      <c r="AT133" s="198" t="s">
        <v>307</v>
      </c>
      <c r="AU133" s="189" t="s">
        <v>391</v>
      </c>
    </row>
    <row r="134" spans="2:47" s="185" customFormat="1" ht="41.4" thickBot="1">
      <c r="B134" s="35"/>
      <c r="C134" s="36" t="s">
        <v>380</v>
      </c>
      <c r="D134" s="36" t="s">
        <v>396</v>
      </c>
      <c r="E134" s="36" t="s">
        <v>382</v>
      </c>
      <c r="F134" s="36" t="s">
        <v>633</v>
      </c>
      <c r="G134" s="36">
        <v>15500</v>
      </c>
      <c r="H134" s="36" t="s">
        <v>618</v>
      </c>
      <c r="I134" s="36" t="s">
        <v>1130</v>
      </c>
      <c r="J134" s="36" t="s">
        <v>1131</v>
      </c>
      <c r="K134" s="36" t="s">
        <v>1121</v>
      </c>
      <c r="L134" s="37" t="s">
        <v>324</v>
      </c>
      <c r="M134" s="36" t="s">
        <v>1122</v>
      </c>
      <c r="N134" s="36" t="s">
        <v>432</v>
      </c>
      <c r="O134" s="36" t="s">
        <v>151</v>
      </c>
      <c r="P134" s="37" t="s">
        <v>6</v>
      </c>
      <c r="Q134" s="36" t="s">
        <v>448</v>
      </c>
      <c r="R134" s="37" t="s">
        <v>140</v>
      </c>
      <c r="S134" s="36" t="s">
        <v>1009</v>
      </c>
      <c r="T134" s="38">
        <v>1.0416666666666666E-2</v>
      </c>
      <c r="U134" s="209">
        <v>3</v>
      </c>
      <c r="V134" s="54">
        <v>872316</v>
      </c>
      <c r="W134" s="44">
        <v>29077.200000000001</v>
      </c>
      <c r="X134" s="72">
        <v>542</v>
      </c>
      <c r="Y134" s="45">
        <v>1.0416666666666666E-2</v>
      </c>
      <c r="Z134" s="40">
        <v>1</v>
      </c>
      <c r="AA134" s="205">
        <v>302.88749999999999</v>
      </c>
      <c r="AB134" s="47">
        <v>164165.02499999999</v>
      </c>
      <c r="AC134" s="41">
        <v>183157285.22590774</v>
      </c>
      <c r="AD134" s="48">
        <v>183157285.22590774</v>
      </c>
      <c r="AE134" s="49">
        <v>2</v>
      </c>
      <c r="AF134" s="11" t="s">
        <v>241</v>
      </c>
      <c r="AG134" s="50" t="s">
        <v>1268</v>
      </c>
      <c r="AH134" s="11" t="s">
        <v>245</v>
      </c>
      <c r="AI134" s="51" t="s">
        <v>1263</v>
      </c>
      <c r="AJ134" s="11" t="s">
        <v>263</v>
      </c>
      <c r="AK134" s="52" t="s">
        <v>1266</v>
      </c>
      <c r="AL134" s="11" t="s">
        <v>242</v>
      </c>
      <c r="AM134" s="51" t="s">
        <v>1263</v>
      </c>
      <c r="AN134" s="11" t="s">
        <v>247</v>
      </c>
      <c r="AO134" s="52" t="s">
        <v>1262</v>
      </c>
      <c r="AP134" s="42" t="s">
        <v>62</v>
      </c>
      <c r="AQ134" s="51" t="s">
        <v>1262</v>
      </c>
      <c r="AR134" s="197" t="s">
        <v>1269</v>
      </c>
      <c r="AS134" s="198">
        <v>4</v>
      </c>
      <c r="AT134" s="198" t="s">
        <v>307</v>
      </c>
      <c r="AU134" s="189" t="s">
        <v>391</v>
      </c>
    </row>
    <row r="135" spans="2:47" s="185" customFormat="1" ht="41.4" thickBot="1">
      <c r="B135" s="35"/>
      <c r="C135" s="36" t="s">
        <v>380</v>
      </c>
      <c r="D135" s="36" t="s">
        <v>396</v>
      </c>
      <c r="E135" s="36" t="s">
        <v>382</v>
      </c>
      <c r="F135" s="36" t="s">
        <v>633</v>
      </c>
      <c r="G135" s="36">
        <v>15500</v>
      </c>
      <c r="H135" s="36" t="s">
        <v>621</v>
      </c>
      <c r="I135" s="36" t="s">
        <v>583</v>
      </c>
      <c r="J135" s="36" t="s">
        <v>1132</v>
      </c>
      <c r="K135" s="36" t="s">
        <v>1121</v>
      </c>
      <c r="L135" s="37" t="s">
        <v>324</v>
      </c>
      <c r="M135" s="36" t="s">
        <v>1122</v>
      </c>
      <c r="N135" s="36" t="s">
        <v>432</v>
      </c>
      <c r="O135" s="36" t="s">
        <v>151</v>
      </c>
      <c r="P135" s="37" t="s">
        <v>6</v>
      </c>
      <c r="Q135" s="36" t="s">
        <v>448</v>
      </c>
      <c r="R135" s="37" t="s">
        <v>140</v>
      </c>
      <c r="S135" s="36" t="s">
        <v>1009</v>
      </c>
      <c r="T135" s="38">
        <v>1.0416666666666666E-2</v>
      </c>
      <c r="U135" s="209">
        <v>3</v>
      </c>
      <c r="V135" s="54">
        <v>811062</v>
      </c>
      <c r="W135" s="44">
        <v>27035.4</v>
      </c>
      <c r="X135" s="72">
        <v>542</v>
      </c>
      <c r="Y135" s="45">
        <v>1.0416666666666666E-2</v>
      </c>
      <c r="Z135" s="40">
        <v>1</v>
      </c>
      <c r="AA135" s="205">
        <v>281.61874999999998</v>
      </c>
      <c r="AB135" s="47">
        <v>152637.36249999999</v>
      </c>
      <c r="AC135" s="41">
        <v>183157285.22590774</v>
      </c>
      <c r="AD135" s="48">
        <v>183157285.22590774</v>
      </c>
      <c r="AE135" s="49">
        <v>2</v>
      </c>
      <c r="AF135" s="11" t="s">
        <v>241</v>
      </c>
      <c r="AG135" s="50" t="s">
        <v>1268</v>
      </c>
      <c r="AH135" s="11" t="s">
        <v>245</v>
      </c>
      <c r="AI135" s="51" t="s">
        <v>1263</v>
      </c>
      <c r="AJ135" s="11" t="s">
        <v>263</v>
      </c>
      <c r="AK135" s="52" t="s">
        <v>1266</v>
      </c>
      <c r="AL135" s="11" t="s">
        <v>242</v>
      </c>
      <c r="AM135" s="51" t="s">
        <v>1263</v>
      </c>
      <c r="AN135" s="11" t="s">
        <v>247</v>
      </c>
      <c r="AO135" s="52" t="s">
        <v>1262</v>
      </c>
      <c r="AP135" s="42" t="s">
        <v>62</v>
      </c>
      <c r="AQ135" s="51" t="s">
        <v>1262</v>
      </c>
      <c r="AR135" s="197" t="s">
        <v>1269</v>
      </c>
      <c r="AS135" s="198">
        <v>4</v>
      </c>
      <c r="AT135" s="198" t="s">
        <v>307</v>
      </c>
      <c r="AU135" s="189" t="s">
        <v>391</v>
      </c>
    </row>
    <row r="136" spans="2:47" s="185" customFormat="1" ht="41.4" thickBot="1">
      <c r="B136" s="35"/>
      <c r="C136" s="36" t="s">
        <v>380</v>
      </c>
      <c r="D136" s="36" t="s">
        <v>396</v>
      </c>
      <c r="E136" s="36" t="s">
        <v>382</v>
      </c>
      <c r="F136" s="36" t="s">
        <v>633</v>
      </c>
      <c r="G136" s="36">
        <v>15500</v>
      </c>
      <c r="H136" s="36" t="s">
        <v>620</v>
      </c>
      <c r="I136" s="36" t="s">
        <v>584</v>
      </c>
      <c r="J136" s="36" t="s">
        <v>1133</v>
      </c>
      <c r="K136" s="36" t="s">
        <v>1121</v>
      </c>
      <c r="L136" s="37" t="s">
        <v>324</v>
      </c>
      <c r="M136" s="36" t="s">
        <v>1122</v>
      </c>
      <c r="N136" s="36" t="s">
        <v>432</v>
      </c>
      <c r="O136" s="36" t="s">
        <v>151</v>
      </c>
      <c r="P136" s="37" t="s">
        <v>6</v>
      </c>
      <c r="Q136" s="36" t="s">
        <v>448</v>
      </c>
      <c r="R136" s="37" t="s">
        <v>140</v>
      </c>
      <c r="S136" s="36" t="s">
        <v>1009</v>
      </c>
      <c r="T136" s="38">
        <v>1.0416666666666666E-2</v>
      </c>
      <c r="U136" s="209">
        <v>3</v>
      </c>
      <c r="V136" s="54">
        <v>1063956</v>
      </c>
      <c r="W136" s="44">
        <v>35465.199999999997</v>
      </c>
      <c r="X136" s="72">
        <v>542</v>
      </c>
      <c r="Y136" s="45">
        <v>1.0416666666666666E-2</v>
      </c>
      <c r="Z136" s="40">
        <v>1</v>
      </c>
      <c r="AA136" s="205">
        <v>369.42916666666662</v>
      </c>
      <c r="AB136" s="47">
        <v>200230.60833333331</v>
      </c>
      <c r="AC136" s="41">
        <v>183157285.22590774</v>
      </c>
      <c r="AD136" s="48">
        <v>183157285.22590774</v>
      </c>
      <c r="AE136" s="49">
        <v>2</v>
      </c>
      <c r="AF136" s="11" t="s">
        <v>256</v>
      </c>
      <c r="AG136" s="50" t="s">
        <v>1266</v>
      </c>
      <c r="AH136" s="11" t="s">
        <v>245</v>
      </c>
      <c r="AI136" s="51" t="s">
        <v>1263</v>
      </c>
      <c r="AJ136" s="11" t="s">
        <v>263</v>
      </c>
      <c r="AK136" s="52" t="s">
        <v>1266</v>
      </c>
      <c r="AL136" s="11" t="s">
        <v>242</v>
      </c>
      <c r="AM136" s="51" t="s">
        <v>1263</v>
      </c>
      <c r="AN136" s="11" t="s">
        <v>247</v>
      </c>
      <c r="AO136" s="52" t="s">
        <v>1262</v>
      </c>
      <c r="AP136" s="42" t="s">
        <v>62</v>
      </c>
      <c r="AQ136" s="51" t="s">
        <v>1262</v>
      </c>
      <c r="AR136" s="197" t="s">
        <v>1270</v>
      </c>
      <c r="AS136" s="198">
        <v>4</v>
      </c>
      <c r="AT136" s="198" t="s">
        <v>307</v>
      </c>
      <c r="AU136" s="189" t="s">
        <v>391</v>
      </c>
    </row>
    <row r="137" spans="2:47" s="185" customFormat="1" ht="41.4" thickBot="1">
      <c r="B137" s="35"/>
      <c r="C137" s="36" t="s">
        <v>380</v>
      </c>
      <c r="D137" s="36" t="s">
        <v>396</v>
      </c>
      <c r="E137" s="36" t="s">
        <v>382</v>
      </c>
      <c r="F137" s="36" t="s">
        <v>633</v>
      </c>
      <c r="G137" s="36">
        <v>15500</v>
      </c>
      <c r="H137" s="36" t="s">
        <v>629</v>
      </c>
      <c r="I137" s="36" t="s">
        <v>981</v>
      </c>
      <c r="J137" s="36" t="s">
        <v>1134</v>
      </c>
      <c r="K137" s="36" t="s">
        <v>1135</v>
      </c>
      <c r="L137" s="37" t="s">
        <v>324</v>
      </c>
      <c r="M137" s="36" t="s">
        <v>1122</v>
      </c>
      <c r="N137" s="36" t="s">
        <v>432</v>
      </c>
      <c r="O137" s="36" t="s">
        <v>147</v>
      </c>
      <c r="P137" s="37" t="s">
        <v>1</v>
      </c>
      <c r="Q137" s="36" t="s">
        <v>448</v>
      </c>
      <c r="R137" s="37" t="s">
        <v>140</v>
      </c>
      <c r="S137" s="36" t="s">
        <v>1009</v>
      </c>
      <c r="T137" s="38">
        <v>4.1666666666666664E-2</v>
      </c>
      <c r="U137" s="209">
        <v>3</v>
      </c>
      <c r="V137" s="54">
        <v>4055325</v>
      </c>
      <c r="W137" s="44">
        <v>135177.5</v>
      </c>
      <c r="X137" s="72">
        <v>542</v>
      </c>
      <c r="Y137" s="45">
        <v>4.1666666666666664E-2</v>
      </c>
      <c r="Z137" s="40">
        <v>1</v>
      </c>
      <c r="AA137" s="205">
        <v>5632.395833333333</v>
      </c>
      <c r="AB137" s="47">
        <v>3052758.5416666665</v>
      </c>
      <c r="AC137" s="41">
        <v>183157285.22590774</v>
      </c>
      <c r="AD137" s="48">
        <v>183157285.22590774</v>
      </c>
      <c r="AE137" s="49">
        <v>2</v>
      </c>
      <c r="AF137" s="11" t="s">
        <v>256</v>
      </c>
      <c r="AG137" s="50" t="s">
        <v>1266</v>
      </c>
      <c r="AH137" s="11" t="s">
        <v>245</v>
      </c>
      <c r="AI137" s="51" t="s">
        <v>1263</v>
      </c>
      <c r="AJ137" s="11" t="s">
        <v>263</v>
      </c>
      <c r="AK137" s="52" t="s">
        <v>1266</v>
      </c>
      <c r="AL137" s="11" t="s">
        <v>242</v>
      </c>
      <c r="AM137" s="51" t="s">
        <v>1263</v>
      </c>
      <c r="AN137" s="11" t="s">
        <v>247</v>
      </c>
      <c r="AO137" s="52" t="s">
        <v>1262</v>
      </c>
      <c r="AP137" s="42" t="s">
        <v>54</v>
      </c>
      <c r="AQ137" s="51" t="s">
        <v>1263</v>
      </c>
      <c r="AR137" s="197" t="s">
        <v>1275</v>
      </c>
      <c r="AS137" s="198">
        <v>4</v>
      </c>
      <c r="AT137" s="198" t="s">
        <v>307</v>
      </c>
      <c r="AU137" s="189" t="s">
        <v>391</v>
      </c>
    </row>
    <row r="138" spans="2:47" s="185" customFormat="1" ht="41.4" thickBot="1">
      <c r="B138" s="35"/>
      <c r="C138" s="36" t="s">
        <v>380</v>
      </c>
      <c r="D138" s="36" t="s">
        <v>396</v>
      </c>
      <c r="E138" s="36" t="s">
        <v>382</v>
      </c>
      <c r="F138" s="36" t="s">
        <v>633</v>
      </c>
      <c r="G138" s="36">
        <v>15500</v>
      </c>
      <c r="H138" s="36" t="s">
        <v>628</v>
      </c>
      <c r="I138" s="36" t="s">
        <v>980</v>
      </c>
      <c r="J138" s="36" t="s">
        <v>1136</v>
      </c>
      <c r="K138" s="36" t="s">
        <v>1135</v>
      </c>
      <c r="L138" s="37" t="s">
        <v>324</v>
      </c>
      <c r="M138" s="36" t="s">
        <v>1122</v>
      </c>
      <c r="N138" s="36" t="s">
        <v>432</v>
      </c>
      <c r="O138" s="36" t="s">
        <v>147</v>
      </c>
      <c r="P138" s="37" t="s">
        <v>1</v>
      </c>
      <c r="Q138" s="36" t="s">
        <v>448</v>
      </c>
      <c r="R138" s="37" t="s">
        <v>140</v>
      </c>
      <c r="S138" s="36" t="s">
        <v>1009</v>
      </c>
      <c r="T138" s="38">
        <v>4.1666666666666664E-2</v>
      </c>
      <c r="U138" s="209">
        <v>3</v>
      </c>
      <c r="V138" s="54">
        <v>2747334</v>
      </c>
      <c r="W138" s="44">
        <v>91577.8</v>
      </c>
      <c r="X138" s="72">
        <v>542</v>
      </c>
      <c r="Y138" s="45">
        <v>4.1666666666666664E-2</v>
      </c>
      <c r="Z138" s="40">
        <v>1</v>
      </c>
      <c r="AA138" s="205">
        <v>3815.7416666666668</v>
      </c>
      <c r="AB138" s="47">
        <v>2068131.9833333334</v>
      </c>
      <c r="AC138" s="41">
        <v>183157285.22590774</v>
      </c>
      <c r="AD138" s="48">
        <v>183157285.22590774</v>
      </c>
      <c r="AE138" s="49">
        <v>2</v>
      </c>
      <c r="AF138" s="11" t="s">
        <v>256</v>
      </c>
      <c r="AG138" s="50" t="s">
        <v>1266</v>
      </c>
      <c r="AH138" s="11" t="s">
        <v>245</v>
      </c>
      <c r="AI138" s="51" t="s">
        <v>1263</v>
      </c>
      <c r="AJ138" s="11" t="s">
        <v>263</v>
      </c>
      <c r="AK138" s="52" t="s">
        <v>1266</v>
      </c>
      <c r="AL138" s="11" t="s">
        <v>242</v>
      </c>
      <c r="AM138" s="51" t="s">
        <v>1263</v>
      </c>
      <c r="AN138" s="11" t="s">
        <v>247</v>
      </c>
      <c r="AO138" s="52" t="s">
        <v>1262</v>
      </c>
      <c r="AP138" s="42" t="s">
        <v>54</v>
      </c>
      <c r="AQ138" s="51" t="s">
        <v>1263</v>
      </c>
      <c r="AR138" s="197" t="s">
        <v>1275</v>
      </c>
      <c r="AS138" s="198">
        <v>4</v>
      </c>
      <c r="AT138" s="198" t="s">
        <v>307</v>
      </c>
      <c r="AU138" s="189" t="s">
        <v>391</v>
      </c>
    </row>
    <row r="139" spans="2:47" s="185" customFormat="1" ht="41.4" thickBot="1">
      <c r="B139" s="35"/>
      <c r="C139" s="36" t="s">
        <v>380</v>
      </c>
      <c r="D139" s="36" t="s">
        <v>396</v>
      </c>
      <c r="E139" s="36" t="s">
        <v>382</v>
      </c>
      <c r="F139" s="36" t="s">
        <v>600</v>
      </c>
      <c r="G139" s="36">
        <v>15500</v>
      </c>
      <c r="H139" s="36" t="s">
        <v>624</v>
      </c>
      <c r="I139" s="36" t="s">
        <v>585</v>
      </c>
      <c r="J139" s="36" t="s">
        <v>836</v>
      </c>
      <c r="K139" s="36" t="s">
        <v>833</v>
      </c>
      <c r="L139" s="37" t="s">
        <v>136</v>
      </c>
      <c r="M139" s="36" t="s">
        <v>1137</v>
      </c>
      <c r="N139" s="36" t="s">
        <v>432</v>
      </c>
      <c r="O139" s="36" t="s">
        <v>151</v>
      </c>
      <c r="P139" s="37" t="s">
        <v>6</v>
      </c>
      <c r="Q139" s="36" t="s">
        <v>476</v>
      </c>
      <c r="R139" s="37" t="s">
        <v>140</v>
      </c>
      <c r="S139" s="36" t="s">
        <v>1138</v>
      </c>
      <c r="T139" s="38">
        <v>4.1666666666666664E-2</v>
      </c>
      <c r="U139" s="209">
        <v>90</v>
      </c>
      <c r="V139" s="54">
        <v>2747334</v>
      </c>
      <c r="W139" s="44">
        <v>91577.8</v>
      </c>
      <c r="X139" s="72">
        <v>542</v>
      </c>
      <c r="Y139" s="45">
        <v>4.1666666666666664E-2</v>
      </c>
      <c r="Z139" s="40">
        <v>1</v>
      </c>
      <c r="AA139" s="205">
        <v>3815.7416666666668</v>
      </c>
      <c r="AB139" s="47">
        <v>2068131.9833333334</v>
      </c>
      <c r="AC139" s="41">
        <v>248286941.55228549</v>
      </c>
      <c r="AD139" s="48">
        <v>250355073.53561881</v>
      </c>
      <c r="AE139" s="49">
        <v>2</v>
      </c>
      <c r="AF139" s="11" t="s">
        <v>241</v>
      </c>
      <c r="AG139" s="50" t="s">
        <v>1268</v>
      </c>
      <c r="AH139" s="11" t="s">
        <v>63</v>
      </c>
      <c r="AI139" s="51" t="s">
        <v>1262</v>
      </c>
      <c r="AJ139" s="11" t="s">
        <v>143</v>
      </c>
      <c r="AK139" s="52" t="s">
        <v>1262</v>
      </c>
      <c r="AL139" s="11" t="s">
        <v>242</v>
      </c>
      <c r="AM139" s="51" t="s">
        <v>1263</v>
      </c>
      <c r="AN139" s="11" t="s">
        <v>247</v>
      </c>
      <c r="AO139" s="52" t="s">
        <v>1262</v>
      </c>
      <c r="AP139" s="42" t="s">
        <v>62</v>
      </c>
      <c r="AQ139" s="51" t="s">
        <v>1262</v>
      </c>
      <c r="AR139" s="197" t="s">
        <v>1294</v>
      </c>
      <c r="AS139" s="198">
        <v>3</v>
      </c>
      <c r="AT139" s="198" t="s">
        <v>305</v>
      </c>
      <c r="AU139" s="189" t="s">
        <v>392</v>
      </c>
    </row>
    <row r="140" spans="2:47" s="185" customFormat="1" ht="41.4" thickBot="1">
      <c r="B140" s="35"/>
      <c r="C140" s="36" t="s">
        <v>380</v>
      </c>
      <c r="D140" s="36" t="s">
        <v>396</v>
      </c>
      <c r="E140" s="36" t="s">
        <v>382</v>
      </c>
      <c r="F140" s="36" t="s">
        <v>600</v>
      </c>
      <c r="G140" s="36">
        <v>15500</v>
      </c>
      <c r="H140" s="36" t="s">
        <v>625</v>
      </c>
      <c r="I140" s="36" t="s">
        <v>586</v>
      </c>
      <c r="J140" s="36" t="s">
        <v>837</v>
      </c>
      <c r="K140" s="36" t="s">
        <v>833</v>
      </c>
      <c r="L140" s="37" t="s">
        <v>136</v>
      </c>
      <c r="M140" s="36" t="s">
        <v>1137</v>
      </c>
      <c r="N140" s="36" t="s">
        <v>432</v>
      </c>
      <c r="O140" s="36" t="s">
        <v>147</v>
      </c>
      <c r="P140" s="37" t="s">
        <v>1</v>
      </c>
      <c r="Q140" s="36" t="s">
        <v>476</v>
      </c>
      <c r="R140" s="37" t="s">
        <v>140</v>
      </c>
      <c r="S140" s="36" t="s">
        <v>1138</v>
      </c>
      <c r="T140" s="38">
        <v>8.3333333333333329E-2</v>
      </c>
      <c r="U140" s="209">
        <v>90</v>
      </c>
      <c r="V140" s="54">
        <v>12455672</v>
      </c>
      <c r="W140" s="44">
        <v>415189.06666666665</v>
      </c>
      <c r="X140" s="72">
        <v>542</v>
      </c>
      <c r="Y140" s="45">
        <v>8.3333333333333329E-2</v>
      </c>
      <c r="Z140" s="40">
        <v>1</v>
      </c>
      <c r="AA140" s="205">
        <v>34599.088888888888</v>
      </c>
      <c r="AB140" s="47">
        <v>18752706.177777778</v>
      </c>
      <c r="AC140" s="41">
        <v>630624657.83911049</v>
      </c>
      <c r="AD140" s="48">
        <v>649377364.01688826</v>
      </c>
      <c r="AE140" s="49">
        <v>3</v>
      </c>
      <c r="AF140" s="11" t="s">
        <v>253</v>
      </c>
      <c r="AG140" s="50" t="s">
        <v>1276</v>
      </c>
      <c r="AH140" s="11" t="s">
        <v>63</v>
      </c>
      <c r="AI140" s="51" t="s">
        <v>1262</v>
      </c>
      <c r="AJ140" s="11" t="s">
        <v>143</v>
      </c>
      <c r="AK140" s="52" t="s">
        <v>1262</v>
      </c>
      <c r="AL140" s="11" t="s">
        <v>242</v>
      </c>
      <c r="AM140" s="51" t="s">
        <v>1263</v>
      </c>
      <c r="AN140" s="11" t="s">
        <v>247</v>
      </c>
      <c r="AO140" s="52" t="s">
        <v>1262</v>
      </c>
      <c r="AP140" s="42" t="s">
        <v>62</v>
      </c>
      <c r="AQ140" s="51" t="s">
        <v>1262</v>
      </c>
      <c r="AR140" s="197" t="s">
        <v>1295</v>
      </c>
      <c r="AS140" s="198">
        <v>5</v>
      </c>
      <c r="AT140" s="198" t="s">
        <v>309</v>
      </c>
      <c r="AU140" s="189" t="s">
        <v>310</v>
      </c>
    </row>
    <row r="141" spans="2:47" s="185" customFormat="1" ht="41.4" thickBot="1">
      <c r="B141" s="35"/>
      <c r="C141" s="36" t="s">
        <v>380</v>
      </c>
      <c r="D141" s="36" t="s">
        <v>396</v>
      </c>
      <c r="E141" s="36" t="s">
        <v>382</v>
      </c>
      <c r="F141" s="36" t="s">
        <v>600</v>
      </c>
      <c r="G141" s="36">
        <v>15500</v>
      </c>
      <c r="H141" s="36" t="s">
        <v>623</v>
      </c>
      <c r="I141" s="36" t="s">
        <v>587</v>
      </c>
      <c r="J141" s="36" t="s">
        <v>836</v>
      </c>
      <c r="K141" s="36" t="s">
        <v>833</v>
      </c>
      <c r="L141" s="37" t="s">
        <v>136</v>
      </c>
      <c r="M141" s="36" t="s">
        <v>1137</v>
      </c>
      <c r="N141" s="36" t="s">
        <v>432</v>
      </c>
      <c r="O141" s="36" t="s">
        <v>151</v>
      </c>
      <c r="P141" s="37" t="s">
        <v>6</v>
      </c>
      <c r="Q141" s="36" t="s">
        <v>476</v>
      </c>
      <c r="R141" s="37" t="s">
        <v>140</v>
      </c>
      <c r="S141" s="36" t="s">
        <v>1138</v>
      </c>
      <c r="T141" s="38">
        <v>4.1666666666666664E-2</v>
      </c>
      <c r="U141" s="209">
        <v>90</v>
      </c>
      <c r="V141" s="54">
        <v>4055325</v>
      </c>
      <c r="W141" s="44">
        <v>135177.5</v>
      </c>
      <c r="X141" s="72">
        <v>542</v>
      </c>
      <c r="Y141" s="45">
        <v>4.1666666666666664E-2</v>
      </c>
      <c r="Z141" s="40">
        <v>1</v>
      </c>
      <c r="AA141" s="205">
        <v>5632.395833333333</v>
      </c>
      <c r="AB141" s="47">
        <v>3052758.5416666665</v>
      </c>
      <c r="AC141" s="41">
        <v>297944329.86274254</v>
      </c>
      <c r="AD141" s="48">
        <v>300997088.40440923</v>
      </c>
      <c r="AE141" s="49">
        <v>2</v>
      </c>
      <c r="AF141" s="11" t="s">
        <v>256</v>
      </c>
      <c r="AG141" s="50" t="s">
        <v>1266</v>
      </c>
      <c r="AH141" s="11" t="s">
        <v>63</v>
      </c>
      <c r="AI141" s="51" t="s">
        <v>1262</v>
      </c>
      <c r="AJ141" s="11" t="s">
        <v>143</v>
      </c>
      <c r="AK141" s="52" t="s">
        <v>1262</v>
      </c>
      <c r="AL141" s="11" t="s">
        <v>242</v>
      </c>
      <c r="AM141" s="51" t="s">
        <v>1263</v>
      </c>
      <c r="AN141" s="11" t="s">
        <v>247</v>
      </c>
      <c r="AO141" s="52" t="s">
        <v>1262</v>
      </c>
      <c r="AP141" s="42" t="s">
        <v>62</v>
      </c>
      <c r="AQ141" s="51" t="s">
        <v>1262</v>
      </c>
      <c r="AR141" s="197" t="s">
        <v>1296</v>
      </c>
      <c r="AS141" s="198">
        <v>4</v>
      </c>
      <c r="AT141" s="198" t="s">
        <v>307</v>
      </c>
      <c r="AU141" s="189" t="s">
        <v>391</v>
      </c>
    </row>
    <row r="142" spans="2:47" s="185" customFormat="1" ht="61.8" thickBot="1">
      <c r="B142" s="35"/>
      <c r="C142" s="36" t="s">
        <v>380</v>
      </c>
      <c r="D142" s="36" t="s">
        <v>396</v>
      </c>
      <c r="E142" s="36" t="s">
        <v>382</v>
      </c>
      <c r="F142" s="36" t="s">
        <v>600</v>
      </c>
      <c r="G142" s="36">
        <v>15500</v>
      </c>
      <c r="H142" s="36" t="s">
        <v>627</v>
      </c>
      <c r="I142" s="36" t="s">
        <v>1139</v>
      </c>
      <c r="J142" s="36" t="s">
        <v>449</v>
      </c>
      <c r="K142" s="36" t="s">
        <v>346</v>
      </c>
      <c r="L142" s="37" t="s">
        <v>136</v>
      </c>
      <c r="M142" s="36" t="s">
        <v>1018</v>
      </c>
      <c r="N142" s="36" t="s">
        <v>432</v>
      </c>
      <c r="O142" s="36" t="s">
        <v>147</v>
      </c>
      <c r="P142" s="37" t="s">
        <v>1</v>
      </c>
      <c r="Q142" s="36" t="s">
        <v>450</v>
      </c>
      <c r="R142" s="37" t="s">
        <v>140</v>
      </c>
      <c r="S142" s="36" t="s">
        <v>451</v>
      </c>
      <c r="T142" s="38">
        <v>2.0833333333333332E-2</v>
      </c>
      <c r="U142" s="209">
        <v>0.33333333333333331</v>
      </c>
      <c r="V142" s="54">
        <v>0</v>
      </c>
      <c r="W142" s="44">
        <v>0</v>
      </c>
      <c r="X142" s="72">
        <v>542</v>
      </c>
      <c r="Y142" s="45">
        <v>2.0833333333333332E-2</v>
      </c>
      <c r="Z142" s="40">
        <v>0</v>
      </c>
      <c r="AA142" s="205">
        <v>0</v>
      </c>
      <c r="AB142" s="47">
        <v>0</v>
      </c>
      <c r="AC142" s="41">
        <v>98369600</v>
      </c>
      <c r="AD142" s="48">
        <v>98369600</v>
      </c>
      <c r="AE142" s="49">
        <v>1</v>
      </c>
      <c r="AF142" s="11" t="s">
        <v>64</v>
      </c>
      <c r="AG142" s="50" t="s">
        <v>1262</v>
      </c>
      <c r="AH142" s="11" t="s">
        <v>246</v>
      </c>
      <c r="AI142" s="51" t="s">
        <v>1262</v>
      </c>
      <c r="AJ142" s="11" t="s">
        <v>143</v>
      </c>
      <c r="AK142" s="52" t="s">
        <v>1262</v>
      </c>
      <c r="AL142" s="11" t="s">
        <v>43</v>
      </c>
      <c r="AM142" s="51" t="s">
        <v>1268</v>
      </c>
      <c r="AN142" s="11" t="s">
        <v>247</v>
      </c>
      <c r="AO142" s="52" t="s">
        <v>1262</v>
      </c>
      <c r="AP142" s="42" t="s">
        <v>58</v>
      </c>
      <c r="AQ142" s="51" t="s">
        <v>1262</v>
      </c>
      <c r="AR142" s="197" t="s">
        <v>1287</v>
      </c>
      <c r="AS142" s="198">
        <v>3</v>
      </c>
      <c r="AT142" s="198" t="s">
        <v>305</v>
      </c>
      <c r="AU142" s="189" t="s">
        <v>392</v>
      </c>
    </row>
    <row r="143" spans="2:47" s="185" customFormat="1" ht="41.4" thickBot="1">
      <c r="B143" s="35"/>
      <c r="C143" s="36" t="s">
        <v>380</v>
      </c>
      <c r="D143" s="36" t="s">
        <v>396</v>
      </c>
      <c r="E143" s="36" t="s">
        <v>382</v>
      </c>
      <c r="F143" s="36" t="s">
        <v>600</v>
      </c>
      <c r="G143" s="36">
        <v>15500</v>
      </c>
      <c r="H143" s="36" t="s">
        <v>626</v>
      </c>
      <c r="I143" s="36" t="s">
        <v>406</v>
      </c>
      <c r="J143" s="36" t="s">
        <v>1105</v>
      </c>
      <c r="K143" s="36" t="s">
        <v>348</v>
      </c>
      <c r="L143" s="37" t="s">
        <v>136</v>
      </c>
      <c r="M143" s="36" t="s">
        <v>1021</v>
      </c>
      <c r="N143" s="36" t="s">
        <v>432</v>
      </c>
      <c r="O143" s="36" t="s">
        <v>151</v>
      </c>
      <c r="P143" s="37" t="s">
        <v>6</v>
      </c>
      <c r="Q143" s="36" t="s">
        <v>1022</v>
      </c>
      <c r="R143" s="37" t="s">
        <v>140</v>
      </c>
      <c r="S143" s="36" t="s">
        <v>1023</v>
      </c>
      <c r="T143" s="38">
        <v>0</v>
      </c>
      <c r="U143" s="209">
        <v>2</v>
      </c>
      <c r="V143" s="54">
        <v>0</v>
      </c>
      <c r="W143" s="44">
        <v>0</v>
      </c>
      <c r="X143" s="72">
        <v>542</v>
      </c>
      <c r="Y143" s="45">
        <v>0</v>
      </c>
      <c r="Z143" s="40">
        <v>0</v>
      </c>
      <c r="AA143" s="205">
        <v>0</v>
      </c>
      <c r="AB143" s="47">
        <v>0</v>
      </c>
      <c r="AC143" s="41">
        <v>30000000</v>
      </c>
      <c r="AD143" s="48">
        <v>30000000</v>
      </c>
      <c r="AE143" s="49">
        <v>1</v>
      </c>
      <c r="AF143" s="11" t="s">
        <v>64</v>
      </c>
      <c r="AG143" s="50" t="s">
        <v>1262</v>
      </c>
      <c r="AH143" s="11" t="s">
        <v>246</v>
      </c>
      <c r="AI143" s="51" t="s">
        <v>1262</v>
      </c>
      <c r="AJ143" s="11" t="s">
        <v>143</v>
      </c>
      <c r="AK143" s="52" t="s">
        <v>1262</v>
      </c>
      <c r="AL143" s="11" t="s">
        <v>242</v>
      </c>
      <c r="AM143" s="51" t="s">
        <v>1263</v>
      </c>
      <c r="AN143" s="11" t="s">
        <v>247</v>
      </c>
      <c r="AO143" s="52" t="s">
        <v>1262</v>
      </c>
      <c r="AP143" s="42" t="s">
        <v>58</v>
      </c>
      <c r="AQ143" s="51" t="s">
        <v>1262</v>
      </c>
      <c r="AR143" s="197" t="s">
        <v>1283</v>
      </c>
      <c r="AS143" s="198">
        <v>2</v>
      </c>
      <c r="AT143" s="198" t="s">
        <v>304</v>
      </c>
      <c r="AU143" s="189" t="s">
        <v>303</v>
      </c>
    </row>
    <row r="144" spans="2:47" s="185" customFormat="1" ht="51.6" thickBot="1">
      <c r="B144" s="35"/>
      <c r="C144" s="36" t="s">
        <v>380</v>
      </c>
      <c r="D144" s="36" t="s">
        <v>386</v>
      </c>
      <c r="E144" s="36" t="s">
        <v>382</v>
      </c>
      <c r="F144" s="36" t="s">
        <v>649</v>
      </c>
      <c r="G144" s="36">
        <v>15488</v>
      </c>
      <c r="H144" s="36" t="s">
        <v>637</v>
      </c>
      <c r="I144" s="36" t="s">
        <v>634</v>
      </c>
      <c r="J144" s="36" t="s">
        <v>1144</v>
      </c>
      <c r="K144" s="36" t="s">
        <v>1025</v>
      </c>
      <c r="L144" s="37" t="s">
        <v>324</v>
      </c>
      <c r="M144" s="36" t="s">
        <v>1041</v>
      </c>
      <c r="N144" s="36" t="s">
        <v>432</v>
      </c>
      <c r="O144" s="36" t="s">
        <v>151</v>
      </c>
      <c r="P144" s="37" t="s">
        <v>6</v>
      </c>
      <c r="Q144" s="36" t="s">
        <v>1050</v>
      </c>
      <c r="R144" s="37" t="s">
        <v>140</v>
      </c>
      <c r="S144" s="36" t="s">
        <v>830</v>
      </c>
      <c r="T144" s="38">
        <v>4.1666666666666664E-2</v>
      </c>
      <c r="U144" s="209">
        <v>5</v>
      </c>
      <c r="V144" s="54">
        <v>0</v>
      </c>
      <c r="W144" s="44">
        <v>0</v>
      </c>
      <c r="X144" s="72">
        <v>542</v>
      </c>
      <c r="Y144" s="45">
        <v>4.1666666666666664E-2</v>
      </c>
      <c r="Z144" s="40">
        <v>1</v>
      </c>
      <c r="AA144" s="205">
        <v>0</v>
      </c>
      <c r="AB144" s="47">
        <v>0</v>
      </c>
      <c r="AC144" s="41">
        <v>161870988.06522933</v>
      </c>
      <c r="AD144" s="48">
        <v>161870988.06522933</v>
      </c>
      <c r="AE144" s="49">
        <v>2</v>
      </c>
      <c r="AF144" s="11" t="s">
        <v>64</v>
      </c>
      <c r="AG144" s="50" t="s">
        <v>1262</v>
      </c>
      <c r="AH144" s="11" t="s">
        <v>39</v>
      </c>
      <c r="AI144" s="51" t="s">
        <v>1266</v>
      </c>
      <c r="AJ144" s="11" t="s">
        <v>263</v>
      </c>
      <c r="AK144" s="52" t="s">
        <v>1266</v>
      </c>
      <c r="AL144" s="11" t="s">
        <v>34</v>
      </c>
      <c r="AM144" s="51" t="s">
        <v>1266</v>
      </c>
      <c r="AN144" s="11" t="s">
        <v>243</v>
      </c>
      <c r="AO144" s="52" t="s">
        <v>1263</v>
      </c>
      <c r="AP144" s="42" t="s">
        <v>50</v>
      </c>
      <c r="AQ144" s="51" t="s">
        <v>1263</v>
      </c>
      <c r="AR144" s="197" t="s">
        <v>1274</v>
      </c>
      <c r="AS144" s="198">
        <v>4</v>
      </c>
      <c r="AT144" s="198" t="s">
        <v>307</v>
      </c>
      <c r="AU144" s="189" t="s">
        <v>391</v>
      </c>
    </row>
    <row r="145" spans="2:47" s="185" customFormat="1" ht="51.6" thickBot="1">
      <c r="B145" s="35"/>
      <c r="C145" s="36" t="s">
        <v>380</v>
      </c>
      <c r="D145" s="36" t="s">
        <v>386</v>
      </c>
      <c r="E145" s="36" t="s">
        <v>382</v>
      </c>
      <c r="F145" s="36" t="s">
        <v>649</v>
      </c>
      <c r="G145" s="36">
        <v>15488</v>
      </c>
      <c r="H145" s="36" t="s">
        <v>636</v>
      </c>
      <c r="I145" s="36" t="s">
        <v>635</v>
      </c>
      <c r="J145" s="36" t="s">
        <v>1141</v>
      </c>
      <c r="K145" s="36" t="s">
        <v>1025</v>
      </c>
      <c r="L145" s="37" t="s">
        <v>324</v>
      </c>
      <c r="M145" s="36" t="s">
        <v>1041</v>
      </c>
      <c r="N145" s="36" t="s">
        <v>432</v>
      </c>
      <c r="O145" s="36" t="s">
        <v>151</v>
      </c>
      <c r="P145" s="37" t="s">
        <v>6</v>
      </c>
      <c r="Q145" s="36" t="s">
        <v>1050</v>
      </c>
      <c r="R145" s="37" t="s">
        <v>140</v>
      </c>
      <c r="S145" s="36" t="s">
        <v>830</v>
      </c>
      <c r="T145" s="38">
        <v>4.1666666666666664E-2</v>
      </c>
      <c r="U145" s="209">
        <v>5</v>
      </c>
      <c r="V145" s="54">
        <v>0</v>
      </c>
      <c r="W145" s="44">
        <v>0</v>
      </c>
      <c r="X145" s="72">
        <v>542</v>
      </c>
      <c r="Y145" s="45">
        <v>4.1666666666666664E-2</v>
      </c>
      <c r="Z145" s="40">
        <v>1</v>
      </c>
      <c r="AA145" s="205">
        <v>0</v>
      </c>
      <c r="AB145" s="47">
        <v>0</v>
      </c>
      <c r="AC145" s="41">
        <v>161870988.06522933</v>
      </c>
      <c r="AD145" s="48">
        <v>161870988.06522933</v>
      </c>
      <c r="AE145" s="49">
        <v>2</v>
      </c>
      <c r="AF145" s="11" t="s">
        <v>64</v>
      </c>
      <c r="AG145" s="50" t="s">
        <v>1262</v>
      </c>
      <c r="AH145" s="11" t="s">
        <v>39</v>
      </c>
      <c r="AI145" s="51" t="s">
        <v>1266</v>
      </c>
      <c r="AJ145" s="11" t="s">
        <v>263</v>
      </c>
      <c r="AK145" s="52" t="s">
        <v>1266</v>
      </c>
      <c r="AL145" s="11" t="s">
        <v>34</v>
      </c>
      <c r="AM145" s="51" t="s">
        <v>1266</v>
      </c>
      <c r="AN145" s="11" t="s">
        <v>243</v>
      </c>
      <c r="AO145" s="52" t="s">
        <v>1263</v>
      </c>
      <c r="AP145" s="42" t="s">
        <v>50</v>
      </c>
      <c r="AQ145" s="51" t="s">
        <v>1263</v>
      </c>
      <c r="AR145" s="197" t="s">
        <v>1274</v>
      </c>
      <c r="AS145" s="198">
        <v>4</v>
      </c>
      <c r="AT145" s="198" t="s">
        <v>307</v>
      </c>
      <c r="AU145" s="189" t="s">
        <v>391</v>
      </c>
    </row>
    <row r="146" spans="2:47" s="185" customFormat="1" ht="51.6" thickBot="1">
      <c r="B146" s="35"/>
      <c r="C146" s="36" t="s">
        <v>380</v>
      </c>
      <c r="D146" s="36" t="s">
        <v>386</v>
      </c>
      <c r="E146" s="36" t="s">
        <v>382</v>
      </c>
      <c r="F146" s="36" t="s">
        <v>649</v>
      </c>
      <c r="G146" s="36">
        <v>15488</v>
      </c>
      <c r="H146" s="36" t="s">
        <v>638</v>
      </c>
      <c r="I146" s="36" t="s">
        <v>1142</v>
      </c>
      <c r="J146" s="36" t="s">
        <v>1143</v>
      </c>
      <c r="K146" s="36" t="s">
        <v>1025</v>
      </c>
      <c r="L146" s="37" t="s">
        <v>324</v>
      </c>
      <c r="M146" s="36" t="s">
        <v>1041</v>
      </c>
      <c r="N146" s="36" t="s">
        <v>432</v>
      </c>
      <c r="O146" s="36" t="s">
        <v>151</v>
      </c>
      <c r="P146" s="37" t="s">
        <v>6</v>
      </c>
      <c r="Q146" s="36" t="s">
        <v>1050</v>
      </c>
      <c r="R146" s="37" t="s">
        <v>140</v>
      </c>
      <c r="S146" s="36" t="s">
        <v>830</v>
      </c>
      <c r="T146" s="38">
        <v>4.1666666666666664E-2</v>
      </c>
      <c r="U146" s="209">
        <v>5</v>
      </c>
      <c r="V146" s="54">
        <v>0</v>
      </c>
      <c r="W146" s="44">
        <v>0</v>
      </c>
      <c r="X146" s="72">
        <v>542</v>
      </c>
      <c r="Y146" s="45">
        <v>4.1666666666666664E-2</v>
      </c>
      <c r="Z146" s="40">
        <v>1</v>
      </c>
      <c r="AA146" s="205">
        <v>0</v>
      </c>
      <c r="AB146" s="47">
        <v>0</v>
      </c>
      <c r="AC146" s="41">
        <v>161870988.06522933</v>
      </c>
      <c r="AD146" s="48">
        <v>161870988.06522933</v>
      </c>
      <c r="AE146" s="49">
        <v>2</v>
      </c>
      <c r="AF146" s="11" t="s">
        <v>64</v>
      </c>
      <c r="AG146" s="50" t="s">
        <v>1262</v>
      </c>
      <c r="AH146" s="11" t="s">
        <v>39</v>
      </c>
      <c r="AI146" s="51" t="s">
        <v>1266</v>
      </c>
      <c r="AJ146" s="11" t="s">
        <v>263</v>
      </c>
      <c r="AK146" s="52" t="s">
        <v>1266</v>
      </c>
      <c r="AL146" s="11" t="s">
        <v>34</v>
      </c>
      <c r="AM146" s="51" t="s">
        <v>1266</v>
      </c>
      <c r="AN146" s="11" t="s">
        <v>243</v>
      </c>
      <c r="AO146" s="52" t="s">
        <v>1263</v>
      </c>
      <c r="AP146" s="42" t="s">
        <v>50</v>
      </c>
      <c r="AQ146" s="51" t="s">
        <v>1263</v>
      </c>
      <c r="AR146" s="197" t="s">
        <v>1274</v>
      </c>
      <c r="AS146" s="198">
        <v>4</v>
      </c>
      <c r="AT146" s="198" t="s">
        <v>307</v>
      </c>
      <c r="AU146" s="189" t="s">
        <v>391</v>
      </c>
    </row>
    <row r="147" spans="2:47" s="185" customFormat="1" ht="61.8" thickBot="1">
      <c r="B147" s="35"/>
      <c r="C147" s="36" t="s">
        <v>380</v>
      </c>
      <c r="D147" s="36" t="s">
        <v>386</v>
      </c>
      <c r="E147" s="36" t="s">
        <v>382</v>
      </c>
      <c r="F147" s="36" t="s">
        <v>649</v>
      </c>
      <c r="G147" s="36">
        <v>15488</v>
      </c>
      <c r="H147" s="36" t="s">
        <v>640</v>
      </c>
      <c r="I147" s="36" t="s">
        <v>1139</v>
      </c>
      <c r="J147" s="36" t="s">
        <v>449</v>
      </c>
      <c r="K147" s="36" t="s">
        <v>346</v>
      </c>
      <c r="L147" s="37" t="s">
        <v>136</v>
      </c>
      <c r="M147" s="36" t="s">
        <v>1018</v>
      </c>
      <c r="N147" s="36" t="s">
        <v>137</v>
      </c>
      <c r="O147" s="36" t="s">
        <v>147</v>
      </c>
      <c r="P147" s="37" t="s">
        <v>1</v>
      </c>
      <c r="Q147" s="36" t="s">
        <v>450</v>
      </c>
      <c r="R147" s="37" t="s">
        <v>140</v>
      </c>
      <c r="S147" s="36" t="s">
        <v>451</v>
      </c>
      <c r="T147" s="38">
        <v>2.0833333333333332E-2</v>
      </c>
      <c r="U147" s="209">
        <v>0.33333333333333331</v>
      </c>
      <c r="V147" s="54">
        <v>0</v>
      </c>
      <c r="W147" s="44">
        <v>0</v>
      </c>
      <c r="X147" s="72">
        <v>542</v>
      </c>
      <c r="Y147" s="45">
        <v>2.0833333333333332E-2</v>
      </c>
      <c r="Z147" s="40">
        <v>1</v>
      </c>
      <c r="AA147" s="205">
        <v>0</v>
      </c>
      <c r="AB147" s="47">
        <v>0</v>
      </c>
      <c r="AC147" s="41">
        <v>98369600</v>
      </c>
      <c r="AD147" s="48">
        <v>98369600</v>
      </c>
      <c r="AE147" s="49">
        <v>1</v>
      </c>
      <c r="AF147" s="11" t="s">
        <v>64</v>
      </c>
      <c r="AG147" s="50" t="s">
        <v>1262</v>
      </c>
      <c r="AH147" s="11" t="s">
        <v>63</v>
      </c>
      <c r="AI147" s="51" t="s">
        <v>1262</v>
      </c>
      <c r="AJ147" s="11" t="s">
        <v>143</v>
      </c>
      <c r="AK147" s="52" t="s">
        <v>1262</v>
      </c>
      <c r="AL147" s="11" t="s">
        <v>43</v>
      </c>
      <c r="AM147" s="51" t="s">
        <v>1268</v>
      </c>
      <c r="AN147" s="11" t="s">
        <v>247</v>
      </c>
      <c r="AO147" s="52" t="s">
        <v>1262</v>
      </c>
      <c r="AP147" s="42" t="s">
        <v>58</v>
      </c>
      <c r="AQ147" s="51" t="s">
        <v>1262</v>
      </c>
      <c r="AR147" s="197" t="s">
        <v>1287</v>
      </c>
      <c r="AS147" s="198">
        <v>3</v>
      </c>
      <c r="AT147" s="198" t="s">
        <v>305</v>
      </c>
      <c r="AU147" s="189" t="s">
        <v>392</v>
      </c>
    </row>
    <row r="148" spans="2:47" s="185" customFormat="1" ht="41.4" thickBot="1">
      <c r="B148" s="35"/>
      <c r="C148" s="36" t="s">
        <v>380</v>
      </c>
      <c r="D148" s="36" t="s">
        <v>386</v>
      </c>
      <c r="E148" s="36" t="s">
        <v>382</v>
      </c>
      <c r="F148" s="36" t="s">
        <v>649</v>
      </c>
      <c r="G148" s="36">
        <v>15488</v>
      </c>
      <c r="H148" s="36" t="s">
        <v>639</v>
      </c>
      <c r="I148" s="36" t="s">
        <v>406</v>
      </c>
      <c r="J148" s="36" t="s">
        <v>1105</v>
      </c>
      <c r="K148" s="36" t="s">
        <v>348</v>
      </c>
      <c r="L148" s="37" t="s">
        <v>136</v>
      </c>
      <c r="M148" s="36" t="s">
        <v>1021</v>
      </c>
      <c r="N148" s="36" t="s">
        <v>137</v>
      </c>
      <c r="O148" s="36" t="s">
        <v>151</v>
      </c>
      <c r="P148" s="37" t="s">
        <v>6</v>
      </c>
      <c r="Q148" s="36" t="s">
        <v>1022</v>
      </c>
      <c r="R148" s="37" t="s">
        <v>140</v>
      </c>
      <c r="S148" s="36" t="s">
        <v>1023</v>
      </c>
      <c r="T148" s="38">
        <v>0</v>
      </c>
      <c r="U148" s="209">
        <v>2</v>
      </c>
      <c r="V148" s="54">
        <v>0</v>
      </c>
      <c r="W148" s="44">
        <v>0</v>
      </c>
      <c r="X148" s="72">
        <v>542</v>
      </c>
      <c r="Y148" s="45">
        <v>0</v>
      </c>
      <c r="Z148" s="40">
        <v>1</v>
      </c>
      <c r="AA148" s="205">
        <v>0</v>
      </c>
      <c r="AB148" s="47">
        <v>0</v>
      </c>
      <c r="AC148" s="41">
        <v>30000000</v>
      </c>
      <c r="AD148" s="48">
        <v>30000000</v>
      </c>
      <c r="AE148" s="49">
        <v>1</v>
      </c>
      <c r="AF148" s="11" t="s">
        <v>64</v>
      </c>
      <c r="AG148" s="50" t="s">
        <v>1262</v>
      </c>
      <c r="AH148" s="11" t="s">
        <v>63</v>
      </c>
      <c r="AI148" s="51" t="s">
        <v>1262</v>
      </c>
      <c r="AJ148" s="11" t="s">
        <v>143</v>
      </c>
      <c r="AK148" s="52" t="s">
        <v>1262</v>
      </c>
      <c r="AL148" s="11" t="s">
        <v>242</v>
      </c>
      <c r="AM148" s="51" t="s">
        <v>1263</v>
      </c>
      <c r="AN148" s="11" t="s">
        <v>247</v>
      </c>
      <c r="AO148" s="52" t="s">
        <v>1262</v>
      </c>
      <c r="AP148" s="42" t="s">
        <v>58</v>
      </c>
      <c r="AQ148" s="51" t="s">
        <v>1262</v>
      </c>
      <c r="AR148" s="197" t="s">
        <v>1283</v>
      </c>
      <c r="AS148" s="198">
        <v>2</v>
      </c>
      <c r="AT148" s="198" t="s">
        <v>304</v>
      </c>
      <c r="AU148" s="189" t="s">
        <v>303</v>
      </c>
    </row>
    <row r="149" spans="2:47" s="185" customFormat="1" ht="51.6" thickBot="1">
      <c r="B149" s="35"/>
      <c r="C149" s="36" t="s">
        <v>380</v>
      </c>
      <c r="D149" s="36" t="s">
        <v>396</v>
      </c>
      <c r="E149" s="36" t="s">
        <v>382</v>
      </c>
      <c r="F149" s="36" t="s">
        <v>650</v>
      </c>
      <c r="G149" s="36">
        <v>15632</v>
      </c>
      <c r="H149" s="36" t="s">
        <v>651</v>
      </c>
      <c r="I149" s="36" t="s">
        <v>641</v>
      </c>
      <c r="J149" s="36" t="s">
        <v>1145</v>
      </c>
      <c r="K149" s="36" t="s">
        <v>1025</v>
      </c>
      <c r="L149" s="37" t="s">
        <v>324</v>
      </c>
      <c r="M149" s="36" t="s">
        <v>1041</v>
      </c>
      <c r="N149" s="36" t="s">
        <v>432</v>
      </c>
      <c r="O149" s="36" t="s">
        <v>147</v>
      </c>
      <c r="P149" s="37" t="s">
        <v>1</v>
      </c>
      <c r="Q149" s="36" t="s">
        <v>1050</v>
      </c>
      <c r="R149" s="37" t="s">
        <v>140</v>
      </c>
      <c r="S149" s="36" t="s">
        <v>830</v>
      </c>
      <c r="T149" s="38">
        <v>8.3333333333333329E-2</v>
      </c>
      <c r="U149" s="209">
        <v>5</v>
      </c>
      <c r="V149" s="54">
        <v>5019639</v>
      </c>
      <c r="W149" s="44">
        <v>167321.29999999999</v>
      </c>
      <c r="X149" s="72">
        <v>542</v>
      </c>
      <c r="Y149" s="45">
        <v>8.3333333333333329E-2</v>
      </c>
      <c r="Z149" s="40">
        <v>1</v>
      </c>
      <c r="AA149" s="205">
        <v>13943.441666666666</v>
      </c>
      <c r="AB149" s="47">
        <v>7557345.3833333328</v>
      </c>
      <c r="AC149" s="41">
        <v>161870988.06522933</v>
      </c>
      <c r="AD149" s="48">
        <v>169428333.44856265</v>
      </c>
      <c r="AE149" s="49">
        <v>2</v>
      </c>
      <c r="AF149" s="11" t="s">
        <v>253</v>
      </c>
      <c r="AG149" s="50" t="s">
        <v>1276</v>
      </c>
      <c r="AH149" s="11" t="s">
        <v>254</v>
      </c>
      <c r="AI149" s="51" t="s">
        <v>1266</v>
      </c>
      <c r="AJ149" s="11" t="s">
        <v>263</v>
      </c>
      <c r="AK149" s="52" t="s">
        <v>1266</v>
      </c>
      <c r="AL149" s="11" t="s">
        <v>34</v>
      </c>
      <c r="AM149" s="51" t="s">
        <v>1266</v>
      </c>
      <c r="AN149" s="11" t="s">
        <v>243</v>
      </c>
      <c r="AO149" s="52" t="s">
        <v>1263</v>
      </c>
      <c r="AP149" s="42" t="s">
        <v>50</v>
      </c>
      <c r="AQ149" s="51" t="s">
        <v>1263</v>
      </c>
      <c r="AR149" s="197" t="s">
        <v>1277</v>
      </c>
      <c r="AS149" s="198">
        <v>5</v>
      </c>
      <c r="AT149" s="198" t="s">
        <v>309</v>
      </c>
      <c r="AU149" s="189" t="s">
        <v>310</v>
      </c>
    </row>
    <row r="150" spans="2:47" s="185" customFormat="1" ht="51.6" thickBot="1">
      <c r="B150" s="35"/>
      <c r="C150" s="36" t="s">
        <v>380</v>
      </c>
      <c r="D150" s="36" t="s">
        <v>381</v>
      </c>
      <c r="E150" s="36" t="s">
        <v>382</v>
      </c>
      <c r="F150" s="36" t="s">
        <v>650</v>
      </c>
      <c r="G150" s="36">
        <v>15632</v>
      </c>
      <c r="H150" s="36" t="s">
        <v>652</v>
      </c>
      <c r="I150" s="36" t="s">
        <v>1146</v>
      </c>
      <c r="J150" s="36" t="s">
        <v>1147</v>
      </c>
      <c r="K150" s="36" t="s">
        <v>1025</v>
      </c>
      <c r="L150" s="37" t="s">
        <v>324</v>
      </c>
      <c r="M150" s="36" t="s">
        <v>1041</v>
      </c>
      <c r="N150" s="36" t="s">
        <v>432</v>
      </c>
      <c r="O150" s="36" t="s">
        <v>147</v>
      </c>
      <c r="P150" s="37" t="s">
        <v>1</v>
      </c>
      <c r="Q150" s="36" t="s">
        <v>1050</v>
      </c>
      <c r="R150" s="37" t="s">
        <v>140</v>
      </c>
      <c r="S150" s="36" t="s">
        <v>830</v>
      </c>
      <c r="T150" s="38">
        <v>0</v>
      </c>
      <c r="U150" s="209">
        <v>5</v>
      </c>
      <c r="V150" s="54">
        <v>0</v>
      </c>
      <c r="W150" s="44">
        <v>0</v>
      </c>
      <c r="X150" s="72">
        <v>542</v>
      </c>
      <c r="Y150" s="45">
        <v>0</v>
      </c>
      <c r="Z150" s="40">
        <v>0</v>
      </c>
      <c r="AA150" s="205">
        <v>0</v>
      </c>
      <c r="AB150" s="47">
        <v>0</v>
      </c>
      <c r="AC150" s="41">
        <v>161870988.06522933</v>
      </c>
      <c r="AD150" s="48">
        <v>161870988.06522933</v>
      </c>
      <c r="AE150" s="49">
        <v>2</v>
      </c>
      <c r="AF150" s="11" t="s">
        <v>64</v>
      </c>
      <c r="AG150" s="50" t="s">
        <v>1262</v>
      </c>
      <c r="AH150" s="11" t="s">
        <v>254</v>
      </c>
      <c r="AI150" s="51" t="s">
        <v>1266</v>
      </c>
      <c r="AJ150" s="11" t="s">
        <v>263</v>
      </c>
      <c r="AK150" s="52" t="s">
        <v>1266</v>
      </c>
      <c r="AL150" s="11" t="s">
        <v>34</v>
      </c>
      <c r="AM150" s="51" t="s">
        <v>1266</v>
      </c>
      <c r="AN150" s="11" t="s">
        <v>243</v>
      </c>
      <c r="AO150" s="52" t="s">
        <v>1263</v>
      </c>
      <c r="AP150" s="42" t="s">
        <v>50</v>
      </c>
      <c r="AQ150" s="51" t="s">
        <v>1263</v>
      </c>
      <c r="AR150" s="197" t="s">
        <v>1274</v>
      </c>
      <c r="AS150" s="198">
        <v>4</v>
      </c>
      <c r="AT150" s="198" t="s">
        <v>307</v>
      </c>
      <c r="AU150" s="189" t="s">
        <v>391</v>
      </c>
    </row>
    <row r="151" spans="2:47" s="185" customFormat="1" ht="51.6" thickBot="1">
      <c r="B151" s="35"/>
      <c r="C151" s="36" t="s">
        <v>380</v>
      </c>
      <c r="D151" s="36" t="s">
        <v>384</v>
      </c>
      <c r="E151" s="36" t="s">
        <v>382</v>
      </c>
      <c r="F151" s="36" t="s">
        <v>650</v>
      </c>
      <c r="G151" s="36">
        <v>15632</v>
      </c>
      <c r="H151" s="36" t="s">
        <v>655</v>
      </c>
      <c r="I151" s="36" t="s">
        <v>1148</v>
      </c>
      <c r="J151" s="36" t="s">
        <v>1149</v>
      </c>
      <c r="K151" s="36" t="s">
        <v>1025</v>
      </c>
      <c r="L151" s="37" t="s">
        <v>324</v>
      </c>
      <c r="M151" s="36" t="s">
        <v>1041</v>
      </c>
      <c r="N151" s="36" t="s">
        <v>432</v>
      </c>
      <c r="O151" s="36" t="s">
        <v>147</v>
      </c>
      <c r="P151" s="37" t="s">
        <v>1</v>
      </c>
      <c r="Q151" s="36" t="s">
        <v>1050</v>
      </c>
      <c r="R151" s="37" t="s">
        <v>140</v>
      </c>
      <c r="S151" s="36" t="s">
        <v>830</v>
      </c>
      <c r="T151" s="38">
        <v>0</v>
      </c>
      <c r="U151" s="209">
        <v>5</v>
      </c>
      <c r="V151" s="54">
        <v>0</v>
      </c>
      <c r="W151" s="44">
        <v>0</v>
      </c>
      <c r="X151" s="72">
        <v>542</v>
      </c>
      <c r="Y151" s="45">
        <v>0</v>
      </c>
      <c r="Z151" s="40">
        <v>0</v>
      </c>
      <c r="AA151" s="205">
        <v>0</v>
      </c>
      <c r="AB151" s="47">
        <v>0</v>
      </c>
      <c r="AC151" s="41">
        <v>161870988.06522933</v>
      </c>
      <c r="AD151" s="48">
        <v>161870988.06522933</v>
      </c>
      <c r="AE151" s="49">
        <v>2</v>
      </c>
      <c r="AF151" s="11" t="s">
        <v>64</v>
      </c>
      <c r="AG151" s="50" t="s">
        <v>1262</v>
      </c>
      <c r="AH151" s="11" t="s">
        <v>254</v>
      </c>
      <c r="AI151" s="51" t="s">
        <v>1266</v>
      </c>
      <c r="AJ151" s="11" t="s">
        <v>263</v>
      </c>
      <c r="AK151" s="52" t="s">
        <v>1266</v>
      </c>
      <c r="AL151" s="11" t="s">
        <v>34</v>
      </c>
      <c r="AM151" s="51" t="s">
        <v>1266</v>
      </c>
      <c r="AN151" s="11" t="s">
        <v>243</v>
      </c>
      <c r="AO151" s="52" t="s">
        <v>1263</v>
      </c>
      <c r="AP151" s="42" t="s">
        <v>50</v>
      </c>
      <c r="AQ151" s="51" t="s">
        <v>1263</v>
      </c>
      <c r="AR151" s="197" t="s">
        <v>1274</v>
      </c>
      <c r="AS151" s="198">
        <v>4</v>
      </c>
      <c r="AT151" s="198" t="s">
        <v>307</v>
      </c>
      <c r="AU151" s="189" t="s">
        <v>391</v>
      </c>
    </row>
    <row r="152" spans="2:47" s="185" customFormat="1" ht="51.6" thickBot="1">
      <c r="B152" s="35"/>
      <c r="C152" s="36" t="s">
        <v>380</v>
      </c>
      <c r="D152" s="36" t="s">
        <v>385</v>
      </c>
      <c r="E152" s="36" t="s">
        <v>382</v>
      </c>
      <c r="F152" s="36" t="s">
        <v>650</v>
      </c>
      <c r="G152" s="36">
        <v>15632</v>
      </c>
      <c r="H152" s="36" t="s">
        <v>653</v>
      </c>
      <c r="I152" s="36" t="s">
        <v>642</v>
      </c>
      <c r="J152" s="36" t="s">
        <v>1150</v>
      </c>
      <c r="K152" s="36" t="s">
        <v>1025</v>
      </c>
      <c r="L152" s="37" t="s">
        <v>324</v>
      </c>
      <c r="M152" s="36" t="s">
        <v>1041</v>
      </c>
      <c r="N152" s="36" t="s">
        <v>432</v>
      </c>
      <c r="O152" s="36" t="s">
        <v>147</v>
      </c>
      <c r="P152" s="37" t="s">
        <v>1</v>
      </c>
      <c r="Q152" s="36" t="s">
        <v>1050</v>
      </c>
      <c r="R152" s="37" t="s">
        <v>140</v>
      </c>
      <c r="S152" s="36" t="s">
        <v>830</v>
      </c>
      <c r="T152" s="38">
        <v>0</v>
      </c>
      <c r="U152" s="209">
        <v>5</v>
      </c>
      <c r="V152" s="54">
        <v>0</v>
      </c>
      <c r="W152" s="44">
        <v>0</v>
      </c>
      <c r="X152" s="72">
        <v>542</v>
      </c>
      <c r="Y152" s="45">
        <v>0</v>
      </c>
      <c r="Z152" s="40">
        <v>0</v>
      </c>
      <c r="AA152" s="205">
        <v>0</v>
      </c>
      <c r="AB152" s="47">
        <v>0</v>
      </c>
      <c r="AC152" s="41">
        <v>161870988.06522933</v>
      </c>
      <c r="AD152" s="48">
        <v>161870988.06522933</v>
      </c>
      <c r="AE152" s="49">
        <v>2</v>
      </c>
      <c r="AF152" s="11" t="s">
        <v>64</v>
      </c>
      <c r="AG152" s="50" t="s">
        <v>1262</v>
      </c>
      <c r="AH152" s="11" t="s">
        <v>254</v>
      </c>
      <c r="AI152" s="51" t="s">
        <v>1266</v>
      </c>
      <c r="AJ152" s="11" t="s">
        <v>263</v>
      </c>
      <c r="AK152" s="52" t="s">
        <v>1266</v>
      </c>
      <c r="AL152" s="11" t="s">
        <v>34</v>
      </c>
      <c r="AM152" s="51" t="s">
        <v>1266</v>
      </c>
      <c r="AN152" s="11" t="s">
        <v>243</v>
      </c>
      <c r="AO152" s="52" t="s">
        <v>1263</v>
      </c>
      <c r="AP152" s="42" t="s">
        <v>50</v>
      </c>
      <c r="AQ152" s="51" t="s">
        <v>1263</v>
      </c>
      <c r="AR152" s="197" t="s">
        <v>1274</v>
      </c>
      <c r="AS152" s="198">
        <v>4</v>
      </c>
      <c r="AT152" s="198" t="s">
        <v>307</v>
      </c>
      <c r="AU152" s="189" t="s">
        <v>391</v>
      </c>
    </row>
    <row r="153" spans="2:47" s="185" customFormat="1" ht="51.6" thickBot="1">
      <c r="B153" s="35"/>
      <c r="C153" s="36" t="s">
        <v>380</v>
      </c>
      <c r="D153" s="36" t="s">
        <v>386</v>
      </c>
      <c r="E153" s="36" t="s">
        <v>382</v>
      </c>
      <c r="F153" s="36" t="s">
        <v>650</v>
      </c>
      <c r="G153" s="36">
        <v>15632</v>
      </c>
      <c r="H153" s="36" t="s">
        <v>654</v>
      </c>
      <c r="I153" s="36" t="s">
        <v>643</v>
      </c>
      <c r="J153" s="36" t="s">
        <v>1151</v>
      </c>
      <c r="K153" s="36" t="s">
        <v>1025</v>
      </c>
      <c r="L153" s="37" t="s">
        <v>324</v>
      </c>
      <c r="M153" s="36" t="s">
        <v>1041</v>
      </c>
      <c r="N153" s="36" t="s">
        <v>432</v>
      </c>
      <c r="O153" s="36" t="s">
        <v>147</v>
      </c>
      <c r="P153" s="37" t="s">
        <v>1</v>
      </c>
      <c r="Q153" s="36" t="s">
        <v>1050</v>
      </c>
      <c r="R153" s="37" t="s">
        <v>140</v>
      </c>
      <c r="S153" s="36" t="s">
        <v>830</v>
      </c>
      <c r="T153" s="38">
        <v>0</v>
      </c>
      <c r="U153" s="209">
        <v>5</v>
      </c>
      <c r="V153" s="54">
        <v>0</v>
      </c>
      <c r="W153" s="44">
        <v>0</v>
      </c>
      <c r="X153" s="72">
        <v>542</v>
      </c>
      <c r="Y153" s="45">
        <v>0</v>
      </c>
      <c r="Z153" s="40">
        <v>0</v>
      </c>
      <c r="AA153" s="205">
        <v>0</v>
      </c>
      <c r="AB153" s="47">
        <v>0</v>
      </c>
      <c r="AC153" s="41">
        <v>161870988.06522933</v>
      </c>
      <c r="AD153" s="48">
        <v>161870988.06522933</v>
      </c>
      <c r="AE153" s="49">
        <v>2</v>
      </c>
      <c r="AF153" s="11" t="s">
        <v>64</v>
      </c>
      <c r="AG153" s="50" t="s">
        <v>1262</v>
      </c>
      <c r="AH153" s="11" t="s">
        <v>254</v>
      </c>
      <c r="AI153" s="51" t="s">
        <v>1266</v>
      </c>
      <c r="AJ153" s="11" t="s">
        <v>263</v>
      </c>
      <c r="AK153" s="52" t="s">
        <v>1266</v>
      </c>
      <c r="AL153" s="11" t="s">
        <v>34</v>
      </c>
      <c r="AM153" s="51" t="s">
        <v>1266</v>
      </c>
      <c r="AN153" s="11" t="s">
        <v>243</v>
      </c>
      <c r="AO153" s="52" t="s">
        <v>1263</v>
      </c>
      <c r="AP153" s="42" t="s">
        <v>50</v>
      </c>
      <c r="AQ153" s="51" t="s">
        <v>1263</v>
      </c>
      <c r="AR153" s="197" t="s">
        <v>1274</v>
      </c>
      <c r="AS153" s="198">
        <v>4</v>
      </c>
      <c r="AT153" s="198" t="s">
        <v>307</v>
      </c>
      <c r="AU153" s="189" t="s">
        <v>391</v>
      </c>
    </row>
    <row r="154" spans="2:47" s="185" customFormat="1" ht="41.4" thickBot="1">
      <c r="B154" s="35"/>
      <c r="C154" s="36" t="s">
        <v>380</v>
      </c>
      <c r="D154" s="36" t="s">
        <v>387</v>
      </c>
      <c r="E154" s="36" t="s">
        <v>382</v>
      </c>
      <c r="F154" s="36" t="s">
        <v>664</v>
      </c>
      <c r="G154" s="36">
        <v>15632</v>
      </c>
      <c r="H154" s="36" t="s">
        <v>663</v>
      </c>
      <c r="I154" s="36" t="s">
        <v>644</v>
      </c>
      <c r="J154" s="36" t="s">
        <v>831</v>
      </c>
      <c r="K154" s="36" t="s">
        <v>1016</v>
      </c>
      <c r="L154" s="37" t="s">
        <v>324</v>
      </c>
      <c r="M154" s="36" t="s">
        <v>1017</v>
      </c>
      <c r="N154" s="36" t="s">
        <v>432</v>
      </c>
      <c r="O154" s="36" t="s">
        <v>147</v>
      </c>
      <c r="P154" s="37" t="s">
        <v>1</v>
      </c>
      <c r="Q154" s="36" t="s">
        <v>448</v>
      </c>
      <c r="R154" s="37" t="s">
        <v>140</v>
      </c>
      <c r="S154" s="36" t="s">
        <v>1009</v>
      </c>
      <c r="T154" s="38">
        <v>8.3333333333333329E-2</v>
      </c>
      <c r="U154" s="209">
        <v>3</v>
      </c>
      <c r="V154" s="54">
        <v>5019639</v>
      </c>
      <c r="W154" s="44">
        <v>167321.29999999999</v>
      </c>
      <c r="X154" s="72">
        <v>542</v>
      </c>
      <c r="Y154" s="45">
        <v>8.3333333333333329E-2</v>
      </c>
      <c r="Z154" s="40">
        <v>1</v>
      </c>
      <c r="AA154" s="205">
        <v>13943.441666666666</v>
      </c>
      <c r="AB154" s="47">
        <v>7557345.3833333328</v>
      </c>
      <c r="AC154" s="41">
        <v>200405322.02091306</v>
      </c>
      <c r="AD154" s="48">
        <v>207962667.40424639</v>
      </c>
      <c r="AE154" s="49">
        <v>2</v>
      </c>
      <c r="AF154" s="11" t="s">
        <v>253</v>
      </c>
      <c r="AG154" s="50" t="s">
        <v>1276</v>
      </c>
      <c r="AH154" s="11" t="s">
        <v>245</v>
      </c>
      <c r="AI154" s="51" t="s">
        <v>1263</v>
      </c>
      <c r="AJ154" s="11" t="s">
        <v>263</v>
      </c>
      <c r="AK154" s="52" t="s">
        <v>1266</v>
      </c>
      <c r="AL154" s="11" t="s">
        <v>242</v>
      </c>
      <c r="AM154" s="51" t="s">
        <v>1263</v>
      </c>
      <c r="AN154" s="11" t="s">
        <v>247</v>
      </c>
      <c r="AO154" s="52" t="s">
        <v>1262</v>
      </c>
      <c r="AP154" s="42" t="s">
        <v>54</v>
      </c>
      <c r="AQ154" s="51" t="s">
        <v>1263</v>
      </c>
      <c r="AR154" s="197" t="s">
        <v>1293</v>
      </c>
      <c r="AS154" s="198">
        <v>5</v>
      </c>
      <c r="AT154" s="198" t="s">
        <v>309</v>
      </c>
      <c r="AU154" s="189" t="s">
        <v>310</v>
      </c>
    </row>
    <row r="155" spans="2:47" s="185" customFormat="1" ht="41.4" thickBot="1">
      <c r="B155" s="35"/>
      <c r="C155" s="36" t="s">
        <v>380</v>
      </c>
      <c r="D155" s="36" t="s">
        <v>588</v>
      </c>
      <c r="E155" s="36" t="s">
        <v>382</v>
      </c>
      <c r="F155" s="36" t="s">
        <v>664</v>
      </c>
      <c r="G155" s="36">
        <v>15632</v>
      </c>
      <c r="H155" s="36" t="s">
        <v>658</v>
      </c>
      <c r="I155" s="36" t="s">
        <v>1152</v>
      </c>
      <c r="J155" s="36" t="s">
        <v>1153</v>
      </c>
      <c r="K155" s="36" t="s">
        <v>1011</v>
      </c>
      <c r="L155" s="37" t="s">
        <v>324</v>
      </c>
      <c r="M155" s="36" t="s">
        <v>1012</v>
      </c>
      <c r="N155" s="36" t="s">
        <v>432</v>
      </c>
      <c r="O155" s="36" t="s">
        <v>147</v>
      </c>
      <c r="P155" s="37" t="s">
        <v>1</v>
      </c>
      <c r="Q155" s="36" t="s">
        <v>448</v>
      </c>
      <c r="R155" s="37" t="s">
        <v>140</v>
      </c>
      <c r="S155" s="36" t="s">
        <v>1009</v>
      </c>
      <c r="T155" s="38">
        <v>2.0833333333333332E-2</v>
      </c>
      <c r="U155" s="209">
        <v>3</v>
      </c>
      <c r="V155" s="54">
        <v>3213346</v>
      </c>
      <c r="W155" s="44">
        <v>107111.53333333334</v>
      </c>
      <c r="X155" s="72">
        <v>542</v>
      </c>
      <c r="Y155" s="45">
        <v>2.0833333333333332E-2</v>
      </c>
      <c r="Z155" s="40">
        <v>1</v>
      </c>
      <c r="AA155" s="205">
        <v>2231.4902777777779</v>
      </c>
      <c r="AB155" s="47">
        <v>1209467.7305555556</v>
      </c>
      <c r="AC155" s="41">
        <v>200405322.02091306</v>
      </c>
      <c r="AD155" s="48">
        <v>201614789.75146863</v>
      </c>
      <c r="AE155" s="49">
        <v>2</v>
      </c>
      <c r="AF155" s="11" t="s">
        <v>256</v>
      </c>
      <c r="AG155" s="50" t="s">
        <v>1266</v>
      </c>
      <c r="AH155" s="11" t="s">
        <v>245</v>
      </c>
      <c r="AI155" s="51" t="s">
        <v>1263</v>
      </c>
      <c r="AJ155" s="11" t="s">
        <v>263</v>
      </c>
      <c r="AK155" s="52" t="s">
        <v>1266</v>
      </c>
      <c r="AL155" s="11" t="s">
        <v>242</v>
      </c>
      <c r="AM155" s="51" t="s">
        <v>1263</v>
      </c>
      <c r="AN155" s="11" t="s">
        <v>247</v>
      </c>
      <c r="AO155" s="52" t="s">
        <v>1262</v>
      </c>
      <c r="AP155" s="42" t="s">
        <v>54</v>
      </c>
      <c r="AQ155" s="51" t="s">
        <v>1263</v>
      </c>
      <c r="AR155" s="197" t="s">
        <v>1275</v>
      </c>
      <c r="AS155" s="198">
        <v>4</v>
      </c>
      <c r="AT155" s="198" t="s">
        <v>307</v>
      </c>
      <c r="AU155" s="189" t="s">
        <v>391</v>
      </c>
    </row>
    <row r="156" spans="2:47" s="185" customFormat="1" ht="41.4" thickBot="1">
      <c r="B156" s="35"/>
      <c r="C156" s="36" t="s">
        <v>380</v>
      </c>
      <c r="D156" s="36" t="s">
        <v>589</v>
      </c>
      <c r="E156" s="36" t="s">
        <v>382</v>
      </c>
      <c r="F156" s="36" t="s">
        <v>664</v>
      </c>
      <c r="G156" s="36">
        <v>15632</v>
      </c>
      <c r="H156" s="36" t="s">
        <v>657</v>
      </c>
      <c r="I156" s="36" t="s">
        <v>645</v>
      </c>
      <c r="J156" s="36" t="s">
        <v>1154</v>
      </c>
      <c r="K156" s="36" t="s">
        <v>1011</v>
      </c>
      <c r="L156" s="37" t="s">
        <v>324</v>
      </c>
      <c r="M156" s="36" t="s">
        <v>1012</v>
      </c>
      <c r="N156" s="36" t="s">
        <v>432</v>
      </c>
      <c r="O156" s="36" t="s">
        <v>147</v>
      </c>
      <c r="P156" s="37" t="s">
        <v>1</v>
      </c>
      <c r="Q156" s="36" t="s">
        <v>448</v>
      </c>
      <c r="R156" s="37" t="s">
        <v>140</v>
      </c>
      <c r="S156" s="36" t="s">
        <v>1009</v>
      </c>
      <c r="T156" s="38">
        <v>2.0833333333333332E-2</v>
      </c>
      <c r="U156" s="209">
        <v>3</v>
      </c>
      <c r="V156" s="54">
        <v>1806293</v>
      </c>
      <c r="W156" s="44">
        <v>60209.76666666667</v>
      </c>
      <c r="X156" s="72">
        <v>542</v>
      </c>
      <c r="Y156" s="45">
        <v>2.0833333333333332E-2</v>
      </c>
      <c r="Z156" s="40">
        <v>1</v>
      </c>
      <c r="AA156" s="205">
        <v>1254.370138888889</v>
      </c>
      <c r="AB156" s="47">
        <v>679868.61527777778</v>
      </c>
      <c r="AC156" s="41">
        <v>200405322.02091306</v>
      </c>
      <c r="AD156" s="48">
        <v>201085190.63619083</v>
      </c>
      <c r="AE156" s="49">
        <v>2</v>
      </c>
      <c r="AF156" s="11" t="s">
        <v>256</v>
      </c>
      <c r="AG156" s="50" t="s">
        <v>1266</v>
      </c>
      <c r="AH156" s="11" t="s">
        <v>245</v>
      </c>
      <c r="AI156" s="51" t="s">
        <v>1263</v>
      </c>
      <c r="AJ156" s="11" t="s">
        <v>263</v>
      </c>
      <c r="AK156" s="52" t="s">
        <v>1266</v>
      </c>
      <c r="AL156" s="11" t="s">
        <v>242</v>
      </c>
      <c r="AM156" s="51" t="s">
        <v>1263</v>
      </c>
      <c r="AN156" s="11" t="s">
        <v>247</v>
      </c>
      <c r="AO156" s="52" t="s">
        <v>1262</v>
      </c>
      <c r="AP156" s="42" t="s">
        <v>54</v>
      </c>
      <c r="AQ156" s="51" t="s">
        <v>1263</v>
      </c>
      <c r="AR156" s="197" t="s">
        <v>1275</v>
      </c>
      <c r="AS156" s="198">
        <v>4</v>
      </c>
      <c r="AT156" s="198" t="s">
        <v>307</v>
      </c>
      <c r="AU156" s="189" t="s">
        <v>391</v>
      </c>
    </row>
    <row r="157" spans="2:47" s="185" customFormat="1" ht="41.4" thickBot="1">
      <c r="B157" s="35"/>
      <c r="C157" s="36" t="s">
        <v>380</v>
      </c>
      <c r="D157" s="36" t="s">
        <v>590</v>
      </c>
      <c r="E157" s="36" t="s">
        <v>382</v>
      </c>
      <c r="F157" s="36" t="s">
        <v>664</v>
      </c>
      <c r="G157" s="36">
        <v>15632</v>
      </c>
      <c r="H157" s="36" t="s">
        <v>656</v>
      </c>
      <c r="I157" s="36" t="s">
        <v>646</v>
      </c>
      <c r="J157" s="36" t="s">
        <v>1153</v>
      </c>
      <c r="K157" s="36" t="s">
        <v>1011</v>
      </c>
      <c r="L157" s="37" t="s">
        <v>324</v>
      </c>
      <c r="M157" s="36" t="s">
        <v>1014</v>
      </c>
      <c r="N157" s="36" t="s">
        <v>432</v>
      </c>
      <c r="O157" s="36" t="s">
        <v>147</v>
      </c>
      <c r="P157" s="37" t="s">
        <v>1</v>
      </c>
      <c r="Q157" s="36" t="s">
        <v>448</v>
      </c>
      <c r="R157" s="37" t="s">
        <v>140</v>
      </c>
      <c r="S157" s="36" t="s">
        <v>1009</v>
      </c>
      <c r="T157" s="38">
        <v>2.0833333333333332E-2</v>
      </c>
      <c r="U157" s="209">
        <v>3</v>
      </c>
      <c r="V157" s="54">
        <v>0</v>
      </c>
      <c r="W157" s="44">
        <v>0</v>
      </c>
      <c r="X157" s="72">
        <v>542</v>
      </c>
      <c r="Y157" s="45">
        <v>2.0833333333333332E-2</v>
      </c>
      <c r="Z157" s="40">
        <v>0</v>
      </c>
      <c r="AA157" s="205">
        <v>0</v>
      </c>
      <c r="AB157" s="47">
        <v>0</v>
      </c>
      <c r="AC157" s="41">
        <v>200405322.02091306</v>
      </c>
      <c r="AD157" s="48">
        <v>200405322.02091306</v>
      </c>
      <c r="AE157" s="49">
        <v>2</v>
      </c>
      <c r="AF157" s="11" t="s">
        <v>64</v>
      </c>
      <c r="AG157" s="50" t="s">
        <v>1262</v>
      </c>
      <c r="AH157" s="11" t="s">
        <v>245</v>
      </c>
      <c r="AI157" s="51" t="s">
        <v>1263</v>
      </c>
      <c r="AJ157" s="11" t="s">
        <v>263</v>
      </c>
      <c r="AK157" s="52" t="s">
        <v>1266</v>
      </c>
      <c r="AL157" s="11" t="s">
        <v>242</v>
      </c>
      <c r="AM157" s="51" t="s">
        <v>1263</v>
      </c>
      <c r="AN157" s="11" t="s">
        <v>247</v>
      </c>
      <c r="AO157" s="52" t="s">
        <v>1262</v>
      </c>
      <c r="AP157" s="42" t="s">
        <v>54</v>
      </c>
      <c r="AQ157" s="51" t="s">
        <v>1263</v>
      </c>
      <c r="AR157" s="197" t="s">
        <v>1292</v>
      </c>
      <c r="AS157" s="198">
        <v>4</v>
      </c>
      <c r="AT157" s="198" t="s">
        <v>307</v>
      </c>
      <c r="AU157" s="189" t="s">
        <v>391</v>
      </c>
    </row>
    <row r="158" spans="2:47" s="185" customFormat="1" ht="41.4" thickBot="1">
      <c r="B158" s="35"/>
      <c r="C158" s="36" t="s">
        <v>380</v>
      </c>
      <c r="D158" s="36" t="s">
        <v>591</v>
      </c>
      <c r="E158" s="36" t="s">
        <v>382</v>
      </c>
      <c r="F158" s="36" t="s">
        <v>664</v>
      </c>
      <c r="G158" s="36">
        <v>15632</v>
      </c>
      <c r="H158" s="36" t="s">
        <v>659</v>
      </c>
      <c r="I158" s="36" t="s">
        <v>647</v>
      </c>
      <c r="J158" s="36" t="s">
        <v>1153</v>
      </c>
      <c r="K158" s="36" t="s">
        <v>1011</v>
      </c>
      <c r="L158" s="37" t="s">
        <v>324</v>
      </c>
      <c r="M158" s="36" t="s">
        <v>1014</v>
      </c>
      <c r="N158" s="36" t="s">
        <v>432</v>
      </c>
      <c r="O158" s="36" t="s">
        <v>147</v>
      </c>
      <c r="P158" s="37" t="s">
        <v>1</v>
      </c>
      <c r="Q158" s="36" t="s">
        <v>448</v>
      </c>
      <c r="R158" s="37" t="s">
        <v>140</v>
      </c>
      <c r="S158" s="36" t="s">
        <v>1009</v>
      </c>
      <c r="T158" s="38">
        <v>2.0833333333333332E-2</v>
      </c>
      <c r="U158" s="209">
        <v>3</v>
      </c>
      <c r="V158" s="54">
        <v>0</v>
      </c>
      <c r="W158" s="44">
        <v>0</v>
      </c>
      <c r="X158" s="72">
        <v>542</v>
      </c>
      <c r="Y158" s="45">
        <v>2.0833333333333332E-2</v>
      </c>
      <c r="Z158" s="40">
        <v>0</v>
      </c>
      <c r="AA158" s="205">
        <v>0</v>
      </c>
      <c r="AB158" s="47">
        <v>0</v>
      </c>
      <c r="AC158" s="41">
        <v>200405322.02091306</v>
      </c>
      <c r="AD158" s="48">
        <v>200405322.02091306</v>
      </c>
      <c r="AE158" s="49">
        <v>2</v>
      </c>
      <c r="AF158" s="11" t="s">
        <v>64</v>
      </c>
      <c r="AG158" s="50" t="s">
        <v>1262</v>
      </c>
      <c r="AH158" s="11" t="s">
        <v>245</v>
      </c>
      <c r="AI158" s="51" t="s">
        <v>1263</v>
      </c>
      <c r="AJ158" s="11" t="s">
        <v>263</v>
      </c>
      <c r="AK158" s="52" t="s">
        <v>1266</v>
      </c>
      <c r="AL158" s="11" t="s">
        <v>242</v>
      </c>
      <c r="AM158" s="51" t="s">
        <v>1263</v>
      </c>
      <c r="AN158" s="11" t="s">
        <v>247</v>
      </c>
      <c r="AO158" s="52" t="s">
        <v>1262</v>
      </c>
      <c r="AP158" s="42" t="s">
        <v>54</v>
      </c>
      <c r="AQ158" s="51" t="s">
        <v>1263</v>
      </c>
      <c r="AR158" s="197" t="s">
        <v>1292</v>
      </c>
      <c r="AS158" s="198">
        <v>4</v>
      </c>
      <c r="AT158" s="198" t="s">
        <v>307</v>
      </c>
      <c r="AU158" s="189" t="s">
        <v>391</v>
      </c>
    </row>
    <row r="159" spans="2:47" s="185" customFormat="1" ht="41.4" thickBot="1">
      <c r="B159" s="35"/>
      <c r="C159" s="36" t="s">
        <v>380</v>
      </c>
      <c r="D159" s="36" t="s">
        <v>592</v>
      </c>
      <c r="E159" s="36" t="s">
        <v>382</v>
      </c>
      <c r="F159" s="36" t="s">
        <v>650</v>
      </c>
      <c r="G159" s="36">
        <v>15632</v>
      </c>
      <c r="H159" s="36" t="s">
        <v>661</v>
      </c>
      <c r="I159" s="36" t="s">
        <v>648</v>
      </c>
      <c r="J159" s="36" t="s">
        <v>832</v>
      </c>
      <c r="K159" s="36" t="s">
        <v>833</v>
      </c>
      <c r="L159" s="37" t="s">
        <v>136</v>
      </c>
      <c r="M159" s="36" t="s">
        <v>1137</v>
      </c>
      <c r="N159" s="36" t="s">
        <v>432</v>
      </c>
      <c r="O159" s="36" t="s">
        <v>147</v>
      </c>
      <c r="P159" s="37" t="s">
        <v>1</v>
      </c>
      <c r="Q159" s="36" t="s">
        <v>476</v>
      </c>
      <c r="R159" s="37" t="s">
        <v>140</v>
      </c>
      <c r="S159" s="36" t="s">
        <v>1138</v>
      </c>
      <c r="T159" s="38">
        <v>8.3333333333333329E-2</v>
      </c>
      <c r="U159" s="209">
        <v>90</v>
      </c>
      <c r="V159" s="54">
        <v>5019639</v>
      </c>
      <c r="W159" s="44">
        <v>167321.29999999999</v>
      </c>
      <c r="X159" s="72">
        <v>542</v>
      </c>
      <c r="Y159" s="45">
        <v>8.3333333333333329E-2</v>
      </c>
      <c r="Z159" s="40">
        <v>1</v>
      </c>
      <c r="AA159" s="205">
        <v>13943.441666666666</v>
      </c>
      <c r="AB159" s="47">
        <v>7557345.3833333328</v>
      </c>
      <c r="AC159" s="41">
        <v>527675586.80340129</v>
      </c>
      <c r="AD159" s="48">
        <v>535232932.18673462</v>
      </c>
      <c r="AE159" s="49">
        <v>3</v>
      </c>
      <c r="AF159" s="11" t="s">
        <v>253</v>
      </c>
      <c r="AG159" s="50" t="s">
        <v>1276</v>
      </c>
      <c r="AH159" s="11" t="s">
        <v>63</v>
      </c>
      <c r="AI159" s="51" t="s">
        <v>1262</v>
      </c>
      <c r="AJ159" s="11" t="s">
        <v>143</v>
      </c>
      <c r="AK159" s="52" t="s">
        <v>1262</v>
      </c>
      <c r="AL159" s="11" t="s">
        <v>242</v>
      </c>
      <c r="AM159" s="51" t="s">
        <v>1263</v>
      </c>
      <c r="AN159" s="11" t="s">
        <v>247</v>
      </c>
      <c r="AO159" s="52" t="s">
        <v>1262</v>
      </c>
      <c r="AP159" s="42" t="s">
        <v>54</v>
      </c>
      <c r="AQ159" s="51" t="s">
        <v>1263</v>
      </c>
      <c r="AR159" s="197" t="s">
        <v>1290</v>
      </c>
      <c r="AS159" s="198">
        <v>5</v>
      </c>
      <c r="AT159" s="198" t="s">
        <v>309</v>
      </c>
      <c r="AU159" s="189" t="s">
        <v>310</v>
      </c>
    </row>
    <row r="160" spans="2:47" s="185" customFormat="1" ht="61.8" thickBot="1">
      <c r="B160" s="35"/>
      <c r="C160" s="36" t="s">
        <v>380</v>
      </c>
      <c r="D160" s="36" t="s">
        <v>593</v>
      </c>
      <c r="E160" s="36" t="s">
        <v>382</v>
      </c>
      <c r="F160" s="36" t="s">
        <v>650</v>
      </c>
      <c r="G160" s="36">
        <v>15632</v>
      </c>
      <c r="H160" s="36" t="s">
        <v>662</v>
      </c>
      <c r="I160" s="36" t="s">
        <v>1139</v>
      </c>
      <c r="J160" s="36" t="s">
        <v>449</v>
      </c>
      <c r="K160" s="36" t="s">
        <v>346</v>
      </c>
      <c r="L160" s="37" t="s">
        <v>136</v>
      </c>
      <c r="M160" s="36" t="s">
        <v>1018</v>
      </c>
      <c r="N160" s="36" t="s">
        <v>432</v>
      </c>
      <c r="O160" s="36" t="s">
        <v>147</v>
      </c>
      <c r="P160" s="37" t="s">
        <v>1</v>
      </c>
      <c r="Q160" s="36" t="s">
        <v>450</v>
      </c>
      <c r="R160" s="37" t="s">
        <v>140</v>
      </c>
      <c r="S160" s="36" t="s">
        <v>451</v>
      </c>
      <c r="T160" s="38">
        <v>2.0833333333333332E-2</v>
      </c>
      <c r="U160" s="209">
        <v>0.33333333333333331</v>
      </c>
      <c r="V160" s="54">
        <v>0</v>
      </c>
      <c r="W160" s="44">
        <v>0</v>
      </c>
      <c r="X160" s="72">
        <v>542</v>
      </c>
      <c r="Y160" s="45">
        <v>2.0833333333333332E-2</v>
      </c>
      <c r="Z160" s="40">
        <v>0</v>
      </c>
      <c r="AA160" s="205">
        <v>0</v>
      </c>
      <c r="AB160" s="47">
        <v>0</v>
      </c>
      <c r="AC160" s="41">
        <v>98369600</v>
      </c>
      <c r="AD160" s="48">
        <v>98369600</v>
      </c>
      <c r="AE160" s="49">
        <v>1</v>
      </c>
      <c r="AF160" s="11" t="s">
        <v>64</v>
      </c>
      <c r="AG160" s="50" t="s">
        <v>1262</v>
      </c>
      <c r="AH160" s="11" t="s">
        <v>63</v>
      </c>
      <c r="AI160" s="51" t="s">
        <v>1262</v>
      </c>
      <c r="AJ160" s="11" t="s">
        <v>143</v>
      </c>
      <c r="AK160" s="52" t="s">
        <v>1262</v>
      </c>
      <c r="AL160" s="11" t="s">
        <v>43</v>
      </c>
      <c r="AM160" s="51" t="s">
        <v>1268</v>
      </c>
      <c r="AN160" s="11" t="s">
        <v>247</v>
      </c>
      <c r="AO160" s="52" t="s">
        <v>1262</v>
      </c>
      <c r="AP160" s="42" t="s">
        <v>58</v>
      </c>
      <c r="AQ160" s="51" t="s">
        <v>1262</v>
      </c>
      <c r="AR160" s="197" t="s">
        <v>1287</v>
      </c>
      <c r="AS160" s="198">
        <v>3</v>
      </c>
      <c r="AT160" s="198" t="s">
        <v>305</v>
      </c>
      <c r="AU160" s="189" t="s">
        <v>392</v>
      </c>
    </row>
    <row r="161" spans="2:47" s="185" customFormat="1" ht="41.4" thickBot="1">
      <c r="B161" s="35"/>
      <c r="C161" s="36" t="s">
        <v>380</v>
      </c>
      <c r="D161" s="36" t="s">
        <v>594</v>
      </c>
      <c r="E161" s="36" t="s">
        <v>382</v>
      </c>
      <c r="F161" s="36" t="s">
        <v>650</v>
      </c>
      <c r="G161" s="36">
        <v>15632</v>
      </c>
      <c r="H161" s="36" t="s">
        <v>660</v>
      </c>
      <c r="I161" s="36" t="s">
        <v>406</v>
      </c>
      <c r="J161" s="36" t="s">
        <v>1105</v>
      </c>
      <c r="K161" s="36" t="s">
        <v>348</v>
      </c>
      <c r="L161" s="37" t="s">
        <v>136</v>
      </c>
      <c r="M161" s="36" t="s">
        <v>1021</v>
      </c>
      <c r="N161" s="36" t="s">
        <v>432</v>
      </c>
      <c r="O161" s="36" t="s">
        <v>151</v>
      </c>
      <c r="P161" s="37" t="s">
        <v>6</v>
      </c>
      <c r="Q161" s="36" t="s">
        <v>1022</v>
      </c>
      <c r="R161" s="37" t="s">
        <v>140</v>
      </c>
      <c r="S161" s="36" t="s">
        <v>1023</v>
      </c>
      <c r="T161" s="38">
        <v>0</v>
      </c>
      <c r="U161" s="209">
        <v>2</v>
      </c>
      <c r="V161" s="54">
        <v>0</v>
      </c>
      <c r="W161" s="44">
        <v>0</v>
      </c>
      <c r="X161" s="72">
        <v>542</v>
      </c>
      <c r="Y161" s="45">
        <v>0</v>
      </c>
      <c r="Z161" s="40">
        <v>0</v>
      </c>
      <c r="AA161" s="205">
        <v>0</v>
      </c>
      <c r="AB161" s="47">
        <v>0</v>
      </c>
      <c r="AC161" s="41">
        <v>30000000</v>
      </c>
      <c r="AD161" s="48">
        <v>30000000</v>
      </c>
      <c r="AE161" s="49">
        <v>1</v>
      </c>
      <c r="AF161" s="11" t="s">
        <v>64</v>
      </c>
      <c r="AG161" s="50" t="s">
        <v>1262</v>
      </c>
      <c r="AH161" s="11" t="s">
        <v>63</v>
      </c>
      <c r="AI161" s="51" t="s">
        <v>1262</v>
      </c>
      <c r="AJ161" s="11" t="s">
        <v>143</v>
      </c>
      <c r="AK161" s="52" t="s">
        <v>1262</v>
      </c>
      <c r="AL161" s="11" t="s">
        <v>242</v>
      </c>
      <c r="AM161" s="51" t="s">
        <v>1263</v>
      </c>
      <c r="AN161" s="11" t="s">
        <v>247</v>
      </c>
      <c r="AO161" s="52" t="s">
        <v>1262</v>
      </c>
      <c r="AP161" s="42" t="s">
        <v>58</v>
      </c>
      <c r="AQ161" s="51" t="s">
        <v>1262</v>
      </c>
      <c r="AR161" s="197" t="s">
        <v>1283</v>
      </c>
      <c r="AS161" s="198">
        <v>2</v>
      </c>
      <c r="AT161" s="198" t="s">
        <v>304</v>
      </c>
      <c r="AU161" s="189" t="s">
        <v>303</v>
      </c>
    </row>
    <row r="162" spans="2:47" s="185" customFormat="1" ht="51.6" thickBot="1">
      <c r="B162" s="35"/>
      <c r="C162" s="36" t="s">
        <v>380</v>
      </c>
      <c r="D162" s="36" t="s">
        <v>381</v>
      </c>
      <c r="E162" s="36" t="s">
        <v>382</v>
      </c>
      <c r="F162" s="36" t="s">
        <v>673</v>
      </c>
      <c r="G162" s="36">
        <v>15627</v>
      </c>
      <c r="H162" s="36" t="s">
        <v>674</v>
      </c>
      <c r="I162" s="36" t="s">
        <v>641</v>
      </c>
      <c r="J162" s="36" t="s">
        <v>1161</v>
      </c>
      <c r="K162" s="36" t="s">
        <v>1025</v>
      </c>
      <c r="L162" s="37" t="s">
        <v>324</v>
      </c>
      <c r="M162" s="36" t="s">
        <v>1041</v>
      </c>
      <c r="N162" s="36" t="s">
        <v>432</v>
      </c>
      <c r="O162" s="36" t="s">
        <v>147</v>
      </c>
      <c r="P162" s="37" t="s">
        <v>1</v>
      </c>
      <c r="Q162" s="36" t="s">
        <v>1050</v>
      </c>
      <c r="R162" s="37" t="s">
        <v>140</v>
      </c>
      <c r="S162" s="36" t="s">
        <v>830</v>
      </c>
      <c r="T162" s="38">
        <v>4.1666666666666664E-2</v>
      </c>
      <c r="U162" s="209">
        <v>5</v>
      </c>
      <c r="V162" s="54">
        <v>3441553</v>
      </c>
      <c r="W162" s="44">
        <v>114718.43333333333</v>
      </c>
      <c r="X162" s="72">
        <v>542</v>
      </c>
      <c r="Y162" s="45">
        <v>4.1666666666666664E-2</v>
      </c>
      <c r="Z162" s="40">
        <v>1</v>
      </c>
      <c r="AA162" s="205">
        <v>4779.9347222222223</v>
      </c>
      <c r="AB162" s="47">
        <v>2590724.6194444443</v>
      </c>
      <c r="AC162" s="41">
        <v>161870988.06522933</v>
      </c>
      <c r="AD162" s="48">
        <v>164461712.68467376</v>
      </c>
      <c r="AE162" s="49">
        <v>2</v>
      </c>
      <c r="AF162" s="11" t="s">
        <v>256</v>
      </c>
      <c r="AG162" s="50" t="s">
        <v>1266</v>
      </c>
      <c r="AH162" s="11" t="s">
        <v>39</v>
      </c>
      <c r="AI162" s="51" t="s">
        <v>1266</v>
      </c>
      <c r="AJ162" s="11" t="s">
        <v>263</v>
      </c>
      <c r="AK162" s="52" t="s">
        <v>1266</v>
      </c>
      <c r="AL162" s="11" t="s">
        <v>34</v>
      </c>
      <c r="AM162" s="51" t="s">
        <v>1266</v>
      </c>
      <c r="AN162" s="11" t="s">
        <v>243</v>
      </c>
      <c r="AO162" s="52" t="s">
        <v>1263</v>
      </c>
      <c r="AP162" s="42" t="s">
        <v>50</v>
      </c>
      <c r="AQ162" s="51" t="s">
        <v>1263</v>
      </c>
      <c r="AR162" s="197" t="s">
        <v>1280</v>
      </c>
      <c r="AS162" s="198">
        <v>4</v>
      </c>
      <c r="AT162" s="198" t="s">
        <v>307</v>
      </c>
      <c r="AU162" s="189" t="s">
        <v>391</v>
      </c>
    </row>
    <row r="163" spans="2:47" s="185" customFormat="1" ht="51.6" thickBot="1">
      <c r="B163" s="35"/>
      <c r="C163" s="36" t="s">
        <v>380</v>
      </c>
      <c r="D163" s="36" t="s">
        <v>381</v>
      </c>
      <c r="E163" s="36" t="s">
        <v>382</v>
      </c>
      <c r="F163" s="36" t="s">
        <v>673</v>
      </c>
      <c r="G163" s="36">
        <v>15627</v>
      </c>
      <c r="H163" s="36" t="s">
        <v>680</v>
      </c>
      <c r="I163" s="36" t="s">
        <v>665</v>
      </c>
      <c r="J163" s="36" t="s">
        <v>1155</v>
      </c>
      <c r="K163" s="36" t="s">
        <v>1025</v>
      </c>
      <c r="L163" s="37" t="s">
        <v>324</v>
      </c>
      <c r="M163" s="36" t="s">
        <v>1041</v>
      </c>
      <c r="N163" s="36" t="s">
        <v>432</v>
      </c>
      <c r="O163" s="36" t="s">
        <v>147</v>
      </c>
      <c r="P163" s="37" t="s">
        <v>1</v>
      </c>
      <c r="Q163" s="36" t="s">
        <v>1050</v>
      </c>
      <c r="R163" s="37" t="s">
        <v>140</v>
      </c>
      <c r="S163" s="36" t="s">
        <v>830</v>
      </c>
      <c r="T163" s="38">
        <v>0</v>
      </c>
      <c r="U163" s="209">
        <v>5</v>
      </c>
      <c r="V163" s="54">
        <v>0</v>
      </c>
      <c r="W163" s="44">
        <v>0</v>
      </c>
      <c r="X163" s="72">
        <v>542</v>
      </c>
      <c r="Y163" s="45">
        <v>0</v>
      </c>
      <c r="Z163" s="40">
        <v>0</v>
      </c>
      <c r="AA163" s="205">
        <v>0</v>
      </c>
      <c r="AB163" s="47">
        <v>0</v>
      </c>
      <c r="AC163" s="41">
        <v>161870988.06522933</v>
      </c>
      <c r="AD163" s="48">
        <v>161870988.06522933</v>
      </c>
      <c r="AE163" s="49">
        <v>2</v>
      </c>
      <c r="AF163" s="11" t="s">
        <v>64</v>
      </c>
      <c r="AG163" s="50" t="s">
        <v>1262</v>
      </c>
      <c r="AH163" s="11" t="s">
        <v>39</v>
      </c>
      <c r="AI163" s="51" t="s">
        <v>1266</v>
      </c>
      <c r="AJ163" s="11" t="s">
        <v>263</v>
      </c>
      <c r="AK163" s="52" t="s">
        <v>1266</v>
      </c>
      <c r="AL163" s="11" t="s">
        <v>34</v>
      </c>
      <c r="AM163" s="51" t="s">
        <v>1266</v>
      </c>
      <c r="AN163" s="11" t="s">
        <v>243</v>
      </c>
      <c r="AO163" s="52" t="s">
        <v>1263</v>
      </c>
      <c r="AP163" s="42" t="s">
        <v>50</v>
      </c>
      <c r="AQ163" s="51" t="s">
        <v>1263</v>
      </c>
      <c r="AR163" s="197" t="s">
        <v>1274</v>
      </c>
      <c r="AS163" s="198">
        <v>4</v>
      </c>
      <c r="AT163" s="198" t="s">
        <v>307</v>
      </c>
      <c r="AU163" s="189" t="s">
        <v>391</v>
      </c>
    </row>
    <row r="164" spans="2:47" s="185" customFormat="1" ht="51.6" thickBot="1">
      <c r="B164" s="35"/>
      <c r="C164" s="36" t="s">
        <v>380</v>
      </c>
      <c r="D164" s="36" t="s">
        <v>381</v>
      </c>
      <c r="E164" s="36" t="s">
        <v>382</v>
      </c>
      <c r="F164" s="36" t="s">
        <v>673</v>
      </c>
      <c r="G164" s="36">
        <v>15627</v>
      </c>
      <c r="H164" s="36" t="s">
        <v>681</v>
      </c>
      <c r="I164" s="36" t="s">
        <v>666</v>
      </c>
      <c r="J164" s="36" t="s">
        <v>1156</v>
      </c>
      <c r="K164" s="36" t="s">
        <v>1025</v>
      </c>
      <c r="L164" s="37" t="s">
        <v>324</v>
      </c>
      <c r="M164" s="36" t="s">
        <v>1041</v>
      </c>
      <c r="N164" s="36" t="s">
        <v>432</v>
      </c>
      <c r="O164" s="36" t="s">
        <v>147</v>
      </c>
      <c r="P164" s="37" t="s">
        <v>1</v>
      </c>
      <c r="Q164" s="36" t="s">
        <v>1050</v>
      </c>
      <c r="R164" s="37" t="s">
        <v>140</v>
      </c>
      <c r="S164" s="36" t="s">
        <v>830</v>
      </c>
      <c r="T164" s="38">
        <v>0</v>
      </c>
      <c r="U164" s="209">
        <v>5</v>
      </c>
      <c r="V164" s="54">
        <v>0</v>
      </c>
      <c r="W164" s="44">
        <v>0</v>
      </c>
      <c r="X164" s="72">
        <v>542</v>
      </c>
      <c r="Y164" s="45">
        <v>0</v>
      </c>
      <c r="Z164" s="40">
        <v>0</v>
      </c>
      <c r="AA164" s="205">
        <v>0</v>
      </c>
      <c r="AB164" s="47">
        <v>0</v>
      </c>
      <c r="AC164" s="41">
        <v>161870988.06522933</v>
      </c>
      <c r="AD164" s="48">
        <v>161870988.06522933</v>
      </c>
      <c r="AE164" s="49">
        <v>2</v>
      </c>
      <c r="AF164" s="11" t="s">
        <v>64</v>
      </c>
      <c r="AG164" s="50" t="s">
        <v>1262</v>
      </c>
      <c r="AH164" s="11" t="s">
        <v>39</v>
      </c>
      <c r="AI164" s="51" t="s">
        <v>1266</v>
      </c>
      <c r="AJ164" s="11" t="s">
        <v>263</v>
      </c>
      <c r="AK164" s="52" t="s">
        <v>1266</v>
      </c>
      <c r="AL164" s="11" t="s">
        <v>34</v>
      </c>
      <c r="AM164" s="51" t="s">
        <v>1266</v>
      </c>
      <c r="AN164" s="11" t="s">
        <v>243</v>
      </c>
      <c r="AO164" s="52" t="s">
        <v>1263</v>
      </c>
      <c r="AP164" s="42" t="s">
        <v>50</v>
      </c>
      <c r="AQ164" s="51" t="s">
        <v>1263</v>
      </c>
      <c r="AR164" s="197" t="s">
        <v>1274</v>
      </c>
      <c r="AS164" s="198">
        <v>4</v>
      </c>
      <c r="AT164" s="198" t="s">
        <v>307</v>
      </c>
      <c r="AU164" s="189" t="s">
        <v>391</v>
      </c>
    </row>
    <row r="165" spans="2:47" s="185" customFormat="1" ht="51.6" thickBot="1">
      <c r="B165" s="35"/>
      <c r="C165" s="36" t="s">
        <v>380</v>
      </c>
      <c r="D165" s="36" t="s">
        <v>381</v>
      </c>
      <c r="E165" s="36" t="s">
        <v>382</v>
      </c>
      <c r="F165" s="36" t="s">
        <v>673</v>
      </c>
      <c r="G165" s="36">
        <v>15627</v>
      </c>
      <c r="H165" s="36" t="s">
        <v>679</v>
      </c>
      <c r="I165" s="36" t="s">
        <v>667</v>
      </c>
      <c r="J165" s="36" t="s">
        <v>1157</v>
      </c>
      <c r="K165" s="36" t="s">
        <v>1025</v>
      </c>
      <c r="L165" s="37" t="s">
        <v>324</v>
      </c>
      <c r="M165" s="36" t="s">
        <v>1041</v>
      </c>
      <c r="N165" s="36" t="s">
        <v>432</v>
      </c>
      <c r="O165" s="36" t="s">
        <v>147</v>
      </c>
      <c r="P165" s="37" t="s">
        <v>1</v>
      </c>
      <c r="Q165" s="36" t="s">
        <v>1050</v>
      </c>
      <c r="R165" s="37" t="s">
        <v>140</v>
      </c>
      <c r="S165" s="36" t="s">
        <v>830</v>
      </c>
      <c r="T165" s="38">
        <v>0</v>
      </c>
      <c r="U165" s="209">
        <v>5</v>
      </c>
      <c r="V165" s="54">
        <v>0</v>
      </c>
      <c r="W165" s="44">
        <v>0</v>
      </c>
      <c r="X165" s="72">
        <v>542</v>
      </c>
      <c r="Y165" s="45">
        <v>0</v>
      </c>
      <c r="Z165" s="40">
        <v>0</v>
      </c>
      <c r="AA165" s="205">
        <v>0</v>
      </c>
      <c r="AB165" s="47">
        <v>0</v>
      </c>
      <c r="AC165" s="41">
        <v>161870988.06522933</v>
      </c>
      <c r="AD165" s="48">
        <v>161870988.06522933</v>
      </c>
      <c r="AE165" s="49">
        <v>2</v>
      </c>
      <c r="AF165" s="11" t="s">
        <v>64</v>
      </c>
      <c r="AG165" s="50" t="s">
        <v>1262</v>
      </c>
      <c r="AH165" s="11" t="s">
        <v>39</v>
      </c>
      <c r="AI165" s="51" t="s">
        <v>1266</v>
      </c>
      <c r="AJ165" s="11" t="s">
        <v>263</v>
      </c>
      <c r="AK165" s="52" t="s">
        <v>1266</v>
      </c>
      <c r="AL165" s="11" t="s">
        <v>34</v>
      </c>
      <c r="AM165" s="51" t="s">
        <v>1266</v>
      </c>
      <c r="AN165" s="11" t="s">
        <v>243</v>
      </c>
      <c r="AO165" s="52" t="s">
        <v>1263</v>
      </c>
      <c r="AP165" s="42" t="s">
        <v>50</v>
      </c>
      <c r="AQ165" s="51" t="s">
        <v>1263</v>
      </c>
      <c r="AR165" s="197" t="s">
        <v>1274</v>
      </c>
      <c r="AS165" s="198">
        <v>4</v>
      </c>
      <c r="AT165" s="198" t="s">
        <v>307</v>
      </c>
      <c r="AU165" s="189" t="s">
        <v>391</v>
      </c>
    </row>
    <row r="166" spans="2:47" s="185" customFormat="1" ht="51.6" thickBot="1">
      <c r="B166" s="35"/>
      <c r="C166" s="36" t="s">
        <v>380</v>
      </c>
      <c r="D166" s="36" t="s">
        <v>381</v>
      </c>
      <c r="E166" s="36" t="s">
        <v>382</v>
      </c>
      <c r="F166" s="36" t="s">
        <v>673</v>
      </c>
      <c r="G166" s="36">
        <v>15627</v>
      </c>
      <c r="H166" s="36" t="s">
        <v>682</v>
      </c>
      <c r="I166" s="36" t="s">
        <v>668</v>
      </c>
      <c r="J166" s="36" t="s">
        <v>1158</v>
      </c>
      <c r="K166" s="36" t="s">
        <v>1025</v>
      </c>
      <c r="L166" s="37" t="s">
        <v>324</v>
      </c>
      <c r="M166" s="36" t="s">
        <v>1041</v>
      </c>
      <c r="N166" s="36" t="s">
        <v>432</v>
      </c>
      <c r="O166" s="36" t="s">
        <v>147</v>
      </c>
      <c r="P166" s="37" t="s">
        <v>1</v>
      </c>
      <c r="Q166" s="36" t="s">
        <v>1050</v>
      </c>
      <c r="R166" s="37" t="s">
        <v>140</v>
      </c>
      <c r="S166" s="36" t="s">
        <v>830</v>
      </c>
      <c r="T166" s="38">
        <v>0</v>
      </c>
      <c r="U166" s="209">
        <v>5</v>
      </c>
      <c r="V166" s="54">
        <v>0</v>
      </c>
      <c r="W166" s="44">
        <v>0</v>
      </c>
      <c r="X166" s="72">
        <v>542</v>
      </c>
      <c r="Y166" s="45">
        <v>0</v>
      </c>
      <c r="Z166" s="40">
        <v>0</v>
      </c>
      <c r="AA166" s="205">
        <v>0</v>
      </c>
      <c r="AB166" s="47">
        <v>0</v>
      </c>
      <c r="AC166" s="41">
        <v>161870988.06522933</v>
      </c>
      <c r="AD166" s="48">
        <v>161870988.06522933</v>
      </c>
      <c r="AE166" s="49">
        <v>2</v>
      </c>
      <c r="AF166" s="11" t="s">
        <v>64</v>
      </c>
      <c r="AG166" s="50" t="s">
        <v>1262</v>
      </c>
      <c r="AH166" s="11" t="s">
        <v>39</v>
      </c>
      <c r="AI166" s="51" t="s">
        <v>1266</v>
      </c>
      <c r="AJ166" s="11" t="s">
        <v>263</v>
      </c>
      <c r="AK166" s="52" t="s">
        <v>1266</v>
      </c>
      <c r="AL166" s="11" t="s">
        <v>34</v>
      </c>
      <c r="AM166" s="51" t="s">
        <v>1266</v>
      </c>
      <c r="AN166" s="11" t="s">
        <v>243</v>
      </c>
      <c r="AO166" s="52" t="s">
        <v>1263</v>
      </c>
      <c r="AP166" s="42" t="s">
        <v>50</v>
      </c>
      <c r="AQ166" s="51" t="s">
        <v>1263</v>
      </c>
      <c r="AR166" s="197" t="s">
        <v>1274</v>
      </c>
      <c r="AS166" s="198">
        <v>4</v>
      </c>
      <c r="AT166" s="198" t="s">
        <v>307</v>
      </c>
      <c r="AU166" s="189" t="s">
        <v>391</v>
      </c>
    </row>
    <row r="167" spans="2:47" s="185" customFormat="1" ht="41.4" thickBot="1">
      <c r="B167" s="35"/>
      <c r="C167" s="36" t="s">
        <v>380</v>
      </c>
      <c r="D167" s="36" t="s">
        <v>381</v>
      </c>
      <c r="E167" s="36" t="s">
        <v>382</v>
      </c>
      <c r="F167" s="36" t="s">
        <v>701</v>
      </c>
      <c r="G167" s="36">
        <v>15627</v>
      </c>
      <c r="H167" s="36" t="s">
        <v>686</v>
      </c>
      <c r="I167" s="36" t="s">
        <v>644</v>
      </c>
      <c r="J167" s="36" t="s">
        <v>838</v>
      </c>
      <c r="K167" s="36" t="s">
        <v>1016</v>
      </c>
      <c r="L167" s="37" t="s">
        <v>324</v>
      </c>
      <c r="M167" s="36" t="s">
        <v>1017</v>
      </c>
      <c r="N167" s="36" t="s">
        <v>432</v>
      </c>
      <c r="O167" s="36" t="s">
        <v>147</v>
      </c>
      <c r="P167" s="37" t="s">
        <v>1</v>
      </c>
      <c r="Q167" s="36" t="s">
        <v>448</v>
      </c>
      <c r="R167" s="37" t="s">
        <v>140</v>
      </c>
      <c r="S167" s="36" t="s">
        <v>1009</v>
      </c>
      <c r="T167" s="38">
        <v>4.1666666666666664E-2</v>
      </c>
      <c r="U167" s="209">
        <v>3</v>
      </c>
      <c r="V167" s="54">
        <v>3441553</v>
      </c>
      <c r="W167" s="44">
        <v>114718.43333333333</v>
      </c>
      <c r="X167" s="72">
        <v>542</v>
      </c>
      <c r="Y167" s="45">
        <v>4.1666666666666664E-2</v>
      </c>
      <c r="Z167" s="40">
        <v>1</v>
      </c>
      <c r="AA167" s="205">
        <v>4779.9347222222223</v>
      </c>
      <c r="AB167" s="47">
        <v>2590724.6194444443</v>
      </c>
      <c r="AC167" s="41">
        <v>200405322.02091306</v>
      </c>
      <c r="AD167" s="48">
        <v>202996046.64035749</v>
      </c>
      <c r="AE167" s="49">
        <v>2</v>
      </c>
      <c r="AF167" s="11" t="s">
        <v>256</v>
      </c>
      <c r="AG167" s="50" t="s">
        <v>1266</v>
      </c>
      <c r="AH167" s="11" t="s">
        <v>245</v>
      </c>
      <c r="AI167" s="51" t="s">
        <v>1263</v>
      </c>
      <c r="AJ167" s="11" t="s">
        <v>263</v>
      </c>
      <c r="AK167" s="52" t="s">
        <v>1266</v>
      </c>
      <c r="AL167" s="11" t="s">
        <v>242</v>
      </c>
      <c r="AM167" s="51" t="s">
        <v>1263</v>
      </c>
      <c r="AN167" s="11" t="s">
        <v>247</v>
      </c>
      <c r="AO167" s="52" t="s">
        <v>1262</v>
      </c>
      <c r="AP167" s="42" t="s">
        <v>54</v>
      </c>
      <c r="AQ167" s="51" t="s">
        <v>1263</v>
      </c>
      <c r="AR167" s="197" t="s">
        <v>1275</v>
      </c>
      <c r="AS167" s="198">
        <v>4</v>
      </c>
      <c r="AT167" s="198" t="s">
        <v>307</v>
      </c>
      <c r="AU167" s="189" t="s">
        <v>391</v>
      </c>
    </row>
    <row r="168" spans="2:47" s="185" customFormat="1" ht="41.4" thickBot="1">
      <c r="B168" s="35"/>
      <c r="C168" s="36" t="s">
        <v>380</v>
      </c>
      <c r="D168" s="36" t="s">
        <v>381</v>
      </c>
      <c r="E168" s="36" t="s">
        <v>382</v>
      </c>
      <c r="F168" s="36" t="s">
        <v>701</v>
      </c>
      <c r="G168" s="36">
        <v>15627</v>
      </c>
      <c r="H168" s="36" t="s">
        <v>676</v>
      </c>
      <c r="I168" s="36" t="s">
        <v>669</v>
      </c>
      <c r="J168" s="36" t="s">
        <v>1159</v>
      </c>
      <c r="K168" s="36" t="s">
        <v>1011</v>
      </c>
      <c r="L168" s="37" t="s">
        <v>324</v>
      </c>
      <c r="M168" s="36" t="s">
        <v>1012</v>
      </c>
      <c r="N168" s="36" t="s">
        <v>432</v>
      </c>
      <c r="O168" s="36" t="s">
        <v>147</v>
      </c>
      <c r="P168" s="37" t="s">
        <v>1</v>
      </c>
      <c r="Q168" s="36" t="s">
        <v>448</v>
      </c>
      <c r="R168" s="37" t="s">
        <v>140</v>
      </c>
      <c r="S168" s="36" t="s">
        <v>1009</v>
      </c>
      <c r="T168" s="38">
        <v>2.0833333333333332E-2</v>
      </c>
      <c r="U168" s="209">
        <v>3</v>
      </c>
      <c r="V168" s="54">
        <v>2865626</v>
      </c>
      <c r="W168" s="44">
        <v>95520.866666666669</v>
      </c>
      <c r="X168" s="72">
        <v>542</v>
      </c>
      <c r="Y168" s="45">
        <v>2.0833333333333332E-2</v>
      </c>
      <c r="Z168" s="40">
        <v>1</v>
      </c>
      <c r="AA168" s="205">
        <v>1990.0180555555555</v>
      </c>
      <c r="AB168" s="47">
        <v>1078589.7861111111</v>
      </c>
      <c r="AC168" s="41">
        <v>200405322.02091306</v>
      </c>
      <c r="AD168" s="48">
        <v>201483911.80702418</v>
      </c>
      <c r="AE168" s="49">
        <v>2</v>
      </c>
      <c r="AF168" s="11" t="s">
        <v>256</v>
      </c>
      <c r="AG168" s="50" t="s">
        <v>1266</v>
      </c>
      <c r="AH168" s="11" t="s">
        <v>245</v>
      </c>
      <c r="AI168" s="51" t="s">
        <v>1263</v>
      </c>
      <c r="AJ168" s="11" t="s">
        <v>263</v>
      </c>
      <c r="AK168" s="52" t="s">
        <v>1266</v>
      </c>
      <c r="AL168" s="11" t="s">
        <v>242</v>
      </c>
      <c r="AM168" s="51" t="s">
        <v>1263</v>
      </c>
      <c r="AN168" s="11" t="s">
        <v>247</v>
      </c>
      <c r="AO168" s="52" t="s">
        <v>1262</v>
      </c>
      <c r="AP168" s="42" t="s">
        <v>54</v>
      </c>
      <c r="AQ168" s="51" t="s">
        <v>1263</v>
      </c>
      <c r="AR168" s="197" t="s">
        <v>1275</v>
      </c>
      <c r="AS168" s="198">
        <v>4</v>
      </c>
      <c r="AT168" s="198" t="s">
        <v>307</v>
      </c>
      <c r="AU168" s="189" t="s">
        <v>391</v>
      </c>
    </row>
    <row r="169" spans="2:47" s="185" customFormat="1" ht="41.4" thickBot="1">
      <c r="B169" s="35"/>
      <c r="C169" s="36" t="s">
        <v>380</v>
      </c>
      <c r="D169" s="36" t="s">
        <v>381</v>
      </c>
      <c r="E169" s="36" t="s">
        <v>382</v>
      </c>
      <c r="F169" s="36" t="s">
        <v>701</v>
      </c>
      <c r="G169" s="36">
        <v>15627</v>
      </c>
      <c r="H169" s="36" t="s">
        <v>675</v>
      </c>
      <c r="I169" s="36" t="s">
        <v>670</v>
      </c>
      <c r="J169" s="36" t="s">
        <v>1160</v>
      </c>
      <c r="K169" s="36" t="s">
        <v>1011</v>
      </c>
      <c r="L169" s="37" t="s">
        <v>324</v>
      </c>
      <c r="M169" s="36" t="s">
        <v>1012</v>
      </c>
      <c r="N169" s="36" t="s">
        <v>432</v>
      </c>
      <c r="O169" s="36" t="s">
        <v>147</v>
      </c>
      <c r="P169" s="37" t="s">
        <v>1</v>
      </c>
      <c r="Q169" s="36" t="s">
        <v>448</v>
      </c>
      <c r="R169" s="37" t="s">
        <v>140</v>
      </c>
      <c r="S169" s="36" t="s">
        <v>1009</v>
      </c>
      <c r="T169" s="38">
        <v>2.0833333333333332E-2</v>
      </c>
      <c r="U169" s="209">
        <v>3</v>
      </c>
      <c r="V169" s="54">
        <v>595727</v>
      </c>
      <c r="W169" s="44">
        <v>19857.566666666666</v>
      </c>
      <c r="X169" s="72">
        <v>542</v>
      </c>
      <c r="Y169" s="45">
        <v>2.0833333333333332E-2</v>
      </c>
      <c r="Z169" s="40">
        <v>1</v>
      </c>
      <c r="AA169" s="205">
        <v>413.6993055555555</v>
      </c>
      <c r="AB169" s="47">
        <v>224225.02361111107</v>
      </c>
      <c r="AC169" s="41">
        <v>200405322.02091306</v>
      </c>
      <c r="AD169" s="48">
        <v>200629547.04452416</v>
      </c>
      <c r="AE169" s="49">
        <v>2</v>
      </c>
      <c r="AF169" s="11" t="s">
        <v>241</v>
      </c>
      <c r="AG169" s="50" t="s">
        <v>1268</v>
      </c>
      <c r="AH169" s="11" t="s">
        <v>245</v>
      </c>
      <c r="AI169" s="51" t="s">
        <v>1263</v>
      </c>
      <c r="AJ169" s="11" t="s">
        <v>263</v>
      </c>
      <c r="AK169" s="52" t="s">
        <v>1266</v>
      </c>
      <c r="AL169" s="11" t="s">
        <v>242</v>
      </c>
      <c r="AM169" s="51" t="s">
        <v>1263</v>
      </c>
      <c r="AN169" s="11" t="s">
        <v>247</v>
      </c>
      <c r="AO169" s="52" t="s">
        <v>1262</v>
      </c>
      <c r="AP169" s="42" t="s">
        <v>54</v>
      </c>
      <c r="AQ169" s="51" t="s">
        <v>1263</v>
      </c>
      <c r="AR169" s="197" t="s">
        <v>1286</v>
      </c>
      <c r="AS169" s="198">
        <v>4</v>
      </c>
      <c r="AT169" s="198" t="s">
        <v>307</v>
      </c>
      <c r="AU169" s="189" t="s">
        <v>391</v>
      </c>
    </row>
    <row r="170" spans="2:47" s="185" customFormat="1" ht="41.4" thickBot="1">
      <c r="B170" s="35"/>
      <c r="C170" s="36" t="s">
        <v>380</v>
      </c>
      <c r="D170" s="36" t="s">
        <v>381</v>
      </c>
      <c r="E170" s="36" t="s">
        <v>382</v>
      </c>
      <c r="F170" s="36" t="s">
        <v>701</v>
      </c>
      <c r="G170" s="36">
        <v>15627</v>
      </c>
      <c r="H170" s="36" t="s">
        <v>678</v>
      </c>
      <c r="I170" s="36" t="s">
        <v>671</v>
      </c>
      <c r="J170" s="36" t="s">
        <v>1159</v>
      </c>
      <c r="K170" s="36" t="s">
        <v>1011</v>
      </c>
      <c r="L170" s="37" t="s">
        <v>155</v>
      </c>
      <c r="M170" s="36" t="s">
        <v>1014</v>
      </c>
      <c r="N170" s="36" t="s">
        <v>432</v>
      </c>
      <c r="O170" s="36" t="s">
        <v>147</v>
      </c>
      <c r="P170" s="37" t="s">
        <v>1</v>
      </c>
      <c r="Q170" s="36" t="s">
        <v>156</v>
      </c>
      <c r="R170" s="37" t="s">
        <v>157</v>
      </c>
      <c r="S170" s="36" t="s">
        <v>1004</v>
      </c>
      <c r="T170" s="38">
        <v>2.0833333333333332E-2</v>
      </c>
      <c r="U170" s="209">
        <v>3</v>
      </c>
      <c r="V170" s="54">
        <v>0</v>
      </c>
      <c r="W170" s="44">
        <v>0</v>
      </c>
      <c r="X170" s="72">
        <v>542</v>
      </c>
      <c r="Y170" s="45">
        <v>2.0833333333333332E-2</v>
      </c>
      <c r="Z170" s="40">
        <v>0</v>
      </c>
      <c r="AA170" s="205">
        <v>0</v>
      </c>
      <c r="AB170" s="47">
        <v>0</v>
      </c>
      <c r="AC170" s="41">
        <v>200405322.02091306</v>
      </c>
      <c r="AD170" s="48">
        <v>200405322.02091306</v>
      </c>
      <c r="AE170" s="49">
        <v>2</v>
      </c>
      <c r="AF170" s="11" t="s">
        <v>64</v>
      </c>
      <c r="AG170" s="50" t="s">
        <v>1262</v>
      </c>
      <c r="AH170" s="11" t="s">
        <v>63</v>
      </c>
      <c r="AI170" s="51" t="s">
        <v>1262</v>
      </c>
      <c r="AJ170" s="11" t="s">
        <v>263</v>
      </c>
      <c r="AK170" s="52" t="s">
        <v>1266</v>
      </c>
      <c r="AL170" s="11" t="s">
        <v>242</v>
      </c>
      <c r="AM170" s="51" t="s">
        <v>1263</v>
      </c>
      <c r="AN170" s="11" t="s">
        <v>247</v>
      </c>
      <c r="AO170" s="52" t="s">
        <v>1262</v>
      </c>
      <c r="AP170" s="42" t="s">
        <v>54</v>
      </c>
      <c r="AQ170" s="51" t="s">
        <v>1263</v>
      </c>
      <c r="AR170" s="197" t="s">
        <v>1297</v>
      </c>
      <c r="AS170" s="198">
        <v>4</v>
      </c>
      <c r="AT170" s="198" t="s">
        <v>307</v>
      </c>
      <c r="AU170" s="189" t="s">
        <v>391</v>
      </c>
    </row>
    <row r="171" spans="2:47" s="185" customFormat="1" ht="41.4" thickBot="1">
      <c r="B171" s="35"/>
      <c r="C171" s="36" t="s">
        <v>380</v>
      </c>
      <c r="D171" s="36" t="s">
        <v>381</v>
      </c>
      <c r="E171" s="36" t="s">
        <v>382</v>
      </c>
      <c r="F171" s="36" t="s">
        <v>701</v>
      </c>
      <c r="G171" s="36">
        <v>15627</v>
      </c>
      <c r="H171" s="36" t="s">
        <v>677</v>
      </c>
      <c r="I171" s="36" t="s">
        <v>672</v>
      </c>
      <c r="J171" s="36" t="s">
        <v>1159</v>
      </c>
      <c r="K171" s="36" t="s">
        <v>1011</v>
      </c>
      <c r="L171" s="37" t="s">
        <v>155</v>
      </c>
      <c r="M171" s="36" t="s">
        <v>1014</v>
      </c>
      <c r="N171" s="36" t="s">
        <v>432</v>
      </c>
      <c r="O171" s="36" t="s">
        <v>147</v>
      </c>
      <c r="P171" s="37" t="s">
        <v>1</v>
      </c>
      <c r="Q171" s="36" t="s">
        <v>156</v>
      </c>
      <c r="R171" s="37" t="s">
        <v>157</v>
      </c>
      <c r="S171" s="36" t="s">
        <v>1004</v>
      </c>
      <c r="T171" s="38">
        <v>2.0833333333333332E-2</v>
      </c>
      <c r="U171" s="209">
        <v>3</v>
      </c>
      <c r="V171" s="54">
        <v>0</v>
      </c>
      <c r="W171" s="44">
        <v>0</v>
      </c>
      <c r="X171" s="72">
        <v>542</v>
      </c>
      <c r="Y171" s="45">
        <v>2.0833333333333332E-2</v>
      </c>
      <c r="Z171" s="40">
        <v>0</v>
      </c>
      <c r="AA171" s="205">
        <v>0</v>
      </c>
      <c r="AB171" s="47">
        <v>0</v>
      </c>
      <c r="AC171" s="41">
        <v>200405322.02091306</v>
      </c>
      <c r="AD171" s="48">
        <v>200405322.02091306</v>
      </c>
      <c r="AE171" s="49">
        <v>2</v>
      </c>
      <c r="AF171" s="11" t="s">
        <v>64</v>
      </c>
      <c r="AG171" s="50" t="s">
        <v>1262</v>
      </c>
      <c r="AH171" s="11" t="s">
        <v>63</v>
      </c>
      <c r="AI171" s="51" t="s">
        <v>1262</v>
      </c>
      <c r="AJ171" s="11" t="s">
        <v>263</v>
      </c>
      <c r="AK171" s="52" t="s">
        <v>1266</v>
      </c>
      <c r="AL171" s="11" t="s">
        <v>242</v>
      </c>
      <c r="AM171" s="51" t="s">
        <v>1263</v>
      </c>
      <c r="AN171" s="11" t="s">
        <v>247</v>
      </c>
      <c r="AO171" s="52" t="s">
        <v>1262</v>
      </c>
      <c r="AP171" s="42" t="s">
        <v>54</v>
      </c>
      <c r="AQ171" s="51" t="s">
        <v>1263</v>
      </c>
      <c r="AR171" s="197" t="s">
        <v>1297</v>
      </c>
      <c r="AS171" s="198">
        <v>4</v>
      </c>
      <c r="AT171" s="198" t="s">
        <v>307</v>
      </c>
      <c r="AU171" s="189" t="s">
        <v>391</v>
      </c>
    </row>
    <row r="172" spans="2:47" s="185" customFormat="1" ht="41.4" thickBot="1">
      <c r="B172" s="35"/>
      <c r="C172" s="36" t="s">
        <v>380</v>
      </c>
      <c r="D172" s="36" t="s">
        <v>381</v>
      </c>
      <c r="E172" s="36" t="s">
        <v>382</v>
      </c>
      <c r="F172" s="36" t="s">
        <v>673</v>
      </c>
      <c r="G172" s="36">
        <v>15627</v>
      </c>
      <c r="H172" s="36" t="s">
        <v>683</v>
      </c>
      <c r="I172" s="36" t="s">
        <v>648</v>
      </c>
      <c r="J172" s="36" t="s">
        <v>832</v>
      </c>
      <c r="K172" s="36" t="s">
        <v>833</v>
      </c>
      <c r="L172" s="37" t="s">
        <v>136</v>
      </c>
      <c r="M172" s="36" t="s">
        <v>1137</v>
      </c>
      <c r="N172" s="36" t="s">
        <v>432</v>
      </c>
      <c r="O172" s="36" t="s">
        <v>147</v>
      </c>
      <c r="P172" s="37" t="s">
        <v>1</v>
      </c>
      <c r="Q172" s="36" t="s">
        <v>476</v>
      </c>
      <c r="R172" s="37" t="s">
        <v>140</v>
      </c>
      <c r="S172" s="36" t="s">
        <v>1138</v>
      </c>
      <c r="T172" s="38">
        <v>4.1666666666666664E-2</v>
      </c>
      <c r="U172" s="209">
        <v>90</v>
      </c>
      <c r="V172" s="54">
        <v>3441553</v>
      </c>
      <c r="W172" s="44">
        <v>114718.43333333333</v>
      </c>
      <c r="X172" s="72">
        <v>542</v>
      </c>
      <c r="Y172" s="45">
        <v>4.1666666666666664E-2</v>
      </c>
      <c r="Z172" s="40">
        <v>1</v>
      </c>
      <c r="AA172" s="205">
        <v>4779.9347222222223</v>
      </c>
      <c r="AB172" s="47">
        <v>2590724.6194444443</v>
      </c>
      <c r="AC172" s="41">
        <v>527675586.80340129</v>
      </c>
      <c r="AD172" s="48">
        <v>530266311.42284572</v>
      </c>
      <c r="AE172" s="49">
        <v>3</v>
      </c>
      <c r="AF172" s="11" t="s">
        <v>256</v>
      </c>
      <c r="AG172" s="50" t="s">
        <v>1266</v>
      </c>
      <c r="AH172" s="11" t="s">
        <v>63</v>
      </c>
      <c r="AI172" s="51" t="s">
        <v>1262</v>
      </c>
      <c r="AJ172" s="11" t="s">
        <v>143</v>
      </c>
      <c r="AK172" s="52" t="s">
        <v>1262</v>
      </c>
      <c r="AL172" s="11" t="s">
        <v>242</v>
      </c>
      <c r="AM172" s="51" t="s">
        <v>1263</v>
      </c>
      <c r="AN172" s="11" t="s">
        <v>247</v>
      </c>
      <c r="AO172" s="52" t="s">
        <v>1262</v>
      </c>
      <c r="AP172" s="42" t="s">
        <v>54</v>
      </c>
      <c r="AQ172" s="51" t="s">
        <v>1263</v>
      </c>
      <c r="AR172" s="197" t="s">
        <v>1267</v>
      </c>
      <c r="AS172" s="198">
        <v>4</v>
      </c>
      <c r="AT172" s="198" t="s">
        <v>307</v>
      </c>
      <c r="AU172" s="189" t="s">
        <v>391</v>
      </c>
    </row>
    <row r="173" spans="2:47" s="185" customFormat="1" ht="61.8" thickBot="1">
      <c r="B173" s="35"/>
      <c r="C173" s="36" t="s">
        <v>380</v>
      </c>
      <c r="D173" s="36" t="s">
        <v>381</v>
      </c>
      <c r="E173" s="36" t="s">
        <v>382</v>
      </c>
      <c r="F173" s="36" t="s">
        <v>673</v>
      </c>
      <c r="G173" s="36">
        <v>15627</v>
      </c>
      <c r="H173" s="36" t="s">
        <v>684</v>
      </c>
      <c r="I173" s="36" t="s">
        <v>1139</v>
      </c>
      <c r="J173" s="36" t="s">
        <v>449</v>
      </c>
      <c r="K173" s="36" t="s">
        <v>346</v>
      </c>
      <c r="L173" s="37" t="s">
        <v>136</v>
      </c>
      <c r="M173" s="36" t="s">
        <v>1018</v>
      </c>
      <c r="N173" s="36" t="s">
        <v>432</v>
      </c>
      <c r="O173" s="36" t="s">
        <v>147</v>
      </c>
      <c r="P173" s="37" t="s">
        <v>1</v>
      </c>
      <c r="Q173" s="36" t="s">
        <v>450</v>
      </c>
      <c r="R173" s="37" t="s">
        <v>140</v>
      </c>
      <c r="S173" s="36" t="s">
        <v>451</v>
      </c>
      <c r="T173" s="38">
        <v>2.0833333333333332E-2</v>
      </c>
      <c r="U173" s="209">
        <v>0.33333333333333331</v>
      </c>
      <c r="V173" s="54">
        <v>0</v>
      </c>
      <c r="W173" s="44">
        <v>0</v>
      </c>
      <c r="X173" s="72">
        <v>542</v>
      </c>
      <c r="Y173" s="45">
        <v>2.0833333333333332E-2</v>
      </c>
      <c r="Z173" s="40">
        <v>0</v>
      </c>
      <c r="AA173" s="205">
        <v>0</v>
      </c>
      <c r="AB173" s="47">
        <v>0</v>
      </c>
      <c r="AC173" s="41">
        <v>98369600</v>
      </c>
      <c r="AD173" s="48">
        <v>98369600</v>
      </c>
      <c r="AE173" s="49">
        <v>1</v>
      </c>
      <c r="AF173" s="11" t="s">
        <v>64</v>
      </c>
      <c r="AG173" s="50" t="s">
        <v>1262</v>
      </c>
      <c r="AH173" s="11" t="s">
        <v>63</v>
      </c>
      <c r="AI173" s="51" t="s">
        <v>1262</v>
      </c>
      <c r="AJ173" s="11" t="s">
        <v>143</v>
      </c>
      <c r="AK173" s="52" t="s">
        <v>1262</v>
      </c>
      <c r="AL173" s="11" t="s">
        <v>43</v>
      </c>
      <c r="AM173" s="51" t="s">
        <v>1268</v>
      </c>
      <c r="AN173" s="11" t="s">
        <v>247</v>
      </c>
      <c r="AO173" s="52" t="s">
        <v>1262</v>
      </c>
      <c r="AP173" s="42" t="s">
        <v>58</v>
      </c>
      <c r="AQ173" s="51" t="s">
        <v>1262</v>
      </c>
      <c r="AR173" s="197" t="s">
        <v>1287</v>
      </c>
      <c r="AS173" s="198">
        <v>3</v>
      </c>
      <c r="AT173" s="198" t="s">
        <v>305</v>
      </c>
      <c r="AU173" s="189" t="s">
        <v>392</v>
      </c>
    </row>
    <row r="174" spans="2:47" s="185" customFormat="1" ht="41.4" thickBot="1">
      <c r="B174" s="35"/>
      <c r="C174" s="36" t="s">
        <v>380</v>
      </c>
      <c r="D174" s="36" t="s">
        <v>381</v>
      </c>
      <c r="E174" s="36" t="s">
        <v>382</v>
      </c>
      <c r="F174" s="36" t="s">
        <v>673</v>
      </c>
      <c r="G174" s="36">
        <v>15627</v>
      </c>
      <c r="H174" s="36" t="s">
        <v>685</v>
      </c>
      <c r="I174" s="36" t="s">
        <v>406</v>
      </c>
      <c r="J174" s="36" t="s">
        <v>1105</v>
      </c>
      <c r="K174" s="36" t="s">
        <v>348</v>
      </c>
      <c r="L174" s="37" t="s">
        <v>136</v>
      </c>
      <c r="M174" s="36" t="s">
        <v>1021</v>
      </c>
      <c r="N174" s="36" t="s">
        <v>432</v>
      </c>
      <c r="O174" s="36" t="s">
        <v>151</v>
      </c>
      <c r="P174" s="37" t="s">
        <v>6</v>
      </c>
      <c r="Q174" s="36" t="s">
        <v>1022</v>
      </c>
      <c r="R174" s="37" t="s">
        <v>140</v>
      </c>
      <c r="S174" s="36" t="s">
        <v>1023</v>
      </c>
      <c r="T174" s="38">
        <v>0</v>
      </c>
      <c r="U174" s="209">
        <v>2</v>
      </c>
      <c r="V174" s="54">
        <v>0</v>
      </c>
      <c r="W174" s="44">
        <v>0</v>
      </c>
      <c r="X174" s="72">
        <v>542</v>
      </c>
      <c r="Y174" s="45">
        <v>0</v>
      </c>
      <c r="Z174" s="40">
        <v>0</v>
      </c>
      <c r="AA174" s="205">
        <v>0</v>
      </c>
      <c r="AB174" s="47">
        <v>0</v>
      </c>
      <c r="AC174" s="41">
        <v>30000000</v>
      </c>
      <c r="AD174" s="48">
        <v>30000000</v>
      </c>
      <c r="AE174" s="49">
        <v>1</v>
      </c>
      <c r="AF174" s="11" t="s">
        <v>64</v>
      </c>
      <c r="AG174" s="50" t="s">
        <v>1262</v>
      </c>
      <c r="AH174" s="11" t="s">
        <v>63</v>
      </c>
      <c r="AI174" s="51" t="s">
        <v>1262</v>
      </c>
      <c r="AJ174" s="11" t="s">
        <v>143</v>
      </c>
      <c r="AK174" s="52" t="s">
        <v>1262</v>
      </c>
      <c r="AL174" s="11" t="s">
        <v>242</v>
      </c>
      <c r="AM174" s="51" t="s">
        <v>1263</v>
      </c>
      <c r="AN174" s="11" t="s">
        <v>247</v>
      </c>
      <c r="AO174" s="52" t="s">
        <v>1262</v>
      </c>
      <c r="AP174" s="42" t="s">
        <v>58</v>
      </c>
      <c r="AQ174" s="51" t="s">
        <v>1262</v>
      </c>
      <c r="AR174" s="197" t="s">
        <v>1283</v>
      </c>
      <c r="AS174" s="198">
        <v>2</v>
      </c>
      <c r="AT174" s="198" t="s">
        <v>304</v>
      </c>
      <c r="AU174" s="189" t="s">
        <v>303</v>
      </c>
    </row>
    <row r="175" spans="2:47" s="185" customFormat="1" ht="51.6" thickBot="1">
      <c r="B175" s="35"/>
      <c r="C175" s="36" t="s">
        <v>380</v>
      </c>
      <c r="D175" s="36" t="s">
        <v>381</v>
      </c>
      <c r="E175" s="36" t="s">
        <v>382</v>
      </c>
      <c r="F175" s="36" t="s">
        <v>702</v>
      </c>
      <c r="G175" s="36">
        <v>14800</v>
      </c>
      <c r="H175" s="36" t="s">
        <v>717</v>
      </c>
      <c r="I175" s="36" t="s">
        <v>687</v>
      </c>
      <c r="J175" s="36" t="s">
        <v>1162</v>
      </c>
      <c r="K175" s="36" t="s">
        <v>1025</v>
      </c>
      <c r="L175" s="37" t="s">
        <v>324</v>
      </c>
      <c r="M175" s="36" t="s">
        <v>1026</v>
      </c>
      <c r="N175" s="36" t="s">
        <v>432</v>
      </c>
      <c r="O175" s="36" t="s">
        <v>147</v>
      </c>
      <c r="P175" s="37" t="s">
        <v>1</v>
      </c>
      <c r="Q175" s="36" t="s">
        <v>1050</v>
      </c>
      <c r="R175" s="37" t="s">
        <v>140</v>
      </c>
      <c r="S175" s="36" t="s">
        <v>830</v>
      </c>
      <c r="T175" s="38">
        <v>0.125</v>
      </c>
      <c r="U175" s="209">
        <v>5</v>
      </c>
      <c r="V175" s="54">
        <v>4611466</v>
      </c>
      <c r="W175" s="44">
        <v>153715.53333333333</v>
      </c>
      <c r="X175" s="72">
        <v>542</v>
      </c>
      <c r="Y175" s="45">
        <v>0.125</v>
      </c>
      <c r="Z175" s="40">
        <v>1</v>
      </c>
      <c r="AA175" s="205">
        <v>19214.441666666666</v>
      </c>
      <c r="AB175" s="47">
        <v>10414227.383333333</v>
      </c>
      <c r="AC175" s="41">
        <v>161870988.06522933</v>
      </c>
      <c r="AD175" s="48">
        <v>172285215.44856265</v>
      </c>
      <c r="AE175" s="49">
        <v>2</v>
      </c>
      <c r="AF175" s="11" t="s">
        <v>256</v>
      </c>
      <c r="AG175" s="50" t="s">
        <v>1266</v>
      </c>
      <c r="AH175" s="11" t="s">
        <v>254</v>
      </c>
      <c r="AI175" s="51" t="s">
        <v>1266</v>
      </c>
      <c r="AJ175" s="11" t="s">
        <v>263</v>
      </c>
      <c r="AK175" s="52" t="s">
        <v>1266</v>
      </c>
      <c r="AL175" s="11" t="s">
        <v>34</v>
      </c>
      <c r="AM175" s="51" t="s">
        <v>1266</v>
      </c>
      <c r="AN175" s="11" t="s">
        <v>243</v>
      </c>
      <c r="AO175" s="52" t="s">
        <v>1263</v>
      </c>
      <c r="AP175" s="42" t="s">
        <v>50</v>
      </c>
      <c r="AQ175" s="51" t="s">
        <v>1263</v>
      </c>
      <c r="AR175" s="197" t="s">
        <v>1280</v>
      </c>
      <c r="AS175" s="198">
        <v>4</v>
      </c>
      <c r="AT175" s="198" t="s">
        <v>307</v>
      </c>
      <c r="AU175" s="189" t="s">
        <v>391</v>
      </c>
    </row>
    <row r="176" spans="2:47" s="185" customFormat="1" ht="51.6" thickBot="1">
      <c r="B176" s="35"/>
      <c r="C176" s="36" t="s">
        <v>380</v>
      </c>
      <c r="D176" s="36" t="s">
        <v>381</v>
      </c>
      <c r="E176" s="36" t="s">
        <v>382</v>
      </c>
      <c r="F176" s="36" t="s">
        <v>702</v>
      </c>
      <c r="G176" s="36">
        <v>14800</v>
      </c>
      <c r="H176" s="36" t="s">
        <v>715</v>
      </c>
      <c r="I176" s="36" t="s">
        <v>688</v>
      </c>
      <c r="J176" s="36" t="s">
        <v>839</v>
      </c>
      <c r="K176" s="36" t="s">
        <v>1025</v>
      </c>
      <c r="L176" s="37" t="s">
        <v>324</v>
      </c>
      <c r="M176" s="36" t="s">
        <v>1026</v>
      </c>
      <c r="N176" s="36" t="s">
        <v>432</v>
      </c>
      <c r="O176" s="36" t="s">
        <v>151</v>
      </c>
      <c r="P176" s="37" t="s">
        <v>6</v>
      </c>
      <c r="Q176" s="36" t="s">
        <v>1050</v>
      </c>
      <c r="R176" s="37" t="s">
        <v>140</v>
      </c>
      <c r="S176" s="36" t="s">
        <v>830</v>
      </c>
      <c r="T176" s="38">
        <v>0</v>
      </c>
      <c r="U176" s="209">
        <v>5</v>
      </c>
      <c r="V176" s="54">
        <v>0</v>
      </c>
      <c r="W176" s="44">
        <v>0</v>
      </c>
      <c r="X176" s="72">
        <v>542</v>
      </c>
      <c r="Y176" s="45">
        <v>0</v>
      </c>
      <c r="Z176" s="40">
        <v>0</v>
      </c>
      <c r="AA176" s="205">
        <v>0</v>
      </c>
      <c r="AB176" s="47">
        <v>0</v>
      </c>
      <c r="AC176" s="41">
        <v>161870988.06522933</v>
      </c>
      <c r="AD176" s="48">
        <v>161870988.06522933</v>
      </c>
      <c r="AE176" s="49">
        <v>2</v>
      </c>
      <c r="AF176" s="11" t="s">
        <v>64</v>
      </c>
      <c r="AG176" s="50" t="s">
        <v>1262</v>
      </c>
      <c r="AH176" s="11" t="s">
        <v>254</v>
      </c>
      <c r="AI176" s="51" t="s">
        <v>1266</v>
      </c>
      <c r="AJ176" s="11" t="s">
        <v>263</v>
      </c>
      <c r="AK176" s="52" t="s">
        <v>1266</v>
      </c>
      <c r="AL176" s="11" t="s">
        <v>34</v>
      </c>
      <c r="AM176" s="51" t="s">
        <v>1266</v>
      </c>
      <c r="AN176" s="11" t="s">
        <v>243</v>
      </c>
      <c r="AO176" s="52" t="s">
        <v>1263</v>
      </c>
      <c r="AP176" s="42" t="s">
        <v>50</v>
      </c>
      <c r="AQ176" s="51" t="s">
        <v>1263</v>
      </c>
      <c r="AR176" s="197" t="s">
        <v>1274</v>
      </c>
      <c r="AS176" s="198">
        <v>4</v>
      </c>
      <c r="AT176" s="198" t="s">
        <v>307</v>
      </c>
      <c r="AU176" s="189" t="s">
        <v>391</v>
      </c>
    </row>
    <row r="177" spans="2:47" s="185" customFormat="1" ht="51.6" thickBot="1">
      <c r="B177" s="35"/>
      <c r="C177" s="36" t="s">
        <v>380</v>
      </c>
      <c r="D177" s="36" t="s">
        <v>381</v>
      </c>
      <c r="E177" s="36" t="s">
        <v>382</v>
      </c>
      <c r="F177" s="36" t="s">
        <v>702</v>
      </c>
      <c r="G177" s="36">
        <v>14800</v>
      </c>
      <c r="H177" s="36" t="s">
        <v>716</v>
      </c>
      <c r="I177" s="36" t="s">
        <v>689</v>
      </c>
      <c r="J177" s="36" t="s">
        <v>1163</v>
      </c>
      <c r="K177" s="36" t="s">
        <v>1025</v>
      </c>
      <c r="L177" s="37" t="s">
        <v>324</v>
      </c>
      <c r="M177" s="36" t="s">
        <v>1026</v>
      </c>
      <c r="N177" s="36" t="s">
        <v>432</v>
      </c>
      <c r="O177" s="36" t="s">
        <v>151</v>
      </c>
      <c r="P177" s="37" t="s">
        <v>6</v>
      </c>
      <c r="Q177" s="36" t="s">
        <v>1050</v>
      </c>
      <c r="R177" s="37" t="s">
        <v>140</v>
      </c>
      <c r="S177" s="36" t="s">
        <v>830</v>
      </c>
      <c r="T177" s="38">
        <v>0</v>
      </c>
      <c r="U177" s="209">
        <v>5</v>
      </c>
      <c r="V177" s="54">
        <v>0</v>
      </c>
      <c r="W177" s="44">
        <v>0</v>
      </c>
      <c r="X177" s="72">
        <v>542</v>
      </c>
      <c r="Y177" s="45">
        <v>0</v>
      </c>
      <c r="Z177" s="40">
        <v>0</v>
      </c>
      <c r="AA177" s="205">
        <v>0</v>
      </c>
      <c r="AB177" s="47">
        <v>0</v>
      </c>
      <c r="AC177" s="41">
        <v>161870988.06522933</v>
      </c>
      <c r="AD177" s="48">
        <v>161870988.06522933</v>
      </c>
      <c r="AE177" s="49">
        <v>2</v>
      </c>
      <c r="AF177" s="11" t="s">
        <v>64</v>
      </c>
      <c r="AG177" s="50" t="s">
        <v>1262</v>
      </c>
      <c r="AH177" s="11" t="s">
        <v>254</v>
      </c>
      <c r="AI177" s="51" t="s">
        <v>1266</v>
      </c>
      <c r="AJ177" s="11" t="s">
        <v>263</v>
      </c>
      <c r="AK177" s="52" t="s">
        <v>1266</v>
      </c>
      <c r="AL177" s="11" t="s">
        <v>34</v>
      </c>
      <c r="AM177" s="51" t="s">
        <v>1266</v>
      </c>
      <c r="AN177" s="11" t="s">
        <v>243</v>
      </c>
      <c r="AO177" s="52" t="s">
        <v>1263</v>
      </c>
      <c r="AP177" s="42" t="s">
        <v>50</v>
      </c>
      <c r="AQ177" s="51" t="s">
        <v>1263</v>
      </c>
      <c r="AR177" s="197" t="s">
        <v>1274</v>
      </c>
      <c r="AS177" s="198">
        <v>4</v>
      </c>
      <c r="AT177" s="198" t="s">
        <v>307</v>
      </c>
      <c r="AU177" s="189" t="s">
        <v>391</v>
      </c>
    </row>
    <row r="178" spans="2:47" s="185" customFormat="1" ht="41.4" thickBot="1">
      <c r="B178" s="35"/>
      <c r="C178" s="36" t="s">
        <v>380</v>
      </c>
      <c r="D178" s="36" t="s">
        <v>381</v>
      </c>
      <c r="E178" s="36" t="s">
        <v>382</v>
      </c>
      <c r="F178" s="36" t="s">
        <v>757</v>
      </c>
      <c r="G178" s="36">
        <v>14800</v>
      </c>
      <c r="H178" s="36" t="s">
        <v>712</v>
      </c>
      <c r="I178" s="36" t="s">
        <v>690</v>
      </c>
      <c r="J178" s="36" t="s">
        <v>1164</v>
      </c>
      <c r="K178" s="36" t="s">
        <v>1016</v>
      </c>
      <c r="L178" s="37" t="s">
        <v>155</v>
      </c>
      <c r="M178" s="36" t="s">
        <v>1012</v>
      </c>
      <c r="N178" s="36" t="s">
        <v>432</v>
      </c>
      <c r="O178" s="36" t="s">
        <v>151</v>
      </c>
      <c r="P178" s="37" t="s">
        <v>6</v>
      </c>
      <c r="Q178" s="36" t="s">
        <v>156</v>
      </c>
      <c r="R178" s="37" t="s">
        <v>157</v>
      </c>
      <c r="S178" s="36" t="s">
        <v>1004</v>
      </c>
      <c r="T178" s="38">
        <v>2.0833333333333332E-2</v>
      </c>
      <c r="U178" s="209">
        <v>3</v>
      </c>
      <c r="V178" s="54">
        <v>852618</v>
      </c>
      <c r="W178" s="44">
        <v>28420.6</v>
      </c>
      <c r="X178" s="72">
        <v>542</v>
      </c>
      <c r="Y178" s="45">
        <v>2.0833333333333332E-2</v>
      </c>
      <c r="Z178" s="40">
        <v>1</v>
      </c>
      <c r="AA178" s="205">
        <v>592.0958333333333</v>
      </c>
      <c r="AB178" s="47">
        <v>320915.94166666665</v>
      </c>
      <c r="AC178" s="41">
        <v>200405322.02091306</v>
      </c>
      <c r="AD178" s="48">
        <v>200726237.96257973</v>
      </c>
      <c r="AE178" s="49">
        <v>2</v>
      </c>
      <c r="AF178" s="11" t="s">
        <v>241</v>
      </c>
      <c r="AG178" s="50" t="s">
        <v>1268</v>
      </c>
      <c r="AH178" s="11" t="s">
        <v>63</v>
      </c>
      <c r="AI178" s="51" t="s">
        <v>1262</v>
      </c>
      <c r="AJ178" s="11" t="s">
        <v>263</v>
      </c>
      <c r="AK178" s="52" t="s">
        <v>1266</v>
      </c>
      <c r="AL178" s="11" t="s">
        <v>242</v>
      </c>
      <c r="AM178" s="51" t="s">
        <v>1263</v>
      </c>
      <c r="AN178" s="11" t="s">
        <v>247</v>
      </c>
      <c r="AO178" s="52" t="s">
        <v>1262</v>
      </c>
      <c r="AP178" s="42" t="s">
        <v>54</v>
      </c>
      <c r="AQ178" s="51" t="s">
        <v>1263</v>
      </c>
      <c r="AR178" s="197" t="s">
        <v>1271</v>
      </c>
      <c r="AS178" s="198">
        <v>4</v>
      </c>
      <c r="AT178" s="198" t="s">
        <v>307</v>
      </c>
      <c r="AU178" s="189" t="s">
        <v>391</v>
      </c>
    </row>
    <row r="179" spans="2:47" s="185" customFormat="1" ht="41.4" thickBot="1">
      <c r="B179" s="35"/>
      <c r="C179" s="36" t="s">
        <v>380</v>
      </c>
      <c r="D179" s="36" t="s">
        <v>381</v>
      </c>
      <c r="E179" s="36" t="s">
        <v>382</v>
      </c>
      <c r="F179" s="36" t="s">
        <v>757</v>
      </c>
      <c r="G179" s="36">
        <v>14800</v>
      </c>
      <c r="H179" s="36" t="s">
        <v>710</v>
      </c>
      <c r="I179" s="36" t="s">
        <v>691</v>
      </c>
      <c r="J179" s="36" t="s">
        <v>1165</v>
      </c>
      <c r="K179" s="36" t="s">
        <v>1016</v>
      </c>
      <c r="L179" s="37" t="s">
        <v>324</v>
      </c>
      <c r="M179" s="36" t="s">
        <v>1012</v>
      </c>
      <c r="N179" s="36" t="s">
        <v>432</v>
      </c>
      <c r="O179" s="36" t="s">
        <v>151</v>
      </c>
      <c r="P179" s="37" t="s">
        <v>6</v>
      </c>
      <c r="Q179" s="36" t="s">
        <v>448</v>
      </c>
      <c r="R179" s="37" t="s">
        <v>140</v>
      </c>
      <c r="S179" s="36" t="s">
        <v>1009</v>
      </c>
      <c r="T179" s="38">
        <v>2.0833333333333332E-2</v>
      </c>
      <c r="U179" s="209">
        <v>3</v>
      </c>
      <c r="V179" s="54">
        <v>0</v>
      </c>
      <c r="W179" s="44">
        <v>0</v>
      </c>
      <c r="X179" s="72">
        <v>542</v>
      </c>
      <c r="Y179" s="45">
        <v>2.0833333333333332E-2</v>
      </c>
      <c r="Z179" s="40">
        <v>0</v>
      </c>
      <c r="AA179" s="205">
        <v>0</v>
      </c>
      <c r="AB179" s="47">
        <v>0</v>
      </c>
      <c r="AC179" s="41">
        <v>200405322.02091306</v>
      </c>
      <c r="AD179" s="48">
        <v>200405322.02091306</v>
      </c>
      <c r="AE179" s="49">
        <v>2</v>
      </c>
      <c r="AF179" s="11" t="s">
        <v>64</v>
      </c>
      <c r="AG179" s="50" t="s">
        <v>1262</v>
      </c>
      <c r="AH179" s="11" t="s">
        <v>245</v>
      </c>
      <c r="AI179" s="51" t="s">
        <v>1263</v>
      </c>
      <c r="AJ179" s="11" t="s">
        <v>263</v>
      </c>
      <c r="AK179" s="52" t="s">
        <v>1266</v>
      </c>
      <c r="AL179" s="11" t="s">
        <v>242</v>
      </c>
      <c r="AM179" s="51" t="s">
        <v>1263</v>
      </c>
      <c r="AN179" s="11" t="s">
        <v>247</v>
      </c>
      <c r="AO179" s="52" t="s">
        <v>1262</v>
      </c>
      <c r="AP179" s="42" t="s">
        <v>54</v>
      </c>
      <c r="AQ179" s="51" t="s">
        <v>1263</v>
      </c>
      <c r="AR179" s="197" t="s">
        <v>1292</v>
      </c>
      <c r="AS179" s="198">
        <v>4</v>
      </c>
      <c r="AT179" s="198" t="s">
        <v>307</v>
      </c>
      <c r="AU179" s="189" t="s">
        <v>391</v>
      </c>
    </row>
    <row r="180" spans="2:47" s="185" customFormat="1" ht="41.4" thickBot="1">
      <c r="B180" s="35"/>
      <c r="C180" s="36" t="s">
        <v>380</v>
      </c>
      <c r="D180" s="36" t="s">
        <v>381</v>
      </c>
      <c r="E180" s="36" t="s">
        <v>382</v>
      </c>
      <c r="F180" s="36" t="s">
        <v>757</v>
      </c>
      <c r="G180" s="36">
        <v>14800</v>
      </c>
      <c r="H180" s="36" t="s">
        <v>711</v>
      </c>
      <c r="I180" s="36" t="s">
        <v>692</v>
      </c>
      <c r="J180" s="36" t="s">
        <v>840</v>
      </c>
      <c r="K180" s="36" t="s">
        <v>1016</v>
      </c>
      <c r="L180" s="37" t="s">
        <v>324</v>
      </c>
      <c r="M180" s="36" t="s">
        <v>1012</v>
      </c>
      <c r="N180" s="36" t="s">
        <v>432</v>
      </c>
      <c r="O180" s="36" t="s">
        <v>151</v>
      </c>
      <c r="P180" s="37" t="s">
        <v>6</v>
      </c>
      <c r="Q180" s="36" t="s">
        <v>448</v>
      </c>
      <c r="R180" s="37" t="s">
        <v>140</v>
      </c>
      <c r="S180" s="36" t="s">
        <v>1009</v>
      </c>
      <c r="T180" s="38">
        <v>2.0833333333333332E-2</v>
      </c>
      <c r="U180" s="209">
        <v>3</v>
      </c>
      <c r="V180" s="54">
        <v>40895</v>
      </c>
      <c r="W180" s="44">
        <v>1363.1666666666667</v>
      </c>
      <c r="X180" s="72">
        <v>542</v>
      </c>
      <c r="Y180" s="45">
        <v>2.0833333333333332E-2</v>
      </c>
      <c r="Z180" s="40">
        <v>1</v>
      </c>
      <c r="AA180" s="205">
        <v>28.399305555555557</v>
      </c>
      <c r="AB180" s="47">
        <v>15392.423611111111</v>
      </c>
      <c r="AC180" s="41">
        <v>200405322.02091306</v>
      </c>
      <c r="AD180" s="48">
        <v>200420714.44452417</v>
      </c>
      <c r="AE180" s="49">
        <v>2</v>
      </c>
      <c r="AF180" s="11" t="s">
        <v>241</v>
      </c>
      <c r="AG180" s="50" t="s">
        <v>1268</v>
      </c>
      <c r="AH180" s="11" t="s">
        <v>245</v>
      </c>
      <c r="AI180" s="51" t="s">
        <v>1263</v>
      </c>
      <c r="AJ180" s="11" t="s">
        <v>263</v>
      </c>
      <c r="AK180" s="52" t="s">
        <v>1266</v>
      </c>
      <c r="AL180" s="11" t="s">
        <v>242</v>
      </c>
      <c r="AM180" s="51" t="s">
        <v>1263</v>
      </c>
      <c r="AN180" s="11" t="s">
        <v>247</v>
      </c>
      <c r="AO180" s="52" t="s">
        <v>1262</v>
      </c>
      <c r="AP180" s="42" t="s">
        <v>54</v>
      </c>
      <c r="AQ180" s="51" t="s">
        <v>1263</v>
      </c>
      <c r="AR180" s="197" t="s">
        <v>1286</v>
      </c>
      <c r="AS180" s="198">
        <v>4</v>
      </c>
      <c r="AT180" s="198" t="s">
        <v>307</v>
      </c>
      <c r="AU180" s="189" t="s">
        <v>391</v>
      </c>
    </row>
    <row r="181" spans="2:47" s="185" customFormat="1" ht="41.4" thickBot="1">
      <c r="B181" s="35"/>
      <c r="C181" s="36" t="s">
        <v>380</v>
      </c>
      <c r="D181" s="36" t="s">
        <v>381</v>
      </c>
      <c r="E181" s="36" t="s">
        <v>382</v>
      </c>
      <c r="F181" s="36" t="s">
        <v>757</v>
      </c>
      <c r="G181" s="36">
        <v>14800</v>
      </c>
      <c r="H181" s="36" t="s">
        <v>714</v>
      </c>
      <c r="I181" s="36" t="s">
        <v>722</v>
      </c>
      <c r="J181" s="36" t="s">
        <v>841</v>
      </c>
      <c r="K181" s="36" t="s">
        <v>1016</v>
      </c>
      <c r="L181" s="37" t="s">
        <v>324</v>
      </c>
      <c r="M181" s="36" t="s">
        <v>1017</v>
      </c>
      <c r="N181" s="36" t="s">
        <v>432</v>
      </c>
      <c r="O181" s="36" t="s">
        <v>147</v>
      </c>
      <c r="P181" s="37" t="s">
        <v>1</v>
      </c>
      <c r="Q181" s="36" t="s">
        <v>448</v>
      </c>
      <c r="R181" s="37" t="s">
        <v>140</v>
      </c>
      <c r="S181" s="36" t="s">
        <v>1009</v>
      </c>
      <c r="T181" s="38">
        <v>8.3333333333333329E-2</v>
      </c>
      <c r="U181" s="209">
        <v>3</v>
      </c>
      <c r="V181" s="54">
        <v>3717953</v>
      </c>
      <c r="W181" s="44">
        <v>123931.76666666666</v>
      </c>
      <c r="X181" s="72">
        <v>542</v>
      </c>
      <c r="Y181" s="45">
        <v>8.3333333333333329E-2</v>
      </c>
      <c r="Z181" s="40">
        <v>1</v>
      </c>
      <c r="AA181" s="205">
        <v>10327.647222222222</v>
      </c>
      <c r="AB181" s="47">
        <v>5597584.7944444446</v>
      </c>
      <c r="AC181" s="41">
        <v>200405322.02091306</v>
      </c>
      <c r="AD181" s="48">
        <v>206002906.81535751</v>
      </c>
      <c r="AE181" s="49">
        <v>2</v>
      </c>
      <c r="AF181" s="11" t="s">
        <v>256</v>
      </c>
      <c r="AG181" s="50" t="s">
        <v>1266</v>
      </c>
      <c r="AH181" s="11" t="s">
        <v>245</v>
      </c>
      <c r="AI181" s="51" t="s">
        <v>1263</v>
      </c>
      <c r="AJ181" s="11" t="s">
        <v>263</v>
      </c>
      <c r="AK181" s="52" t="s">
        <v>1266</v>
      </c>
      <c r="AL181" s="11" t="s">
        <v>242</v>
      </c>
      <c r="AM181" s="51" t="s">
        <v>1263</v>
      </c>
      <c r="AN181" s="11" t="s">
        <v>247</v>
      </c>
      <c r="AO181" s="52" t="s">
        <v>1262</v>
      </c>
      <c r="AP181" s="42" t="s">
        <v>54</v>
      </c>
      <c r="AQ181" s="51" t="s">
        <v>1263</v>
      </c>
      <c r="AR181" s="197" t="s">
        <v>1275</v>
      </c>
      <c r="AS181" s="198">
        <v>4</v>
      </c>
      <c r="AT181" s="198" t="s">
        <v>307</v>
      </c>
      <c r="AU181" s="189" t="s">
        <v>391</v>
      </c>
    </row>
    <row r="182" spans="2:47" s="185" customFormat="1" ht="41.4" thickBot="1">
      <c r="B182" s="35"/>
      <c r="C182" s="36" t="s">
        <v>380</v>
      </c>
      <c r="D182" s="36" t="s">
        <v>381</v>
      </c>
      <c r="E182" s="36" t="s">
        <v>382</v>
      </c>
      <c r="F182" s="36" t="s">
        <v>757</v>
      </c>
      <c r="G182" s="36">
        <v>14800</v>
      </c>
      <c r="H182" s="36" t="s">
        <v>713</v>
      </c>
      <c r="I182" s="36" t="s">
        <v>405</v>
      </c>
      <c r="J182" s="36" t="s">
        <v>842</v>
      </c>
      <c r="K182" s="36" t="s">
        <v>1016</v>
      </c>
      <c r="L182" s="37" t="s">
        <v>324</v>
      </c>
      <c r="M182" s="36" t="s">
        <v>1017</v>
      </c>
      <c r="N182" s="36" t="s">
        <v>432</v>
      </c>
      <c r="O182" s="36" t="s">
        <v>151</v>
      </c>
      <c r="P182" s="37" t="s">
        <v>6</v>
      </c>
      <c r="Q182" s="36" t="s">
        <v>448</v>
      </c>
      <c r="R182" s="37" t="s">
        <v>140</v>
      </c>
      <c r="S182" s="36" t="s">
        <v>1009</v>
      </c>
      <c r="T182" s="38">
        <v>8.3333333333333329E-2</v>
      </c>
      <c r="U182" s="209">
        <v>3</v>
      </c>
      <c r="V182" s="54">
        <v>4611466</v>
      </c>
      <c r="W182" s="44">
        <v>153715.53333333333</v>
      </c>
      <c r="X182" s="72">
        <v>542</v>
      </c>
      <c r="Y182" s="45">
        <v>8.3333333333333329E-2</v>
      </c>
      <c r="Z182" s="40">
        <v>1</v>
      </c>
      <c r="AA182" s="205">
        <v>12809.627777777776</v>
      </c>
      <c r="AB182" s="47">
        <v>6942818.2555555543</v>
      </c>
      <c r="AC182" s="41">
        <v>200405322.02091306</v>
      </c>
      <c r="AD182" s="48">
        <v>207348140.2764686</v>
      </c>
      <c r="AE182" s="49">
        <v>2</v>
      </c>
      <c r="AF182" s="11" t="s">
        <v>256</v>
      </c>
      <c r="AG182" s="50" t="s">
        <v>1266</v>
      </c>
      <c r="AH182" s="11" t="s">
        <v>245</v>
      </c>
      <c r="AI182" s="51" t="s">
        <v>1263</v>
      </c>
      <c r="AJ182" s="11" t="s">
        <v>263</v>
      </c>
      <c r="AK182" s="52" t="s">
        <v>1266</v>
      </c>
      <c r="AL182" s="11" t="s">
        <v>242</v>
      </c>
      <c r="AM182" s="51" t="s">
        <v>1263</v>
      </c>
      <c r="AN182" s="11" t="s">
        <v>247</v>
      </c>
      <c r="AO182" s="52" t="s">
        <v>1262</v>
      </c>
      <c r="AP182" s="42" t="s">
        <v>54</v>
      </c>
      <c r="AQ182" s="51" t="s">
        <v>1263</v>
      </c>
      <c r="AR182" s="197" t="s">
        <v>1275</v>
      </c>
      <c r="AS182" s="198">
        <v>4</v>
      </c>
      <c r="AT182" s="198" t="s">
        <v>307</v>
      </c>
      <c r="AU182" s="189" t="s">
        <v>391</v>
      </c>
    </row>
    <row r="183" spans="2:47" s="185" customFormat="1" ht="41.4" thickBot="1">
      <c r="B183" s="35"/>
      <c r="C183" s="36" t="s">
        <v>380</v>
      </c>
      <c r="D183" s="36" t="s">
        <v>381</v>
      </c>
      <c r="E183" s="36" t="s">
        <v>382</v>
      </c>
      <c r="F183" s="36" t="s">
        <v>758</v>
      </c>
      <c r="G183" s="36">
        <v>14800</v>
      </c>
      <c r="H183" s="36" t="s">
        <v>704</v>
      </c>
      <c r="I183" s="36" t="s">
        <v>693</v>
      </c>
      <c r="J183" s="36" t="s">
        <v>843</v>
      </c>
      <c r="K183" s="36" t="s">
        <v>1016</v>
      </c>
      <c r="L183" s="37" t="s">
        <v>324</v>
      </c>
      <c r="M183" s="36" t="s">
        <v>1122</v>
      </c>
      <c r="N183" s="36" t="s">
        <v>432</v>
      </c>
      <c r="O183" s="36" t="s">
        <v>151</v>
      </c>
      <c r="P183" s="37" t="s">
        <v>6</v>
      </c>
      <c r="Q183" s="36" t="s">
        <v>448</v>
      </c>
      <c r="R183" s="37" t="s">
        <v>140</v>
      </c>
      <c r="S183" s="36" t="s">
        <v>1009</v>
      </c>
      <c r="T183" s="38">
        <v>1.0416666666666666E-2</v>
      </c>
      <c r="U183" s="209">
        <v>3</v>
      </c>
      <c r="V183" s="54">
        <v>244411</v>
      </c>
      <c r="W183" s="44">
        <v>8147.0333333333338</v>
      </c>
      <c r="X183" s="72">
        <v>542</v>
      </c>
      <c r="Y183" s="45">
        <v>1.0416666666666666E-2</v>
      </c>
      <c r="Z183" s="40">
        <v>1</v>
      </c>
      <c r="AA183" s="205">
        <v>84.86493055555556</v>
      </c>
      <c r="AB183" s="47">
        <v>45996.792361111111</v>
      </c>
      <c r="AC183" s="41">
        <v>183157285.22590774</v>
      </c>
      <c r="AD183" s="48">
        <v>183203282.01826885</v>
      </c>
      <c r="AE183" s="49">
        <v>2</v>
      </c>
      <c r="AF183" s="11" t="s">
        <v>241</v>
      </c>
      <c r="AG183" s="50" t="s">
        <v>1268</v>
      </c>
      <c r="AH183" s="11" t="s">
        <v>245</v>
      </c>
      <c r="AI183" s="51" t="s">
        <v>1263</v>
      </c>
      <c r="AJ183" s="11" t="s">
        <v>263</v>
      </c>
      <c r="AK183" s="52" t="s">
        <v>1266</v>
      </c>
      <c r="AL183" s="11" t="s">
        <v>242</v>
      </c>
      <c r="AM183" s="51" t="s">
        <v>1263</v>
      </c>
      <c r="AN183" s="11" t="s">
        <v>247</v>
      </c>
      <c r="AO183" s="52" t="s">
        <v>1262</v>
      </c>
      <c r="AP183" s="42" t="s">
        <v>62</v>
      </c>
      <c r="AQ183" s="51" t="s">
        <v>1262</v>
      </c>
      <c r="AR183" s="197" t="s">
        <v>1269</v>
      </c>
      <c r="AS183" s="198">
        <v>4</v>
      </c>
      <c r="AT183" s="198" t="s">
        <v>307</v>
      </c>
      <c r="AU183" s="189" t="s">
        <v>391</v>
      </c>
    </row>
    <row r="184" spans="2:47" s="185" customFormat="1" ht="41.4" thickBot="1">
      <c r="B184" s="35"/>
      <c r="C184" s="36" t="s">
        <v>380</v>
      </c>
      <c r="D184" s="36" t="s">
        <v>381</v>
      </c>
      <c r="E184" s="36" t="s">
        <v>382</v>
      </c>
      <c r="F184" s="36" t="s">
        <v>758</v>
      </c>
      <c r="G184" s="36">
        <v>14800</v>
      </c>
      <c r="H184" s="36" t="s">
        <v>705</v>
      </c>
      <c r="I184" s="36" t="s">
        <v>694</v>
      </c>
      <c r="J184" s="36" t="s">
        <v>844</v>
      </c>
      <c r="K184" s="36" t="s">
        <v>1016</v>
      </c>
      <c r="L184" s="37" t="s">
        <v>324</v>
      </c>
      <c r="M184" s="36" t="s">
        <v>1122</v>
      </c>
      <c r="N184" s="36" t="s">
        <v>432</v>
      </c>
      <c r="O184" s="36" t="s">
        <v>151</v>
      </c>
      <c r="P184" s="37" t="s">
        <v>6</v>
      </c>
      <c r="Q184" s="36" t="s">
        <v>448</v>
      </c>
      <c r="R184" s="37" t="s">
        <v>140</v>
      </c>
      <c r="S184" s="36" t="s">
        <v>1009</v>
      </c>
      <c r="T184" s="38">
        <v>1.0416666666666666E-2</v>
      </c>
      <c r="U184" s="209">
        <v>3</v>
      </c>
      <c r="V184" s="54">
        <v>769099</v>
      </c>
      <c r="W184" s="44">
        <v>25636.633333333335</v>
      </c>
      <c r="X184" s="72">
        <v>542</v>
      </c>
      <c r="Y184" s="45">
        <v>1.0416666666666666E-2</v>
      </c>
      <c r="Z184" s="40">
        <v>1</v>
      </c>
      <c r="AA184" s="205">
        <v>267.04826388888887</v>
      </c>
      <c r="AB184" s="47">
        <v>144740.15902777776</v>
      </c>
      <c r="AC184" s="41">
        <v>183157285.22590774</v>
      </c>
      <c r="AD184" s="48">
        <v>183302025.38493553</v>
      </c>
      <c r="AE184" s="49">
        <v>2</v>
      </c>
      <c r="AF184" s="11" t="s">
        <v>241</v>
      </c>
      <c r="AG184" s="50" t="s">
        <v>1268</v>
      </c>
      <c r="AH184" s="11" t="s">
        <v>245</v>
      </c>
      <c r="AI184" s="51" t="s">
        <v>1263</v>
      </c>
      <c r="AJ184" s="11" t="s">
        <v>263</v>
      </c>
      <c r="AK184" s="52" t="s">
        <v>1266</v>
      </c>
      <c r="AL184" s="11" t="s">
        <v>242</v>
      </c>
      <c r="AM184" s="51" t="s">
        <v>1263</v>
      </c>
      <c r="AN184" s="11" t="s">
        <v>247</v>
      </c>
      <c r="AO184" s="52" t="s">
        <v>1262</v>
      </c>
      <c r="AP184" s="42" t="s">
        <v>62</v>
      </c>
      <c r="AQ184" s="51" t="s">
        <v>1262</v>
      </c>
      <c r="AR184" s="197" t="s">
        <v>1269</v>
      </c>
      <c r="AS184" s="198">
        <v>4</v>
      </c>
      <c r="AT184" s="198" t="s">
        <v>307</v>
      </c>
      <c r="AU184" s="189" t="s">
        <v>391</v>
      </c>
    </row>
    <row r="185" spans="2:47" s="185" customFormat="1" ht="41.4" thickBot="1">
      <c r="B185" s="35"/>
      <c r="C185" s="36" t="s">
        <v>380</v>
      </c>
      <c r="D185" s="36" t="s">
        <v>381</v>
      </c>
      <c r="E185" s="36" t="s">
        <v>382</v>
      </c>
      <c r="F185" s="36" t="s">
        <v>758</v>
      </c>
      <c r="G185" s="36">
        <v>14800</v>
      </c>
      <c r="H185" s="36" t="s">
        <v>706</v>
      </c>
      <c r="I185" s="36" t="s">
        <v>695</v>
      </c>
      <c r="J185" s="36" t="s">
        <v>845</v>
      </c>
      <c r="K185" s="36" t="s">
        <v>1016</v>
      </c>
      <c r="L185" s="37" t="s">
        <v>324</v>
      </c>
      <c r="M185" s="36" t="s">
        <v>1122</v>
      </c>
      <c r="N185" s="36" t="s">
        <v>432</v>
      </c>
      <c r="O185" s="36" t="s">
        <v>151</v>
      </c>
      <c r="P185" s="37" t="s">
        <v>6</v>
      </c>
      <c r="Q185" s="36" t="s">
        <v>448</v>
      </c>
      <c r="R185" s="37" t="s">
        <v>140</v>
      </c>
      <c r="S185" s="36" t="s">
        <v>1009</v>
      </c>
      <c r="T185" s="38">
        <v>1.0416666666666666E-2</v>
      </c>
      <c r="U185" s="209">
        <v>3</v>
      </c>
      <c r="V185" s="54">
        <v>1442764</v>
      </c>
      <c r="W185" s="44">
        <v>48092.133333333331</v>
      </c>
      <c r="X185" s="72">
        <v>542</v>
      </c>
      <c r="Y185" s="45">
        <v>1.0416666666666666E-2</v>
      </c>
      <c r="Z185" s="40">
        <v>1</v>
      </c>
      <c r="AA185" s="205">
        <v>500.95972222222218</v>
      </c>
      <c r="AB185" s="47">
        <v>271520.16944444441</v>
      </c>
      <c r="AC185" s="41">
        <v>183157285.22590774</v>
      </c>
      <c r="AD185" s="48">
        <v>183428805.39535218</v>
      </c>
      <c r="AE185" s="49">
        <v>2</v>
      </c>
      <c r="AF185" s="11" t="s">
        <v>256</v>
      </c>
      <c r="AG185" s="50" t="s">
        <v>1266</v>
      </c>
      <c r="AH185" s="11" t="s">
        <v>245</v>
      </c>
      <c r="AI185" s="51" t="s">
        <v>1263</v>
      </c>
      <c r="AJ185" s="11" t="s">
        <v>263</v>
      </c>
      <c r="AK185" s="52" t="s">
        <v>1266</v>
      </c>
      <c r="AL185" s="11" t="s">
        <v>242</v>
      </c>
      <c r="AM185" s="51" t="s">
        <v>1263</v>
      </c>
      <c r="AN185" s="11" t="s">
        <v>247</v>
      </c>
      <c r="AO185" s="52" t="s">
        <v>1262</v>
      </c>
      <c r="AP185" s="42" t="s">
        <v>62</v>
      </c>
      <c r="AQ185" s="51" t="s">
        <v>1262</v>
      </c>
      <c r="AR185" s="197" t="s">
        <v>1270</v>
      </c>
      <c r="AS185" s="198">
        <v>4</v>
      </c>
      <c r="AT185" s="198" t="s">
        <v>307</v>
      </c>
      <c r="AU185" s="189" t="s">
        <v>391</v>
      </c>
    </row>
    <row r="186" spans="2:47" s="185" customFormat="1" ht="41.4" thickBot="1">
      <c r="B186" s="35"/>
      <c r="C186" s="36" t="s">
        <v>380</v>
      </c>
      <c r="D186" s="36" t="s">
        <v>381</v>
      </c>
      <c r="E186" s="36" t="s">
        <v>382</v>
      </c>
      <c r="F186" s="36" t="s">
        <v>758</v>
      </c>
      <c r="G186" s="36">
        <v>14800</v>
      </c>
      <c r="H186" s="36" t="s">
        <v>707</v>
      </c>
      <c r="I186" s="36" t="s">
        <v>696</v>
      </c>
      <c r="J186" s="36" t="s">
        <v>846</v>
      </c>
      <c r="K186" s="36" t="s">
        <v>1016</v>
      </c>
      <c r="L186" s="37" t="s">
        <v>324</v>
      </c>
      <c r="M186" s="36" t="s">
        <v>1122</v>
      </c>
      <c r="N186" s="36" t="s">
        <v>432</v>
      </c>
      <c r="O186" s="36" t="s">
        <v>151</v>
      </c>
      <c r="P186" s="37" t="s">
        <v>6</v>
      </c>
      <c r="Q186" s="36" t="s">
        <v>448</v>
      </c>
      <c r="R186" s="37" t="s">
        <v>140</v>
      </c>
      <c r="S186" s="36" t="s">
        <v>1009</v>
      </c>
      <c r="T186" s="38">
        <v>1.0416666666666666E-2</v>
      </c>
      <c r="U186" s="209">
        <v>3</v>
      </c>
      <c r="V186" s="54">
        <v>937738</v>
      </c>
      <c r="W186" s="44">
        <v>31257.933333333334</v>
      </c>
      <c r="X186" s="72">
        <v>542</v>
      </c>
      <c r="Y186" s="45">
        <v>1.0416666666666666E-2</v>
      </c>
      <c r="Z186" s="40">
        <v>1</v>
      </c>
      <c r="AA186" s="205">
        <v>325.60347222222219</v>
      </c>
      <c r="AB186" s="47">
        <v>176477.08194444442</v>
      </c>
      <c r="AC186" s="41">
        <v>183157285.22590774</v>
      </c>
      <c r="AD186" s="48">
        <v>183333762.30785218</v>
      </c>
      <c r="AE186" s="49">
        <v>2</v>
      </c>
      <c r="AF186" s="11" t="s">
        <v>241</v>
      </c>
      <c r="AG186" s="50" t="s">
        <v>1268</v>
      </c>
      <c r="AH186" s="11" t="s">
        <v>245</v>
      </c>
      <c r="AI186" s="51" t="s">
        <v>1263</v>
      </c>
      <c r="AJ186" s="11" t="s">
        <v>263</v>
      </c>
      <c r="AK186" s="52" t="s">
        <v>1266</v>
      </c>
      <c r="AL186" s="11" t="s">
        <v>242</v>
      </c>
      <c r="AM186" s="51" t="s">
        <v>1263</v>
      </c>
      <c r="AN186" s="11" t="s">
        <v>247</v>
      </c>
      <c r="AO186" s="52" t="s">
        <v>1262</v>
      </c>
      <c r="AP186" s="42" t="s">
        <v>62</v>
      </c>
      <c r="AQ186" s="51" t="s">
        <v>1262</v>
      </c>
      <c r="AR186" s="197" t="s">
        <v>1269</v>
      </c>
      <c r="AS186" s="198">
        <v>4</v>
      </c>
      <c r="AT186" s="198" t="s">
        <v>307</v>
      </c>
      <c r="AU186" s="189" t="s">
        <v>391</v>
      </c>
    </row>
    <row r="187" spans="2:47" s="185" customFormat="1" ht="41.4" thickBot="1">
      <c r="B187" s="35"/>
      <c r="C187" s="36" t="s">
        <v>380</v>
      </c>
      <c r="D187" s="36" t="s">
        <v>381</v>
      </c>
      <c r="E187" s="36" t="s">
        <v>382</v>
      </c>
      <c r="F187" s="36" t="s">
        <v>758</v>
      </c>
      <c r="G187" s="36">
        <v>14800</v>
      </c>
      <c r="H187" s="36" t="s">
        <v>708</v>
      </c>
      <c r="I187" s="36" t="s">
        <v>697</v>
      </c>
      <c r="J187" s="36" t="s">
        <v>847</v>
      </c>
      <c r="K187" s="36" t="s">
        <v>1016</v>
      </c>
      <c r="L187" s="37" t="s">
        <v>324</v>
      </c>
      <c r="M187" s="36" t="s">
        <v>1122</v>
      </c>
      <c r="N187" s="36" t="s">
        <v>432</v>
      </c>
      <c r="O187" s="36" t="s">
        <v>151</v>
      </c>
      <c r="P187" s="37" t="s">
        <v>6</v>
      </c>
      <c r="Q187" s="36" t="s">
        <v>448</v>
      </c>
      <c r="R187" s="37" t="s">
        <v>140</v>
      </c>
      <c r="S187" s="36" t="s">
        <v>1009</v>
      </c>
      <c r="T187" s="38">
        <v>1.0416666666666666E-2</v>
      </c>
      <c r="U187" s="209">
        <v>3</v>
      </c>
      <c r="V187" s="54">
        <v>246382</v>
      </c>
      <c r="W187" s="44">
        <v>8212.7333333333336</v>
      </c>
      <c r="X187" s="72">
        <v>542</v>
      </c>
      <c r="Y187" s="45">
        <v>1.0416666666666666E-2</v>
      </c>
      <c r="Z187" s="40">
        <v>1</v>
      </c>
      <c r="AA187" s="205">
        <v>85.549305555555549</v>
      </c>
      <c r="AB187" s="47">
        <v>46367.723611111105</v>
      </c>
      <c r="AC187" s="41">
        <v>183157285.22590774</v>
      </c>
      <c r="AD187" s="48">
        <v>183203652.94951886</v>
      </c>
      <c r="AE187" s="49">
        <v>2</v>
      </c>
      <c r="AF187" s="11" t="s">
        <v>241</v>
      </c>
      <c r="AG187" s="50" t="s">
        <v>1268</v>
      </c>
      <c r="AH187" s="11" t="s">
        <v>245</v>
      </c>
      <c r="AI187" s="51" t="s">
        <v>1263</v>
      </c>
      <c r="AJ187" s="11" t="s">
        <v>263</v>
      </c>
      <c r="AK187" s="52" t="s">
        <v>1266</v>
      </c>
      <c r="AL187" s="11" t="s">
        <v>242</v>
      </c>
      <c r="AM187" s="51" t="s">
        <v>1263</v>
      </c>
      <c r="AN187" s="11" t="s">
        <v>247</v>
      </c>
      <c r="AO187" s="52" t="s">
        <v>1262</v>
      </c>
      <c r="AP187" s="42" t="s">
        <v>62</v>
      </c>
      <c r="AQ187" s="51" t="s">
        <v>1262</v>
      </c>
      <c r="AR187" s="197" t="s">
        <v>1269</v>
      </c>
      <c r="AS187" s="198">
        <v>4</v>
      </c>
      <c r="AT187" s="198" t="s">
        <v>307</v>
      </c>
      <c r="AU187" s="189" t="s">
        <v>391</v>
      </c>
    </row>
    <row r="188" spans="2:47" s="185" customFormat="1" ht="41.4" thickBot="1">
      <c r="B188" s="35"/>
      <c r="C188" s="36" t="s">
        <v>380</v>
      </c>
      <c r="D188" s="36" t="s">
        <v>381</v>
      </c>
      <c r="E188" s="36" t="s">
        <v>382</v>
      </c>
      <c r="F188" s="36" t="s">
        <v>758</v>
      </c>
      <c r="G188" s="36">
        <v>14800</v>
      </c>
      <c r="H188" s="36" t="s">
        <v>709</v>
      </c>
      <c r="I188" s="36" t="s">
        <v>984</v>
      </c>
      <c r="J188" s="36" t="s">
        <v>848</v>
      </c>
      <c r="K188" s="36" t="s">
        <v>1016</v>
      </c>
      <c r="L188" s="37" t="s">
        <v>324</v>
      </c>
      <c r="M188" s="36" t="s">
        <v>1122</v>
      </c>
      <c r="N188" s="36" t="s">
        <v>432</v>
      </c>
      <c r="O188" s="36" t="s">
        <v>151</v>
      </c>
      <c r="P188" s="37" t="s">
        <v>6</v>
      </c>
      <c r="Q188" s="36" t="s">
        <v>448</v>
      </c>
      <c r="R188" s="37" t="s">
        <v>140</v>
      </c>
      <c r="S188" s="36" t="s">
        <v>1009</v>
      </c>
      <c r="T188" s="38">
        <v>1.0416666666666666E-2</v>
      </c>
      <c r="U188" s="209">
        <v>3</v>
      </c>
      <c r="V188" s="54">
        <v>77559</v>
      </c>
      <c r="W188" s="44">
        <v>2585.3000000000002</v>
      </c>
      <c r="X188" s="72">
        <v>542</v>
      </c>
      <c r="Y188" s="45">
        <v>1.0416666666666666E-2</v>
      </c>
      <c r="Z188" s="40">
        <v>1</v>
      </c>
      <c r="AA188" s="205">
        <v>26.930208333333333</v>
      </c>
      <c r="AB188" s="47">
        <v>14596.172916666666</v>
      </c>
      <c r="AC188" s="41">
        <v>200405322.02091306</v>
      </c>
      <c r="AD188" s="48">
        <v>200419918.19382975</v>
      </c>
      <c r="AE188" s="49">
        <v>2</v>
      </c>
      <c r="AF188" s="11" t="s">
        <v>241</v>
      </c>
      <c r="AG188" s="50" t="s">
        <v>1268</v>
      </c>
      <c r="AH188" s="11" t="s">
        <v>245</v>
      </c>
      <c r="AI188" s="51" t="s">
        <v>1263</v>
      </c>
      <c r="AJ188" s="11" t="s">
        <v>263</v>
      </c>
      <c r="AK188" s="52" t="s">
        <v>1266</v>
      </c>
      <c r="AL188" s="11" t="s">
        <v>242</v>
      </c>
      <c r="AM188" s="51" t="s">
        <v>1263</v>
      </c>
      <c r="AN188" s="11" t="s">
        <v>247</v>
      </c>
      <c r="AO188" s="52" t="s">
        <v>1262</v>
      </c>
      <c r="AP188" s="42" t="s">
        <v>54</v>
      </c>
      <c r="AQ188" s="51" t="s">
        <v>1263</v>
      </c>
      <c r="AR188" s="197" t="s">
        <v>1286</v>
      </c>
      <c r="AS188" s="198">
        <v>4</v>
      </c>
      <c r="AT188" s="198" t="s">
        <v>307</v>
      </c>
      <c r="AU188" s="189" t="s">
        <v>391</v>
      </c>
    </row>
    <row r="189" spans="2:47" s="185" customFormat="1" ht="41.4" thickBot="1">
      <c r="B189" s="35"/>
      <c r="C189" s="36" t="s">
        <v>380</v>
      </c>
      <c r="D189" s="36" t="s">
        <v>381</v>
      </c>
      <c r="E189" s="36" t="s">
        <v>382</v>
      </c>
      <c r="F189" s="36" t="s">
        <v>758</v>
      </c>
      <c r="G189" s="36">
        <v>14800</v>
      </c>
      <c r="H189" s="36" t="s">
        <v>703</v>
      </c>
      <c r="I189" s="36" t="s">
        <v>698</v>
      </c>
      <c r="J189" s="36" t="s">
        <v>849</v>
      </c>
      <c r="K189" s="36" t="s">
        <v>1016</v>
      </c>
      <c r="L189" s="37" t="s">
        <v>324</v>
      </c>
      <c r="M189" s="36" t="s">
        <v>1122</v>
      </c>
      <c r="N189" s="36" t="s">
        <v>432</v>
      </c>
      <c r="O189" s="36" t="s">
        <v>147</v>
      </c>
      <c r="P189" s="37" t="s">
        <v>1</v>
      </c>
      <c r="Q189" s="36" t="s">
        <v>448</v>
      </c>
      <c r="R189" s="37" t="s">
        <v>140</v>
      </c>
      <c r="S189" s="36" t="s">
        <v>1009</v>
      </c>
      <c r="T189" s="38">
        <v>4.1666666666666664E-2</v>
      </c>
      <c r="U189" s="209">
        <v>3</v>
      </c>
      <c r="V189" s="54">
        <v>3717953</v>
      </c>
      <c r="W189" s="44">
        <v>123931.76666666666</v>
      </c>
      <c r="X189" s="72">
        <v>542</v>
      </c>
      <c r="Y189" s="45">
        <v>4.1666666666666664E-2</v>
      </c>
      <c r="Z189" s="40">
        <v>1</v>
      </c>
      <c r="AA189" s="205">
        <v>5163.8236111111109</v>
      </c>
      <c r="AB189" s="47">
        <v>2798792.3972222223</v>
      </c>
      <c r="AC189" s="41">
        <v>183157285.22590774</v>
      </c>
      <c r="AD189" s="48">
        <v>185956077.62312996</v>
      </c>
      <c r="AE189" s="49">
        <v>2</v>
      </c>
      <c r="AF189" s="11" t="s">
        <v>256</v>
      </c>
      <c r="AG189" s="50" t="s">
        <v>1266</v>
      </c>
      <c r="AH189" s="11" t="s">
        <v>245</v>
      </c>
      <c r="AI189" s="51" t="s">
        <v>1263</v>
      </c>
      <c r="AJ189" s="11" t="s">
        <v>263</v>
      </c>
      <c r="AK189" s="52" t="s">
        <v>1266</v>
      </c>
      <c r="AL189" s="11" t="s">
        <v>242</v>
      </c>
      <c r="AM189" s="51" t="s">
        <v>1263</v>
      </c>
      <c r="AN189" s="11" t="s">
        <v>247</v>
      </c>
      <c r="AO189" s="52" t="s">
        <v>1262</v>
      </c>
      <c r="AP189" s="42" t="s">
        <v>54</v>
      </c>
      <c r="AQ189" s="51" t="s">
        <v>1263</v>
      </c>
      <c r="AR189" s="197" t="s">
        <v>1275</v>
      </c>
      <c r="AS189" s="198">
        <v>4</v>
      </c>
      <c r="AT189" s="198" t="s">
        <v>307</v>
      </c>
      <c r="AU189" s="189" t="s">
        <v>391</v>
      </c>
    </row>
    <row r="190" spans="2:47" s="185" customFormat="1" ht="41.4" thickBot="1">
      <c r="B190" s="35"/>
      <c r="C190" s="36" t="s">
        <v>380</v>
      </c>
      <c r="D190" s="36" t="s">
        <v>381</v>
      </c>
      <c r="E190" s="36" t="s">
        <v>382</v>
      </c>
      <c r="F190" s="36" t="s">
        <v>702</v>
      </c>
      <c r="G190" s="36">
        <v>14800</v>
      </c>
      <c r="H190" s="36" t="s">
        <v>719</v>
      </c>
      <c r="I190" s="36" t="s">
        <v>699</v>
      </c>
      <c r="J190" s="36" t="s">
        <v>834</v>
      </c>
      <c r="K190" s="36" t="s">
        <v>833</v>
      </c>
      <c r="L190" s="37" t="s">
        <v>136</v>
      </c>
      <c r="M190" s="36" t="s">
        <v>1137</v>
      </c>
      <c r="N190" s="36" t="s">
        <v>432</v>
      </c>
      <c r="O190" s="36" t="s">
        <v>147</v>
      </c>
      <c r="P190" s="37" t="s">
        <v>1</v>
      </c>
      <c r="Q190" s="36" t="s">
        <v>476</v>
      </c>
      <c r="R190" s="37" t="s">
        <v>140</v>
      </c>
      <c r="S190" s="36" t="s">
        <v>1138</v>
      </c>
      <c r="T190" s="38">
        <v>0.125</v>
      </c>
      <c r="U190" s="209">
        <v>90</v>
      </c>
      <c r="V190" s="54">
        <v>4611466</v>
      </c>
      <c r="W190" s="44">
        <v>153715.53333333333</v>
      </c>
      <c r="X190" s="72">
        <v>542</v>
      </c>
      <c r="Y190" s="45">
        <v>0.125</v>
      </c>
      <c r="Z190" s="40">
        <v>1</v>
      </c>
      <c r="AA190" s="205">
        <v>19214.441666666666</v>
      </c>
      <c r="AB190" s="47">
        <v>10414227.383333333</v>
      </c>
      <c r="AC190" s="41">
        <v>630624657.83911049</v>
      </c>
      <c r="AD190" s="48">
        <v>641038885.22244382</v>
      </c>
      <c r="AE190" s="49">
        <v>3</v>
      </c>
      <c r="AF190" s="11" t="s">
        <v>256</v>
      </c>
      <c r="AG190" s="50" t="s">
        <v>1266</v>
      </c>
      <c r="AH190" s="11" t="s">
        <v>63</v>
      </c>
      <c r="AI190" s="51" t="s">
        <v>1262</v>
      </c>
      <c r="AJ190" s="11" t="s">
        <v>143</v>
      </c>
      <c r="AK190" s="52" t="s">
        <v>1262</v>
      </c>
      <c r="AL190" s="11" t="s">
        <v>242</v>
      </c>
      <c r="AM190" s="51" t="s">
        <v>1263</v>
      </c>
      <c r="AN190" s="11" t="s">
        <v>247</v>
      </c>
      <c r="AO190" s="52" t="s">
        <v>1262</v>
      </c>
      <c r="AP190" s="42" t="s">
        <v>54</v>
      </c>
      <c r="AQ190" s="51" t="s">
        <v>1263</v>
      </c>
      <c r="AR190" s="197" t="s">
        <v>1267</v>
      </c>
      <c r="AS190" s="198">
        <v>4</v>
      </c>
      <c r="AT190" s="198" t="s">
        <v>307</v>
      </c>
      <c r="AU190" s="189" t="s">
        <v>391</v>
      </c>
    </row>
    <row r="191" spans="2:47" s="185" customFormat="1" ht="41.4" thickBot="1">
      <c r="B191" s="35"/>
      <c r="C191" s="36" t="s">
        <v>380</v>
      </c>
      <c r="D191" s="36" t="s">
        <v>381</v>
      </c>
      <c r="E191" s="36" t="s">
        <v>382</v>
      </c>
      <c r="F191" s="36" t="s">
        <v>757</v>
      </c>
      <c r="G191" s="36">
        <v>14800</v>
      </c>
      <c r="H191" s="36" t="s">
        <v>720</v>
      </c>
      <c r="I191" s="36" t="s">
        <v>700</v>
      </c>
      <c r="J191" s="36" t="s">
        <v>850</v>
      </c>
      <c r="K191" s="36" t="s">
        <v>833</v>
      </c>
      <c r="L191" s="37" t="s">
        <v>136</v>
      </c>
      <c r="M191" s="36" t="s">
        <v>1137</v>
      </c>
      <c r="N191" s="36" t="s">
        <v>432</v>
      </c>
      <c r="O191" s="36" t="s">
        <v>147</v>
      </c>
      <c r="P191" s="37" t="s">
        <v>1</v>
      </c>
      <c r="Q191" s="36" t="s">
        <v>476</v>
      </c>
      <c r="R191" s="37" t="s">
        <v>140</v>
      </c>
      <c r="S191" s="36" t="s">
        <v>1138</v>
      </c>
      <c r="T191" s="38">
        <v>4.1666666666666664E-2</v>
      </c>
      <c r="U191" s="209">
        <v>90</v>
      </c>
      <c r="V191" s="54">
        <v>3717953</v>
      </c>
      <c r="W191" s="44">
        <v>123931.76666666666</v>
      </c>
      <c r="X191" s="72">
        <v>542</v>
      </c>
      <c r="Y191" s="45">
        <v>4.1666666666666664E-2</v>
      </c>
      <c r="Z191" s="40">
        <v>1</v>
      </c>
      <c r="AA191" s="205">
        <v>5163.8236111111109</v>
      </c>
      <c r="AB191" s="47">
        <v>2798792.3972222223</v>
      </c>
      <c r="AC191" s="41">
        <v>240580781.08670011</v>
      </c>
      <c r="AD191" s="48">
        <v>243379573.48392233</v>
      </c>
      <c r="AE191" s="49">
        <v>2</v>
      </c>
      <c r="AF191" s="11" t="s">
        <v>256</v>
      </c>
      <c r="AG191" s="50" t="s">
        <v>1266</v>
      </c>
      <c r="AH191" s="11" t="s">
        <v>63</v>
      </c>
      <c r="AI191" s="51" t="s">
        <v>1262</v>
      </c>
      <c r="AJ191" s="11" t="s">
        <v>143</v>
      </c>
      <c r="AK191" s="52" t="s">
        <v>1262</v>
      </c>
      <c r="AL191" s="11" t="s">
        <v>242</v>
      </c>
      <c r="AM191" s="51" t="s">
        <v>1263</v>
      </c>
      <c r="AN191" s="11" t="s">
        <v>247</v>
      </c>
      <c r="AO191" s="52" t="s">
        <v>1262</v>
      </c>
      <c r="AP191" s="42" t="s">
        <v>54</v>
      </c>
      <c r="AQ191" s="51" t="s">
        <v>1263</v>
      </c>
      <c r="AR191" s="197" t="s">
        <v>1291</v>
      </c>
      <c r="AS191" s="198">
        <v>4</v>
      </c>
      <c r="AT191" s="198" t="s">
        <v>307</v>
      </c>
      <c r="AU191" s="189" t="s">
        <v>391</v>
      </c>
    </row>
    <row r="192" spans="2:47" s="185" customFormat="1" ht="61.8" thickBot="1">
      <c r="B192" s="35"/>
      <c r="C192" s="36" t="s">
        <v>380</v>
      </c>
      <c r="D192" s="36" t="s">
        <v>381</v>
      </c>
      <c r="E192" s="36" t="s">
        <v>382</v>
      </c>
      <c r="F192" s="36" t="s">
        <v>702</v>
      </c>
      <c r="G192" s="36">
        <v>14800</v>
      </c>
      <c r="H192" s="36" t="s">
        <v>721</v>
      </c>
      <c r="I192" s="36" t="s">
        <v>1139</v>
      </c>
      <c r="J192" s="36" t="s">
        <v>449</v>
      </c>
      <c r="K192" s="36" t="s">
        <v>346</v>
      </c>
      <c r="L192" s="37" t="s">
        <v>136</v>
      </c>
      <c r="M192" s="36" t="s">
        <v>1018</v>
      </c>
      <c r="N192" s="36" t="s">
        <v>432</v>
      </c>
      <c r="O192" s="36" t="s">
        <v>147</v>
      </c>
      <c r="P192" s="37" t="s">
        <v>1</v>
      </c>
      <c r="Q192" s="36" t="s">
        <v>450</v>
      </c>
      <c r="R192" s="37" t="s">
        <v>140</v>
      </c>
      <c r="S192" s="36" t="s">
        <v>451</v>
      </c>
      <c r="T192" s="38">
        <v>2.0833333333333332E-2</v>
      </c>
      <c r="U192" s="209">
        <v>0.33333333333333331</v>
      </c>
      <c r="V192" s="54">
        <v>0</v>
      </c>
      <c r="W192" s="44">
        <v>0</v>
      </c>
      <c r="X192" s="72">
        <v>542</v>
      </c>
      <c r="Y192" s="45">
        <v>2.0833333333333332E-2</v>
      </c>
      <c r="Z192" s="40">
        <v>0</v>
      </c>
      <c r="AA192" s="205">
        <v>0</v>
      </c>
      <c r="AB192" s="47">
        <v>0</v>
      </c>
      <c r="AC192" s="41">
        <v>98369600</v>
      </c>
      <c r="AD192" s="48">
        <v>98369600</v>
      </c>
      <c r="AE192" s="49">
        <v>1</v>
      </c>
      <c r="AF192" s="11" t="s">
        <v>64</v>
      </c>
      <c r="AG192" s="50" t="s">
        <v>1262</v>
      </c>
      <c r="AH192" s="11" t="s">
        <v>63</v>
      </c>
      <c r="AI192" s="51" t="s">
        <v>1262</v>
      </c>
      <c r="AJ192" s="11" t="s">
        <v>143</v>
      </c>
      <c r="AK192" s="52" t="s">
        <v>1262</v>
      </c>
      <c r="AL192" s="11" t="s">
        <v>43</v>
      </c>
      <c r="AM192" s="51" t="s">
        <v>1268</v>
      </c>
      <c r="AN192" s="11" t="s">
        <v>247</v>
      </c>
      <c r="AO192" s="52" t="s">
        <v>1262</v>
      </c>
      <c r="AP192" s="42" t="s">
        <v>58</v>
      </c>
      <c r="AQ192" s="51" t="s">
        <v>1262</v>
      </c>
      <c r="AR192" s="197" t="s">
        <v>1287</v>
      </c>
      <c r="AS192" s="198">
        <v>3</v>
      </c>
      <c r="AT192" s="198" t="s">
        <v>305</v>
      </c>
      <c r="AU192" s="189" t="s">
        <v>392</v>
      </c>
    </row>
    <row r="193" spans="2:47" s="185" customFormat="1" ht="41.4" thickBot="1">
      <c r="B193" s="35"/>
      <c r="C193" s="36" t="s">
        <v>380</v>
      </c>
      <c r="D193" s="36" t="s">
        <v>381</v>
      </c>
      <c r="E193" s="36" t="s">
        <v>382</v>
      </c>
      <c r="F193" s="36" t="s">
        <v>702</v>
      </c>
      <c r="G193" s="36">
        <v>14800</v>
      </c>
      <c r="H193" s="36" t="s">
        <v>718</v>
      </c>
      <c r="I193" s="36" t="s">
        <v>406</v>
      </c>
      <c r="J193" s="36" t="s">
        <v>851</v>
      </c>
      <c r="K193" s="36" t="s">
        <v>348</v>
      </c>
      <c r="L193" s="37" t="s">
        <v>136</v>
      </c>
      <c r="M193" s="36" t="s">
        <v>1021</v>
      </c>
      <c r="N193" s="36" t="s">
        <v>432</v>
      </c>
      <c r="O193" s="36" t="s">
        <v>151</v>
      </c>
      <c r="P193" s="37" t="s">
        <v>6</v>
      </c>
      <c r="Q193" s="36" t="s">
        <v>1022</v>
      </c>
      <c r="R193" s="37" t="s">
        <v>140</v>
      </c>
      <c r="S193" s="36" t="s">
        <v>1023</v>
      </c>
      <c r="T193" s="38">
        <v>0</v>
      </c>
      <c r="U193" s="209">
        <v>2</v>
      </c>
      <c r="V193" s="54">
        <v>0</v>
      </c>
      <c r="W193" s="44">
        <v>0</v>
      </c>
      <c r="X193" s="72">
        <v>542</v>
      </c>
      <c r="Y193" s="45">
        <v>0</v>
      </c>
      <c r="Z193" s="40">
        <v>0</v>
      </c>
      <c r="AA193" s="205">
        <v>0</v>
      </c>
      <c r="AB193" s="47">
        <v>0</v>
      </c>
      <c r="AC193" s="41">
        <v>30000000</v>
      </c>
      <c r="AD193" s="48">
        <v>30000000</v>
      </c>
      <c r="AE193" s="49">
        <v>1</v>
      </c>
      <c r="AF193" s="11" t="s">
        <v>64</v>
      </c>
      <c r="AG193" s="50" t="s">
        <v>1262</v>
      </c>
      <c r="AH193" s="11" t="s">
        <v>63</v>
      </c>
      <c r="AI193" s="51" t="s">
        <v>1262</v>
      </c>
      <c r="AJ193" s="11" t="s">
        <v>143</v>
      </c>
      <c r="AK193" s="52" t="s">
        <v>1262</v>
      </c>
      <c r="AL193" s="11" t="s">
        <v>242</v>
      </c>
      <c r="AM193" s="51" t="s">
        <v>1263</v>
      </c>
      <c r="AN193" s="11" t="s">
        <v>247</v>
      </c>
      <c r="AO193" s="52" t="s">
        <v>1262</v>
      </c>
      <c r="AP193" s="42" t="s">
        <v>58</v>
      </c>
      <c r="AQ193" s="51" t="s">
        <v>1262</v>
      </c>
      <c r="AR193" s="197" t="s">
        <v>1283</v>
      </c>
      <c r="AS193" s="198">
        <v>2</v>
      </c>
      <c r="AT193" s="198" t="s">
        <v>304</v>
      </c>
      <c r="AU193" s="189" t="s">
        <v>303</v>
      </c>
    </row>
    <row r="194" spans="2:47" s="185" customFormat="1" ht="51.6" thickBot="1">
      <c r="B194" s="35"/>
      <c r="C194" s="36" t="s">
        <v>380</v>
      </c>
      <c r="D194" s="36" t="s">
        <v>385</v>
      </c>
      <c r="E194" s="36" t="s">
        <v>382</v>
      </c>
      <c r="F194" s="36" t="s">
        <v>754</v>
      </c>
      <c r="G194" s="36">
        <v>14910</v>
      </c>
      <c r="H194" s="36" t="s">
        <v>747</v>
      </c>
      <c r="I194" s="36" t="s">
        <v>723</v>
      </c>
      <c r="J194" s="36" t="s">
        <v>1166</v>
      </c>
      <c r="K194" s="36" t="s">
        <v>1025</v>
      </c>
      <c r="L194" s="37" t="s">
        <v>324</v>
      </c>
      <c r="M194" s="36" t="s">
        <v>1041</v>
      </c>
      <c r="N194" s="36" t="s">
        <v>432</v>
      </c>
      <c r="O194" s="36" t="s">
        <v>147</v>
      </c>
      <c r="P194" s="37" t="s">
        <v>1</v>
      </c>
      <c r="Q194" s="36" t="s">
        <v>1050</v>
      </c>
      <c r="R194" s="37" t="s">
        <v>140</v>
      </c>
      <c r="S194" s="36" t="s">
        <v>830</v>
      </c>
      <c r="T194" s="38">
        <v>0.125</v>
      </c>
      <c r="U194" s="209">
        <v>5</v>
      </c>
      <c r="V194" s="54">
        <v>6959979</v>
      </c>
      <c r="W194" s="44">
        <v>231999.3</v>
      </c>
      <c r="X194" s="72">
        <v>542</v>
      </c>
      <c r="Y194" s="45">
        <v>0.125</v>
      </c>
      <c r="Z194" s="40">
        <v>1</v>
      </c>
      <c r="AA194" s="205">
        <v>28999.912499999999</v>
      </c>
      <c r="AB194" s="47">
        <v>15717952.574999999</v>
      </c>
      <c r="AC194" s="41">
        <v>161870988.06522933</v>
      </c>
      <c r="AD194" s="48">
        <v>177588940.64022931</v>
      </c>
      <c r="AE194" s="49">
        <v>2</v>
      </c>
      <c r="AF194" s="11" t="s">
        <v>253</v>
      </c>
      <c r="AG194" s="50" t="s">
        <v>1276</v>
      </c>
      <c r="AH194" s="11" t="s">
        <v>254</v>
      </c>
      <c r="AI194" s="51" t="s">
        <v>1266</v>
      </c>
      <c r="AJ194" s="11" t="s">
        <v>263</v>
      </c>
      <c r="AK194" s="52" t="s">
        <v>1266</v>
      </c>
      <c r="AL194" s="11" t="s">
        <v>34</v>
      </c>
      <c r="AM194" s="51" t="s">
        <v>1266</v>
      </c>
      <c r="AN194" s="11" t="s">
        <v>243</v>
      </c>
      <c r="AO194" s="52" t="s">
        <v>1263</v>
      </c>
      <c r="AP194" s="42" t="s">
        <v>50</v>
      </c>
      <c r="AQ194" s="51" t="s">
        <v>1263</v>
      </c>
      <c r="AR194" s="197" t="s">
        <v>1277</v>
      </c>
      <c r="AS194" s="198">
        <v>5</v>
      </c>
      <c r="AT194" s="198" t="s">
        <v>309</v>
      </c>
      <c r="AU194" s="189" t="s">
        <v>310</v>
      </c>
    </row>
    <row r="195" spans="2:47" s="185" customFormat="1" ht="51.6" thickBot="1">
      <c r="B195" s="35"/>
      <c r="C195" s="36" t="s">
        <v>380</v>
      </c>
      <c r="D195" s="36" t="s">
        <v>385</v>
      </c>
      <c r="E195" s="36" t="s">
        <v>382</v>
      </c>
      <c r="F195" s="36" t="s">
        <v>754</v>
      </c>
      <c r="G195" s="36">
        <v>14910</v>
      </c>
      <c r="H195" s="36" t="s">
        <v>745</v>
      </c>
      <c r="I195" s="36" t="s">
        <v>724</v>
      </c>
      <c r="J195" s="36" t="s">
        <v>1167</v>
      </c>
      <c r="K195" s="36" t="s">
        <v>1025</v>
      </c>
      <c r="L195" s="37" t="s">
        <v>324</v>
      </c>
      <c r="M195" s="36" t="s">
        <v>1041</v>
      </c>
      <c r="N195" s="36" t="s">
        <v>432</v>
      </c>
      <c r="O195" s="36" t="s">
        <v>147</v>
      </c>
      <c r="P195" s="37" t="s">
        <v>1</v>
      </c>
      <c r="Q195" s="36" t="s">
        <v>1050</v>
      </c>
      <c r="R195" s="37" t="s">
        <v>140</v>
      </c>
      <c r="S195" s="36" t="s">
        <v>830</v>
      </c>
      <c r="T195" s="38">
        <v>0</v>
      </c>
      <c r="U195" s="209">
        <v>5</v>
      </c>
      <c r="V195" s="54">
        <v>0</v>
      </c>
      <c r="W195" s="44">
        <v>0</v>
      </c>
      <c r="X195" s="72">
        <v>542</v>
      </c>
      <c r="Y195" s="45">
        <v>0</v>
      </c>
      <c r="Z195" s="40">
        <v>0</v>
      </c>
      <c r="AA195" s="205">
        <v>0</v>
      </c>
      <c r="AB195" s="47">
        <v>0</v>
      </c>
      <c r="AC195" s="41">
        <v>161870988.06522933</v>
      </c>
      <c r="AD195" s="48">
        <v>161870988.06522933</v>
      </c>
      <c r="AE195" s="49">
        <v>2</v>
      </c>
      <c r="AF195" s="11" t="s">
        <v>64</v>
      </c>
      <c r="AG195" s="50" t="s">
        <v>1262</v>
      </c>
      <c r="AH195" s="11" t="s">
        <v>254</v>
      </c>
      <c r="AI195" s="51" t="s">
        <v>1266</v>
      </c>
      <c r="AJ195" s="11" t="s">
        <v>263</v>
      </c>
      <c r="AK195" s="52" t="s">
        <v>1266</v>
      </c>
      <c r="AL195" s="11" t="s">
        <v>34</v>
      </c>
      <c r="AM195" s="51" t="s">
        <v>1266</v>
      </c>
      <c r="AN195" s="11" t="s">
        <v>243</v>
      </c>
      <c r="AO195" s="52" t="s">
        <v>1263</v>
      </c>
      <c r="AP195" s="42" t="s">
        <v>50</v>
      </c>
      <c r="AQ195" s="51" t="s">
        <v>1263</v>
      </c>
      <c r="AR195" s="197" t="s">
        <v>1274</v>
      </c>
      <c r="AS195" s="198">
        <v>4</v>
      </c>
      <c r="AT195" s="198" t="s">
        <v>307</v>
      </c>
      <c r="AU195" s="189" t="s">
        <v>391</v>
      </c>
    </row>
    <row r="196" spans="2:47" s="185" customFormat="1" ht="51.6" thickBot="1">
      <c r="B196" s="35"/>
      <c r="C196" s="36" t="s">
        <v>380</v>
      </c>
      <c r="D196" s="36" t="s">
        <v>385</v>
      </c>
      <c r="E196" s="36" t="s">
        <v>382</v>
      </c>
      <c r="F196" s="36" t="s">
        <v>754</v>
      </c>
      <c r="G196" s="36">
        <v>14910</v>
      </c>
      <c r="H196" s="36" t="s">
        <v>746</v>
      </c>
      <c r="I196" s="36" t="s">
        <v>725</v>
      </c>
      <c r="J196" s="36" t="s">
        <v>1168</v>
      </c>
      <c r="K196" s="36" t="s">
        <v>1025</v>
      </c>
      <c r="L196" s="37" t="s">
        <v>324</v>
      </c>
      <c r="M196" s="36" t="s">
        <v>1041</v>
      </c>
      <c r="N196" s="36" t="s">
        <v>432</v>
      </c>
      <c r="O196" s="36" t="s">
        <v>147</v>
      </c>
      <c r="P196" s="37" t="s">
        <v>1</v>
      </c>
      <c r="Q196" s="36" t="s">
        <v>1050</v>
      </c>
      <c r="R196" s="37" t="s">
        <v>140</v>
      </c>
      <c r="S196" s="36" t="s">
        <v>830</v>
      </c>
      <c r="T196" s="38">
        <v>0</v>
      </c>
      <c r="U196" s="209">
        <v>5</v>
      </c>
      <c r="V196" s="54">
        <v>0</v>
      </c>
      <c r="W196" s="44">
        <v>0</v>
      </c>
      <c r="X196" s="72">
        <v>542</v>
      </c>
      <c r="Y196" s="45">
        <v>0</v>
      </c>
      <c r="Z196" s="40">
        <v>0</v>
      </c>
      <c r="AA196" s="205">
        <v>0</v>
      </c>
      <c r="AB196" s="47">
        <v>0</v>
      </c>
      <c r="AC196" s="41">
        <v>161870988.06522933</v>
      </c>
      <c r="AD196" s="48">
        <v>161870988.06522933</v>
      </c>
      <c r="AE196" s="49">
        <v>2</v>
      </c>
      <c r="AF196" s="11" t="s">
        <v>64</v>
      </c>
      <c r="AG196" s="50" t="s">
        <v>1262</v>
      </c>
      <c r="AH196" s="11" t="s">
        <v>254</v>
      </c>
      <c r="AI196" s="51" t="s">
        <v>1266</v>
      </c>
      <c r="AJ196" s="11" t="s">
        <v>263</v>
      </c>
      <c r="AK196" s="52" t="s">
        <v>1266</v>
      </c>
      <c r="AL196" s="11" t="s">
        <v>34</v>
      </c>
      <c r="AM196" s="51" t="s">
        <v>1266</v>
      </c>
      <c r="AN196" s="11" t="s">
        <v>243</v>
      </c>
      <c r="AO196" s="52" t="s">
        <v>1263</v>
      </c>
      <c r="AP196" s="42" t="s">
        <v>50</v>
      </c>
      <c r="AQ196" s="51" t="s">
        <v>1263</v>
      </c>
      <c r="AR196" s="197" t="s">
        <v>1274</v>
      </c>
      <c r="AS196" s="198">
        <v>4</v>
      </c>
      <c r="AT196" s="198" t="s">
        <v>307</v>
      </c>
      <c r="AU196" s="189" t="s">
        <v>391</v>
      </c>
    </row>
    <row r="197" spans="2:47" s="185" customFormat="1" ht="51.6" thickBot="1">
      <c r="B197" s="35"/>
      <c r="C197" s="36" t="s">
        <v>380</v>
      </c>
      <c r="D197" s="36" t="s">
        <v>385</v>
      </c>
      <c r="E197" s="36" t="s">
        <v>382</v>
      </c>
      <c r="F197" s="36" t="s">
        <v>754</v>
      </c>
      <c r="G197" s="36">
        <v>14910</v>
      </c>
      <c r="H197" s="36" t="s">
        <v>753</v>
      </c>
      <c r="I197" s="36" t="s">
        <v>726</v>
      </c>
      <c r="J197" s="36" t="s">
        <v>1169</v>
      </c>
      <c r="K197" s="36" t="s">
        <v>1025</v>
      </c>
      <c r="L197" s="37" t="s">
        <v>324</v>
      </c>
      <c r="M197" s="36" t="s">
        <v>1041</v>
      </c>
      <c r="N197" s="36" t="s">
        <v>432</v>
      </c>
      <c r="O197" s="36" t="s">
        <v>147</v>
      </c>
      <c r="P197" s="37" t="s">
        <v>1</v>
      </c>
      <c r="Q197" s="36" t="s">
        <v>1050</v>
      </c>
      <c r="R197" s="37" t="s">
        <v>140</v>
      </c>
      <c r="S197" s="36" t="s">
        <v>830</v>
      </c>
      <c r="T197" s="38">
        <v>0</v>
      </c>
      <c r="U197" s="209">
        <v>5</v>
      </c>
      <c r="V197" s="54">
        <v>0</v>
      </c>
      <c r="W197" s="44">
        <v>0</v>
      </c>
      <c r="X197" s="72">
        <v>542</v>
      </c>
      <c r="Y197" s="45">
        <v>0</v>
      </c>
      <c r="Z197" s="40">
        <v>0</v>
      </c>
      <c r="AA197" s="205">
        <v>0</v>
      </c>
      <c r="AB197" s="47">
        <v>0</v>
      </c>
      <c r="AC197" s="41">
        <v>161870988.06522933</v>
      </c>
      <c r="AD197" s="48">
        <v>161870988.06522933</v>
      </c>
      <c r="AE197" s="49">
        <v>2</v>
      </c>
      <c r="AF197" s="11" t="s">
        <v>64</v>
      </c>
      <c r="AG197" s="50" t="s">
        <v>1262</v>
      </c>
      <c r="AH197" s="11" t="s">
        <v>254</v>
      </c>
      <c r="AI197" s="51" t="s">
        <v>1266</v>
      </c>
      <c r="AJ197" s="11" t="s">
        <v>263</v>
      </c>
      <c r="AK197" s="52" t="s">
        <v>1266</v>
      </c>
      <c r="AL197" s="11" t="s">
        <v>34</v>
      </c>
      <c r="AM197" s="51" t="s">
        <v>1266</v>
      </c>
      <c r="AN197" s="11" t="s">
        <v>243</v>
      </c>
      <c r="AO197" s="52" t="s">
        <v>1263</v>
      </c>
      <c r="AP197" s="42" t="s">
        <v>50</v>
      </c>
      <c r="AQ197" s="51" t="s">
        <v>1263</v>
      </c>
      <c r="AR197" s="197" t="s">
        <v>1274</v>
      </c>
      <c r="AS197" s="198">
        <v>4</v>
      </c>
      <c r="AT197" s="198" t="s">
        <v>307</v>
      </c>
      <c r="AU197" s="189" t="s">
        <v>391</v>
      </c>
    </row>
    <row r="198" spans="2:47" s="185" customFormat="1" ht="41.4" thickBot="1">
      <c r="B198" s="35"/>
      <c r="C198" s="36" t="s">
        <v>380</v>
      </c>
      <c r="D198" s="36" t="s">
        <v>385</v>
      </c>
      <c r="E198" s="36" t="s">
        <v>382</v>
      </c>
      <c r="F198" s="36" t="s">
        <v>755</v>
      </c>
      <c r="G198" s="36">
        <v>14910</v>
      </c>
      <c r="H198" s="36" t="s">
        <v>741</v>
      </c>
      <c r="I198" s="36" t="s">
        <v>727</v>
      </c>
      <c r="J198" s="36" t="s">
        <v>1170</v>
      </c>
      <c r="K198" s="36" t="s">
        <v>1016</v>
      </c>
      <c r="L198" s="37" t="s">
        <v>324</v>
      </c>
      <c r="M198" s="36" t="s">
        <v>1012</v>
      </c>
      <c r="N198" s="36" t="s">
        <v>432</v>
      </c>
      <c r="O198" s="36" t="s">
        <v>151</v>
      </c>
      <c r="P198" s="37" t="s">
        <v>6</v>
      </c>
      <c r="Q198" s="36" t="s">
        <v>448</v>
      </c>
      <c r="R198" s="37" t="s">
        <v>140</v>
      </c>
      <c r="S198" s="36" t="s">
        <v>1009</v>
      </c>
      <c r="T198" s="38">
        <v>2.0833333333333332E-2</v>
      </c>
      <c r="U198" s="209">
        <v>3</v>
      </c>
      <c r="V198" s="54">
        <v>518326</v>
      </c>
      <c r="W198" s="44">
        <v>17277.533333333333</v>
      </c>
      <c r="X198" s="72">
        <v>542</v>
      </c>
      <c r="Y198" s="45">
        <v>2.0833333333333332E-2</v>
      </c>
      <c r="Z198" s="40">
        <v>1</v>
      </c>
      <c r="AA198" s="205">
        <v>359.94861111111106</v>
      </c>
      <c r="AB198" s="47">
        <v>195092.14722222221</v>
      </c>
      <c r="AC198" s="41">
        <v>200405322.02091306</v>
      </c>
      <c r="AD198" s="48">
        <v>200600414.16813529</v>
      </c>
      <c r="AE198" s="49">
        <v>2</v>
      </c>
      <c r="AF198" s="11" t="s">
        <v>241</v>
      </c>
      <c r="AG198" s="50" t="s">
        <v>1268</v>
      </c>
      <c r="AH198" s="11" t="s">
        <v>245</v>
      </c>
      <c r="AI198" s="51" t="s">
        <v>1263</v>
      </c>
      <c r="AJ198" s="11" t="s">
        <v>263</v>
      </c>
      <c r="AK198" s="52" t="s">
        <v>1266</v>
      </c>
      <c r="AL198" s="11" t="s">
        <v>242</v>
      </c>
      <c r="AM198" s="51" t="s">
        <v>1263</v>
      </c>
      <c r="AN198" s="11" t="s">
        <v>247</v>
      </c>
      <c r="AO198" s="52" t="s">
        <v>1262</v>
      </c>
      <c r="AP198" s="42" t="s">
        <v>54</v>
      </c>
      <c r="AQ198" s="51" t="s">
        <v>1263</v>
      </c>
      <c r="AR198" s="197" t="s">
        <v>1286</v>
      </c>
      <c r="AS198" s="198">
        <v>4</v>
      </c>
      <c r="AT198" s="198" t="s">
        <v>307</v>
      </c>
      <c r="AU198" s="189" t="s">
        <v>391</v>
      </c>
    </row>
    <row r="199" spans="2:47" s="185" customFormat="1" ht="41.4" thickBot="1">
      <c r="B199" s="35"/>
      <c r="C199" s="36" t="s">
        <v>380</v>
      </c>
      <c r="D199" s="36" t="s">
        <v>385</v>
      </c>
      <c r="E199" s="36" t="s">
        <v>382</v>
      </c>
      <c r="F199" s="36" t="s">
        <v>755</v>
      </c>
      <c r="G199" s="36">
        <v>14910</v>
      </c>
      <c r="H199" s="36" t="s">
        <v>742</v>
      </c>
      <c r="I199" s="36" t="s">
        <v>728</v>
      </c>
      <c r="J199" s="36" t="s">
        <v>1171</v>
      </c>
      <c r="K199" s="36" t="s">
        <v>1016</v>
      </c>
      <c r="L199" s="37" t="s">
        <v>324</v>
      </c>
      <c r="M199" s="36" t="s">
        <v>1012</v>
      </c>
      <c r="N199" s="36" t="s">
        <v>432</v>
      </c>
      <c r="O199" s="36" t="s">
        <v>151</v>
      </c>
      <c r="P199" s="37" t="s">
        <v>6</v>
      </c>
      <c r="Q199" s="36" t="s">
        <v>448</v>
      </c>
      <c r="R199" s="37" t="s">
        <v>140</v>
      </c>
      <c r="S199" s="36" t="s">
        <v>1009</v>
      </c>
      <c r="T199" s="38">
        <v>2.0833333333333332E-2</v>
      </c>
      <c r="U199" s="209">
        <v>3</v>
      </c>
      <c r="V199" s="54">
        <v>2255884</v>
      </c>
      <c r="W199" s="44">
        <v>75196.133333333331</v>
      </c>
      <c r="X199" s="72">
        <v>542</v>
      </c>
      <c r="Y199" s="45">
        <v>2.0833333333333332E-2</v>
      </c>
      <c r="Z199" s="40">
        <v>1</v>
      </c>
      <c r="AA199" s="205">
        <v>1566.586111111111</v>
      </c>
      <c r="AB199" s="47">
        <v>849089.6722222222</v>
      </c>
      <c r="AC199" s="41">
        <v>200405322.02091306</v>
      </c>
      <c r="AD199" s="48">
        <v>201254411.69313529</v>
      </c>
      <c r="AE199" s="49">
        <v>2</v>
      </c>
      <c r="AF199" s="11" t="s">
        <v>256</v>
      </c>
      <c r="AG199" s="50" t="s">
        <v>1266</v>
      </c>
      <c r="AH199" s="11" t="s">
        <v>245</v>
      </c>
      <c r="AI199" s="51" t="s">
        <v>1263</v>
      </c>
      <c r="AJ199" s="11" t="s">
        <v>263</v>
      </c>
      <c r="AK199" s="52" t="s">
        <v>1266</v>
      </c>
      <c r="AL199" s="11" t="s">
        <v>242</v>
      </c>
      <c r="AM199" s="51" t="s">
        <v>1263</v>
      </c>
      <c r="AN199" s="11" t="s">
        <v>247</v>
      </c>
      <c r="AO199" s="52" t="s">
        <v>1262</v>
      </c>
      <c r="AP199" s="42" t="s">
        <v>54</v>
      </c>
      <c r="AQ199" s="51" t="s">
        <v>1263</v>
      </c>
      <c r="AR199" s="197" t="s">
        <v>1275</v>
      </c>
      <c r="AS199" s="198">
        <v>4</v>
      </c>
      <c r="AT199" s="198" t="s">
        <v>307</v>
      </c>
      <c r="AU199" s="189" t="s">
        <v>391</v>
      </c>
    </row>
    <row r="200" spans="2:47" s="185" customFormat="1" ht="41.4" thickBot="1">
      <c r="B200" s="35"/>
      <c r="C200" s="36" t="s">
        <v>380</v>
      </c>
      <c r="D200" s="36" t="s">
        <v>385</v>
      </c>
      <c r="E200" s="36" t="s">
        <v>382</v>
      </c>
      <c r="F200" s="36" t="s">
        <v>755</v>
      </c>
      <c r="G200" s="36">
        <v>14910</v>
      </c>
      <c r="H200" s="36" t="s">
        <v>743</v>
      </c>
      <c r="I200" s="36" t="s">
        <v>729</v>
      </c>
      <c r="J200" s="36" t="s">
        <v>1172</v>
      </c>
      <c r="K200" s="36" t="s">
        <v>1016</v>
      </c>
      <c r="L200" s="37" t="s">
        <v>324</v>
      </c>
      <c r="M200" s="36" t="s">
        <v>1012</v>
      </c>
      <c r="N200" s="36" t="s">
        <v>432</v>
      </c>
      <c r="O200" s="36" t="s">
        <v>151</v>
      </c>
      <c r="P200" s="37" t="s">
        <v>6</v>
      </c>
      <c r="Q200" s="36" t="s">
        <v>448</v>
      </c>
      <c r="R200" s="37" t="s">
        <v>140</v>
      </c>
      <c r="S200" s="36" t="s">
        <v>1009</v>
      </c>
      <c r="T200" s="38">
        <v>2.0833333333333332E-2</v>
      </c>
      <c r="U200" s="209">
        <v>3</v>
      </c>
      <c r="V200" s="54">
        <v>1063176</v>
      </c>
      <c r="W200" s="44">
        <v>35439.199999999997</v>
      </c>
      <c r="X200" s="72">
        <v>542</v>
      </c>
      <c r="Y200" s="45">
        <v>2.0833333333333332E-2</v>
      </c>
      <c r="Z200" s="40">
        <v>1</v>
      </c>
      <c r="AA200" s="205">
        <v>738.31666666666661</v>
      </c>
      <c r="AB200" s="47">
        <v>400167.6333333333</v>
      </c>
      <c r="AC200" s="41">
        <v>200405322.02091306</v>
      </c>
      <c r="AD200" s="48">
        <v>200805489.65424639</v>
      </c>
      <c r="AE200" s="49">
        <v>2</v>
      </c>
      <c r="AF200" s="11" t="s">
        <v>256</v>
      </c>
      <c r="AG200" s="50" t="s">
        <v>1266</v>
      </c>
      <c r="AH200" s="11" t="s">
        <v>245</v>
      </c>
      <c r="AI200" s="51" t="s">
        <v>1263</v>
      </c>
      <c r="AJ200" s="11" t="s">
        <v>263</v>
      </c>
      <c r="AK200" s="52" t="s">
        <v>1266</v>
      </c>
      <c r="AL200" s="11" t="s">
        <v>242</v>
      </c>
      <c r="AM200" s="51" t="s">
        <v>1263</v>
      </c>
      <c r="AN200" s="11" t="s">
        <v>247</v>
      </c>
      <c r="AO200" s="52" t="s">
        <v>1262</v>
      </c>
      <c r="AP200" s="42" t="s">
        <v>54</v>
      </c>
      <c r="AQ200" s="51" t="s">
        <v>1263</v>
      </c>
      <c r="AR200" s="197" t="s">
        <v>1275</v>
      </c>
      <c r="AS200" s="198">
        <v>4</v>
      </c>
      <c r="AT200" s="198" t="s">
        <v>307</v>
      </c>
      <c r="AU200" s="189" t="s">
        <v>391</v>
      </c>
    </row>
    <row r="201" spans="2:47" s="185" customFormat="1" ht="41.4" thickBot="1">
      <c r="B201" s="35"/>
      <c r="C201" s="36" t="s">
        <v>380</v>
      </c>
      <c r="D201" s="36" t="s">
        <v>385</v>
      </c>
      <c r="E201" s="36" t="s">
        <v>382</v>
      </c>
      <c r="F201" s="36" t="s">
        <v>755</v>
      </c>
      <c r="G201" s="36">
        <v>14910</v>
      </c>
      <c r="H201" s="36" t="s">
        <v>749</v>
      </c>
      <c r="I201" s="36" t="s">
        <v>730</v>
      </c>
      <c r="J201" s="36" t="s">
        <v>1173</v>
      </c>
      <c r="K201" s="36" t="s">
        <v>1016</v>
      </c>
      <c r="L201" s="37" t="s">
        <v>155</v>
      </c>
      <c r="M201" s="36" t="s">
        <v>1014</v>
      </c>
      <c r="N201" s="36" t="s">
        <v>432</v>
      </c>
      <c r="O201" s="36" t="s">
        <v>147</v>
      </c>
      <c r="P201" s="37" t="s">
        <v>1</v>
      </c>
      <c r="Q201" s="36" t="s">
        <v>156</v>
      </c>
      <c r="R201" s="37" t="s">
        <v>157</v>
      </c>
      <c r="S201" s="36" t="s">
        <v>1004</v>
      </c>
      <c r="T201" s="38">
        <v>2.0833333333333332E-2</v>
      </c>
      <c r="U201" s="209">
        <v>3</v>
      </c>
      <c r="V201" s="54">
        <v>0</v>
      </c>
      <c r="W201" s="44">
        <v>0</v>
      </c>
      <c r="X201" s="72">
        <v>542</v>
      </c>
      <c r="Y201" s="45">
        <v>2.0833333333333332E-2</v>
      </c>
      <c r="Z201" s="40">
        <v>0</v>
      </c>
      <c r="AA201" s="205">
        <v>0</v>
      </c>
      <c r="AB201" s="47">
        <v>0</v>
      </c>
      <c r="AC201" s="41">
        <v>200405322.02091306</v>
      </c>
      <c r="AD201" s="48">
        <v>200405322.02091306</v>
      </c>
      <c r="AE201" s="49">
        <v>2</v>
      </c>
      <c r="AF201" s="11" t="s">
        <v>64</v>
      </c>
      <c r="AG201" s="50" t="s">
        <v>1262</v>
      </c>
      <c r="AH201" s="11" t="s">
        <v>246</v>
      </c>
      <c r="AI201" s="51" t="s">
        <v>1262</v>
      </c>
      <c r="AJ201" s="11" t="s">
        <v>263</v>
      </c>
      <c r="AK201" s="52" t="s">
        <v>1266</v>
      </c>
      <c r="AL201" s="11" t="s">
        <v>242</v>
      </c>
      <c r="AM201" s="51" t="s">
        <v>1263</v>
      </c>
      <c r="AN201" s="11" t="s">
        <v>247</v>
      </c>
      <c r="AO201" s="52" t="s">
        <v>1262</v>
      </c>
      <c r="AP201" s="42" t="s">
        <v>54</v>
      </c>
      <c r="AQ201" s="51" t="s">
        <v>1263</v>
      </c>
      <c r="AR201" s="197" t="s">
        <v>1297</v>
      </c>
      <c r="AS201" s="198">
        <v>4</v>
      </c>
      <c r="AT201" s="198" t="s">
        <v>307</v>
      </c>
      <c r="AU201" s="189" t="s">
        <v>391</v>
      </c>
    </row>
    <row r="202" spans="2:47" s="185" customFormat="1" ht="41.4" thickBot="1">
      <c r="B202" s="35"/>
      <c r="C202" s="36" t="s">
        <v>380</v>
      </c>
      <c r="D202" s="36" t="s">
        <v>385</v>
      </c>
      <c r="E202" s="36" t="s">
        <v>382</v>
      </c>
      <c r="F202" s="36" t="s">
        <v>755</v>
      </c>
      <c r="G202" s="36">
        <v>14910</v>
      </c>
      <c r="H202" s="36" t="s">
        <v>744</v>
      </c>
      <c r="I202" s="36" t="s">
        <v>405</v>
      </c>
      <c r="J202" s="36" t="s">
        <v>1174</v>
      </c>
      <c r="K202" s="36" t="s">
        <v>1016</v>
      </c>
      <c r="L202" s="37" t="s">
        <v>324</v>
      </c>
      <c r="M202" s="36" t="s">
        <v>1017</v>
      </c>
      <c r="N202" s="36" t="s">
        <v>432</v>
      </c>
      <c r="O202" s="36" t="s">
        <v>147</v>
      </c>
      <c r="P202" s="37" t="s">
        <v>1</v>
      </c>
      <c r="Q202" s="36" t="s">
        <v>448</v>
      </c>
      <c r="R202" s="37" t="s">
        <v>140</v>
      </c>
      <c r="S202" s="36" t="s">
        <v>1009</v>
      </c>
      <c r="T202" s="38">
        <v>8.3333333333333329E-2</v>
      </c>
      <c r="U202" s="209">
        <v>3</v>
      </c>
      <c r="V202" s="54">
        <v>3837386</v>
      </c>
      <c r="W202" s="44">
        <v>127912.86666666667</v>
      </c>
      <c r="X202" s="72">
        <v>542</v>
      </c>
      <c r="Y202" s="45">
        <v>8.3333333333333329E-2</v>
      </c>
      <c r="Z202" s="40">
        <v>1</v>
      </c>
      <c r="AA202" s="205">
        <v>10659.405555555555</v>
      </c>
      <c r="AB202" s="47">
        <v>5777397.8111111112</v>
      </c>
      <c r="AC202" s="41">
        <v>200405322.02091306</v>
      </c>
      <c r="AD202" s="48">
        <v>206182719.83202419</v>
      </c>
      <c r="AE202" s="49">
        <v>2</v>
      </c>
      <c r="AF202" s="11" t="s">
        <v>256</v>
      </c>
      <c r="AG202" s="50" t="s">
        <v>1266</v>
      </c>
      <c r="AH202" s="11" t="s">
        <v>245</v>
      </c>
      <c r="AI202" s="51" t="s">
        <v>1263</v>
      </c>
      <c r="AJ202" s="11" t="s">
        <v>263</v>
      </c>
      <c r="AK202" s="52" t="s">
        <v>1266</v>
      </c>
      <c r="AL202" s="11" t="s">
        <v>242</v>
      </c>
      <c r="AM202" s="51" t="s">
        <v>1263</v>
      </c>
      <c r="AN202" s="11" t="s">
        <v>247</v>
      </c>
      <c r="AO202" s="52" t="s">
        <v>1262</v>
      </c>
      <c r="AP202" s="42" t="s">
        <v>54</v>
      </c>
      <c r="AQ202" s="51" t="s">
        <v>1263</v>
      </c>
      <c r="AR202" s="197" t="s">
        <v>1275</v>
      </c>
      <c r="AS202" s="198">
        <v>4</v>
      </c>
      <c r="AT202" s="198" t="s">
        <v>307</v>
      </c>
      <c r="AU202" s="189" t="s">
        <v>391</v>
      </c>
    </row>
    <row r="203" spans="2:47" s="185" customFormat="1" ht="41.4" thickBot="1">
      <c r="B203" s="35"/>
      <c r="C203" s="36" t="s">
        <v>380</v>
      </c>
      <c r="D203" s="36" t="s">
        <v>385</v>
      </c>
      <c r="E203" s="36" t="s">
        <v>382</v>
      </c>
      <c r="F203" s="36" t="s">
        <v>756</v>
      </c>
      <c r="G203" s="36">
        <v>14910</v>
      </c>
      <c r="H203" s="36" t="s">
        <v>737</v>
      </c>
      <c r="I203" s="36" t="s">
        <v>1175</v>
      </c>
      <c r="J203" s="36" t="s">
        <v>1176</v>
      </c>
      <c r="K203" s="36" t="s">
        <v>1016</v>
      </c>
      <c r="L203" s="37" t="s">
        <v>324</v>
      </c>
      <c r="M203" s="36" t="s">
        <v>1122</v>
      </c>
      <c r="N203" s="36" t="s">
        <v>432</v>
      </c>
      <c r="O203" s="36" t="s">
        <v>151</v>
      </c>
      <c r="P203" s="37" t="s">
        <v>6</v>
      </c>
      <c r="Q203" s="36" t="s">
        <v>448</v>
      </c>
      <c r="R203" s="37" t="s">
        <v>140</v>
      </c>
      <c r="S203" s="36" t="s">
        <v>1009</v>
      </c>
      <c r="T203" s="38">
        <v>1.0416666666666666E-2</v>
      </c>
      <c r="U203" s="209">
        <v>3</v>
      </c>
      <c r="V203" s="54">
        <v>1054466</v>
      </c>
      <c r="W203" s="44">
        <v>35148.866666666669</v>
      </c>
      <c r="X203" s="72">
        <v>542</v>
      </c>
      <c r="Y203" s="45">
        <v>1.0416666666666666E-2</v>
      </c>
      <c r="Z203" s="40">
        <v>1</v>
      </c>
      <c r="AA203" s="205">
        <v>366.13402777777776</v>
      </c>
      <c r="AB203" s="47">
        <v>198444.64305555556</v>
      </c>
      <c r="AC203" s="41">
        <v>183157285.22590774</v>
      </c>
      <c r="AD203" s="48">
        <v>183355729.8689633</v>
      </c>
      <c r="AE203" s="49">
        <v>2</v>
      </c>
      <c r="AF203" s="11" t="s">
        <v>256</v>
      </c>
      <c r="AG203" s="50" t="s">
        <v>1266</v>
      </c>
      <c r="AH203" s="11" t="s">
        <v>245</v>
      </c>
      <c r="AI203" s="51" t="s">
        <v>1263</v>
      </c>
      <c r="AJ203" s="11" t="s">
        <v>263</v>
      </c>
      <c r="AK203" s="52" t="s">
        <v>1266</v>
      </c>
      <c r="AL203" s="11" t="s">
        <v>242</v>
      </c>
      <c r="AM203" s="51" t="s">
        <v>1263</v>
      </c>
      <c r="AN203" s="11" t="s">
        <v>247</v>
      </c>
      <c r="AO203" s="52" t="s">
        <v>1262</v>
      </c>
      <c r="AP203" s="42" t="s">
        <v>62</v>
      </c>
      <c r="AQ203" s="51" t="s">
        <v>1262</v>
      </c>
      <c r="AR203" s="197" t="s">
        <v>1270</v>
      </c>
      <c r="AS203" s="198">
        <v>4</v>
      </c>
      <c r="AT203" s="198" t="s">
        <v>307</v>
      </c>
      <c r="AU203" s="189" t="s">
        <v>391</v>
      </c>
    </row>
    <row r="204" spans="2:47" s="185" customFormat="1" ht="41.4" thickBot="1">
      <c r="B204" s="35"/>
      <c r="C204" s="36" t="s">
        <v>380</v>
      </c>
      <c r="D204" s="36" t="s">
        <v>385</v>
      </c>
      <c r="E204" s="36" t="s">
        <v>382</v>
      </c>
      <c r="F204" s="36" t="s">
        <v>756</v>
      </c>
      <c r="G204" s="36">
        <v>14910</v>
      </c>
      <c r="H204" s="36" t="s">
        <v>738</v>
      </c>
      <c r="I204" s="36" t="s">
        <v>731</v>
      </c>
      <c r="J204" s="36" t="s">
        <v>1177</v>
      </c>
      <c r="K204" s="36" t="s">
        <v>1016</v>
      </c>
      <c r="L204" s="37" t="s">
        <v>324</v>
      </c>
      <c r="M204" s="36" t="s">
        <v>1122</v>
      </c>
      <c r="N204" s="36" t="s">
        <v>432</v>
      </c>
      <c r="O204" s="36" t="s">
        <v>151</v>
      </c>
      <c r="P204" s="37" t="s">
        <v>6</v>
      </c>
      <c r="Q204" s="36" t="s">
        <v>448</v>
      </c>
      <c r="R204" s="37" t="s">
        <v>140</v>
      </c>
      <c r="S204" s="36" t="s">
        <v>1009</v>
      </c>
      <c r="T204" s="38">
        <v>1.0416666666666666E-2</v>
      </c>
      <c r="U204" s="209">
        <v>3</v>
      </c>
      <c r="V204" s="54">
        <v>1242601</v>
      </c>
      <c r="W204" s="44">
        <v>41420.033333333333</v>
      </c>
      <c r="X204" s="72">
        <v>542</v>
      </c>
      <c r="Y204" s="45">
        <v>1.0416666666666666E-2</v>
      </c>
      <c r="Z204" s="40">
        <v>1</v>
      </c>
      <c r="AA204" s="205">
        <v>431.45868055555553</v>
      </c>
      <c r="AB204" s="47">
        <v>233850.60486111109</v>
      </c>
      <c r="AC204" s="41">
        <v>183157285.22590774</v>
      </c>
      <c r="AD204" s="48">
        <v>183391135.83076885</v>
      </c>
      <c r="AE204" s="49">
        <v>2</v>
      </c>
      <c r="AF204" s="11" t="s">
        <v>256</v>
      </c>
      <c r="AG204" s="50" t="s">
        <v>1266</v>
      </c>
      <c r="AH204" s="11" t="s">
        <v>245</v>
      </c>
      <c r="AI204" s="51" t="s">
        <v>1263</v>
      </c>
      <c r="AJ204" s="11" t="s">
        <v>263</v>
      </c>
      <c r="AK204" s="52" t="s">
        <v>1266</v>
      </c>
      <c r="AL204" s="11" t="s">
        <v>242</v>
      </c>
      <c r="AM204" s="51" t="s">
        <v>1263</v>
      </c>
      <c r="AN204" s="11" t="s">
        <v>247</v>
      </c>
      <c r="AO204" s="52" t="s">
        <v>1262</v>
      </c>
      <c r="AP204" s="42" t="s">
        <v>62</v>
      </c>
      <c r="AQ204" s="51" t="s">
        <v>1262</v>
      </c>
      <c r="AR204" s="197" t="s">
        <v>1270</v>
      </c>
      <c r="AS204" s="198">
        <v>4</v>
      </c>
      <c r="AT204" s="198" t="s">
        <v>307</v>
      </c>
      <c r="AU204" s="189" t="s">
        <v>391</v>
      </c>
    </row>
    <row r="205" spans="2:47" s="185" customFormat="1" ht="41.4" thickBot="1">
      <c r="B205" s="35"/>
      <c r="C205" s="36" t="s">
        <v>380</v>
      </c>
      <c r="D205" s="36" t="s">
        <v>385</v>
      </c>
      <c r="E205" s="36" t="s">
        <v>382</v>
      </c>
      <c r="F205" s="36" t="s">
        <v>756</v>
      </c>
      <c r="G205" s="36">
        <v>14910</v>
      </c>
      <c r="H205" s="36" t="s">
        <v>739</v>
      </c>
      <c r="I205" s="36" t="s">
        <v>732</v>
      </c>
      <c r="J205" s="36" t="s">
        <v>1178</v>
      </c>
      <c r="K205" s="36" t="s">
        <v>1016</v>
      </c>
      <c r="L205" s="37" t="s">
        <v>324</v>
      </c>
      <c r="M205" s="36" t="s">
        <v>1122</v>
      </c>
      <c r="N205" s="36" t="s">
        <v>432</v>
      </c>
      <c r="O205" s="36" t="s">
        <v>151</v>
      </c>
      <c r="P205" s="37" t="s">
        <v>6</v>
      </c>
      <c r="Q205" s="36" t="s">
        <v>448</v>
      </c>
      <c r="R205" s="37" t="s">
        <v>140</v>
      </c>
      <c r="S205" s="36" t="s">
        <v>1009</v>
      </c>
      <c r="T205" s="38">
        <v>1.0416666666666666E-2</v>
      </c>
      <c r="U205" s="209">
        <v>3</v>
      </c>
      <c r="V205" s="54">
        <v>586602</v>
      </c>
      <c r="W205" s="44">
        <v>19553.400000000001</v>
      </c>
      <c r="X205" s="72">
        <v>542</v>
      </c>
      <c r="Y205" s="45">
        <v>1.0416666666666666E-2</v>
      </c>
      <c r="Z205" s="40">
        <v>1</v>
      </c>
      <c r="AA205" s="205">
        <v>203.68125000000001</v>
      </c>
      <c r="AB205" s="47">
        <v>110395.2375</v>
      </c>
      <c r="AC205" s="41">
        <v>183157285.22590774</v>
      </c>
      <c r="AD205" s="48">
        <v>183267680.46340775</v>
      </c>
      <c r="AE205" s="49">
        <v>2</v>
      </c>
      <c r="AF205" s="11" t="s">
        <v>241</v>
      </c>
      <c r="AG205" s="50" t="s">
        <v>1268</v>
      </c>
      <c r="AH205" s="11" t="s">
        <v>245</v>
      </c>
      <c r="AI205" s="51" t="s">
        <v>1263</v>
      </c>
      <c r="AJ205" s="11" t="s">
        <v>263</v>
      </c>
      <c r="AK205" s="52" t="s">
        <v>1266</v>
      </c>
      <c r="AL205" s="11" t="s">
        <v>242</v>
      </c>
      <c r="AM205" s="51" t="s">
        <v>1263</v>
      </c>
      <c r="AN205" s="11" t="s">
        <v>247</v>
      </c>
      <c r="AO205" s="52" t="s">
        <v>1262</v>
      </c>
      <c r="AP205" s="42" t="s">
        <v>62</v>
      </c>
      <c r="AQ205" s="51" t="s">
        <v>1262</v>
      </c>
      <c r="AR205" s="197" t="s">
        <v>1269</v>
      </c>
      <c r="AS205" s="198">
        <v>4</v>
      </c>
      <c r="AT205" s="198" t="s">
        <v>307</v>
      </c>
      <c r="AU205" s="189" t="s">
        <v>391</v>
      </c>
    </row>
    <row r="206" spans="2:47" s="185" customFormat="1" ht="41.4" thickBot="1">
      <c r="B206" s="35"/>
      <c r="C206" s="36" t="s">
        <v>380</v>
      </c>
      <c r="D206" s="36" t="s">
        <v>385</v>
      </c>
      <c r="E206" s="36" t="s">
        <v>382</v>
      </c>
      <c r="F206" s="36" t="s">
        <v>756</v>
      </c>
      <c r="G206" s="36">
        <v>14910</v>
      </c>
      <c r="H206" s="36" t="s">
        <v>740</v>
      </c>
      <c r="I206" s="36" t="s">
        <v>733</v>
      </c>
      <c r="J206" s="36" t="s">
        <v>1179</v>
      </c>
      <c r="K206" s="36" t="s">
        <v>1016</v>
      </c>
      <c r="L206" s="37" t="s">
        <v>324</v>
      </c>
      <c r="M206" s="36" t="s">
        <v>1122</v>
      </c>
      <c r="N206" s="36" t="s">
        <v>432</v>
      </c>
      <c r="O206" s="36" t="s">
        <v>151</v>
      </c>
      <c r="P206" s="37" t="s">
        <v>6</v>
      </c>
      <c r="Q206" s="36" t="s">
        <v>448</v>
      </c>
      <c r="R206" s="37" t="s">
        <v>140</v>
      </c>
      <c r="S206" s="36" t="s">
        <v>1009</v>
      </c>
      <c r="T206" s="38">
        <v>1.0416666666666666E-2</v>
      </c>
      <c r="U206" s="209">
        <v>3</v>
      </c>
      <c r="V206" s="54">
        <v>238924</v>
      </c>
      <c r="W206" s="44">
        <v>7964.1333333333332</v>
      </c>
      <c r="X206" s="72">
        <v>542</v>
      </c>
      <c r="Y206" s="45">
        <v>1.0416666666666666E-2</v>
      </c>
      <c r="Z206" s="40">
        <v>1</v>
      </c>
      <c r="AA206" s="205">
        <v>82.959722222222211</v>
      </c>
      <c r="AB206" s="47">
        <v>44964.169444444437</v>
      </c>
      <c r="AC206" s="41">
        <v>183157285.22590774</v>
      </c>
      <c r="AD206" s="48">
        <v>183202249.39535218</v>
      </c>
      <c r="AE206" s="49">
        <v>2</v>
      </c>
      <c r="AF206" s="11" t="s">
        <v>241</v>
      </c>
      <c r="AG206" s="50" t="s">
        <v>1268</v>
      </c>
      <c r="AH206" s="11" t="s">
        <v>245</v>
      </c>
      <c r="AI206" s="51" t="s">
        <v>1263</v>
      </c>
      <c r="AJ206" s="11" t="s">
        <v>263</v>
      </c>
      <c r="AK206" s="52" t="s">
        <v>1266</v>
      </c>
      <c r="AL206" s="11" t="s">
        <v>242</v>
      </c>
      <c r="AM206" s="51" t="s">
        <v>1263</v>
      </c>
      <c r="AN206" s="11" t="s">
        <v>247</v>
      </c>
      <c r="AO206" s="52" t="s">
        <v>1262</v>
      </c>
      <c r="AP206" s="42" t="s">
        <v>62</v>
      </c>
      <c r="AQ206" s="51" t="s">
        <v>1262</v>
      </c>
      <c r="AR206" s="197" t="s">
        <v>1269</v>
      </c>
      <c r="AS206" s="198">
        <v>4</v>
      </c>
      <c r="AT206" s="198" t="s">
        <v>307</v>
      </c>
      <c r="AU206" s="189" t="s">
        <v>391</v>
      </c>
    </row>
    <row r="207" spans="2:47" s="185" customFormat="1" ht="41.4" thickBot="1">
      <c r="B207" s="35"/>
      <c r="C207" s="36" t="s">
        <v>380</v>
      </c>
      <c r="D207" s="36" t="s">
        <v>385</v>
      </c>
      <c r="E207" s="36" t="s">
        <v>382</v>
      </c>
      <c r="F207" s="36" t="s">
        <v>756</v>
      </c>
      <c r="G207" s="36">
        <v>14910</v>
      </c>
      <c r="H207" s="36" t="s">
        <v>736</v>
      </c>
      <c r="I207" s="36" t="s">
        <v>698</v>
      </c>
      <c r="J207" s="36" t="s">
        <v>1180</v>
      </c>
      <c r="K207" s="36" t="s">
        <v>1016</v>
      </c>
      <c r="L207" s="37" t="s">
        <v>324</v>
      </c>
      <c r="M207" s="36" t="s">
        <v>1122</v>
      </c>
      <c r="N207" s="36" t="s">
        <v>432</v>
      </c>
      <c r="O207" s="36" t="s">
        <v>151</v>
      </c>
      <c r="P207" s="37" t="s">
        <v>6</v>
      </c>
      <c r="Q207" s="36" t="s">
        <v>448</v>
      </c>
      <c r="R207" s="37" t="s">
        <v>140</v>
      </c>
      <c r="S207" s="36" t="s">
        <v>1009</v>
      </c>
      <c r="T207" s="38">
        <v>4.1666666666666664E-2</v>
      </c>
      <c r="U207" s="209">
        <v>3</v>
      </c>
      <c r="V207" s="54">
        <v>3122593</v>
      </c>
      <c r="W207" s="44">
        <v>104086.43333333333</v>
      </c>
      <c r="X207" s="72">
        <v>542</v>
      </c>
      <c r="Y207" s="45">
        <v>4.1666666666666664E-2</v>
      </c>
      <c r="Z207" s="40">
        <v>1</v>
      </c>
      <c r="AA207" s="205">
        <v>4336.9347222222223</v>
      </c>
      <c r="AB207" s="47">
        <v>2350618.6194444443</v>
      </c>
      <c r="AC207" s="41">
        <v>183157285.22590774</v>
      </c>
      <c r="AD207" s="48">
        <v>185507903.84535217</v>
      </c>
      <c r="AE207" s="49">
        <v>2</v>
      </c>
      <c r="AF207" s="11" t="s">
        <v>256</v>
      </c>
      <c r="AG207" s="50" t="s">
        <v>1266</v>
      </c>
      <c r="AH207" s="11" t="s">
        <v>245</v>
      </c>
      <c r="AI207" s="51" t="s">
        <v>1263</v>
      </c>
      <c r="AJ207" s="11" t="s">
        <v>263</v>
      </c>
      <c r="AK207" s="52" t="s">
        <v>1266</v>
      </c>
      <c r="AL207" s="11" t="s">
        <v>242</v>
      </c>
      <c r="AM207" s="51" t="s">
        <v>1263</v>
      </c>
      <c r="AN207" s="11" t="s">
        <v>247</v>
      </c>
      <c r="AO207" s="52" t="s">
        <v>1262</v>
      </c>
      <c r="AP207" s="42" t="s">
        <v>54</v>
      </c>
      <c r="AQ207" s="51" t="s">
        <v>1263</v>
      </c>
      <c r="AR207" s="197" t="s">
        <v>1275</v>
      </c>
      <c r="AS207" s="198">
        <v>4</v>
      </c>
      <c r="AT207" s="198" t="s">
        <v>307</v>
      </c>
      <c r="AU207" s="189" t="s">
        <v>391</v>
      </c>
    </row>
    <row r="208" spans="2:47" s="185" customFormat="1" ht="41.4" thickBot="1">
      <c r="B208" s="35"/>
      <c r="C208" s="36" t="s">
        <v>380</v>
      </c>
      <c r="D208" s="36" t="s">
        <v>385</v>
      </c>
      <c r="E208" s="36" t="s">
        <v>382</v>
      </c>
      <c r="F208" s="36" t="s">
        <v>754</v>
      </c>
      <c r="G208" s="36">
        <v>14910</v>
      </c>
      <c r="H208" s="36" t="s">
        <v>748</v>
      </c>
      <c r="I208" s="36" t="s">
        <v>734</v>
      </c>
      <c r="J208" s="36" t="s">
        <v>834</v>
      </c>
      <c r="K208" s="36" t="s">
        <v>833</v>
      </c>
      <c r="L208" s="37" t="s">
        <v>136</v>
      </c>
      <c r="M208" s="36" t="s">
        <v>1137</v>
      </c>
      <c r="N208" s="36" t="s">
        <v>432</v>
      </c>
      <c r="O208" s="36" t="s">
        <v>147</v>
      </c>
      <c r="P208" s="37" t="s">
        <v>1</v>
      </c>
      <c r="Q208" s="36" t="s">
        <v>476</v>
      </c>
      <c r="R208" s="37" t="s">
        <v>140</v>
      </c>
      <c r="S208" s="36" t="s">
        <v>1138</v>
      </c>
      <c r="T208" s="38">
        <v>0.125</v>
      </c>
      <c r="U208" s="209">
        <v>90</v>
      </c>
      <c r="V208" s="54">
        <v>6959979</v>
      </c>
      <c r="W208" s="44">
        <v>231999.3</v>
      </c>
      <c r="X208" s="72">
        <v>542</v>
      </c>
      <c r="Y208" s="45">
        <v>0.125</v>
      </c>
      <c r="Z208" s="40">
        <v>1</v>
      </c>
      <c r="AA208" s="205">
        <v>28999.912499999999</v>
      </c>
      <c r="AB208" s="47">
        <v>15717952.574999999</v>
      </c>
      <c r="AC208" s="41">
        <v>460360825.71819097</v>
      </c>
      <c r="AD208" s="48">
        <v>476078778.29319096</v>
      </c>
      <c r="AE208" s="49">
        <v>3</v>
      </c>
      <c r="AF208" s="11" t="s">
        <v>253</v>
      </c>
      <c r="AG208" s="50" t="s">
        <v>1276</v>
      </c>
      <c r="AH208" s="11" t="s">
        <v>63</v>
      </c>
      <c r="AI208" s="51" t="s">
        <v>1262</v>
      </c>
      <c r="AJ208" s="11" t="s">
        <v>143</v>
      </c>
      <c r="AK208" s="52" t="s">
        <v>1262</v>
      </c>
      <c r="AL208" s="11" t="s">
        <v>242</v>
      </c>
      <c r="AM208" s="51" t="s">
        <v>1263</v>
      </c>
      <c r="AN208" s="11" t="s">
        <v>247</v>
      </c>
      <c r="AO208" s="52" t="s">
        <v>1262</v>
      </c>
      <c r="AP208" s="42" t="s">
        <v>54</v>
      </c>
      <c r="AQ208" s="51" t="s">
        <v>1263</v>
      </c>
      <c r="AR208" s="197" t="s">
        <v>1290</v>
      </c>
      <c r="AS208" s="198">
        <v>5</v>
      </c>
      <c r="AT208" s="198" t="s">
        <v>309</v>
      </c>
      <c r="AU208" s="189" t="s">
        <v>310</v>
      </c>
    </row>
    <row r="209" spans="2:47" s="185" customFormat="1" ht="41.4" thickBot="1">
      <c r="B209" s="35"/>
      <c r="C209" s="36" t="s">
        <v>380</v>
      </c>
      <c r="D209" s="36" t="s">
        <v>385</v>
      </c>
      <c r="E209" s="36" t="s">
        <v>382</v>
      </c>
      <c r="F209" s="36" t="s">
        <v>756</v>
      </c>
      <c r="G209" s="36">
        <v>14910</v>
      </c>
      <c r="H209" s="36" t="s">
        <v>752</v>
      </c>
      <c r="I209" s="36" t="s">
        <v>735</v>
      </c>
      <c r="J209" s="36" t="s">
        <v>835</v>
      </c>
      <c r="K209" s="36" t="s">
        <v>477</v>
      </c>
      <c r="L209" s="37" t="s">
        <v>136</v>
      </c>
      <c r="M209" s="36" t="s">
        <v>1034</v>
      </c>
      <c r="N209" s="36" t="s">
        <v>432</v>
      </c>
      <c r="O209" s="36" t="s">
        <v>147</v>
      </c>
      <c r="P209" s="37" t="s">
        <v>1</v>
      </c>
      <c r="Q209" s="36" t="s">
        <v>476</v>
      </c>
      <c r="R209" s="37" t="s">
        <v>140</v>
      </c>
      <c r="S209" s="36" t="s">
        <v>1051</v>
      </c>
      <c r="T209" s="38">
        <v>0</v>
      </c>
      <c r="U209" s="209">
        <v>90</v>
      </c>
      <c r="V209" s="54">
        <v>0</v>
      </c>
      <c r="W209" s="44">
        <v>0</v>
      </c>
      <c r="X209" s="72">
        <v>542</v>
      </c>
      <c r="Y209" s="45">
        <v>0</v>
      </c>
      <c r="Z209" s="40">
        <v>0</v>
      </c>
      <c r="AA209" s="205">
        <v>0</v>
      </c>
      <c r="AB209" s="47">
        <v>0</v>
      </c>
      <c r="AC209" s="41">
        <v>31654288.783376887</v>
      </c>
      <c r="AD209" s="48">
        <v>31654288.783376887</v>
      </c>
      <c r="AE209" s="49">
        <v>1</v>
      </c>
      <c r="AF209" s="11" t="s">
        <v>64</v>
      </c>
      <c r="AG209" s="50" t="s">
        <v>1262</v>
      </c>
      <c r="AH209" s="11" t="s">
        <v>63</v>
      </c>
      <c r="AI209" s="51" t="s">
        <v>1262</v>
      </c>
      <c r="AJ209" s="11" t="s">
        <v>143</v>
      </c>
      <c r="AK209" s="52" t="s">
        <v>1262</v>
      </c>
      <c r="AL209" s="11" t="s">
        <v>43</v>
      </c>
      <c r="AM209" s="51" t="s">
        <v>1268</v>
      </c>
      <c r="AN209" s="11" t="s">
        <v>247</v>
      </c>
      <c r="AO209" s="52" t="s">
        <v>1262</v>
      </c>
      <c r="AP209" s="42" t="s">
        <v>62</v>
      </c>
      <c r="AQ209" s="51" t="s">
        <v>1262</v>
      </c>
      <c r="AR209" s="197" t="s">
        <v>1287</v>
      </c>
      <c r="AS209" s="198">
        <v>3</v>
      </c>
      <c r="AT209" s="198" t="s">
        <v>305</v>
      </c>
      <c r="AU209" s="189" t="s">
        <v>392</v>
      </c>
    </row>
    <row r="210" spans="2:47" s="185" customFormat="1" ht="61.8" thickBot="1">
      <c r="B210" s="35"/>
      <c r="C210" s="36" t="s">
        <v>380</v>
      </c>
      <c r="D210" s="36" t="s">
        <v>385</v>
      </c>
      <c r="E210" s="36" t="s">
        <v>382</v>
      </c>
      <c r="F210" s="36" t="s">
        <v>754</v>
      </c>
      <c r="G210" s="36">
        <v>14910</v>
      </c>
      <c r="H210" s="36" t="s">
        <v>750</v>
      </c>
      <c r="I210" s="36" t="s">
        <v>1139</v>
      </c>
      <c r="J210" s="36" t="s">
        <v>449</v>
      </c>
      <c r="K210" s="36" t="s">
        <v>346</v>
      </c>
      <c r="L210" s="37" t="s">
        <v>136</v>
      </c>
      <c r="M210" s="36" t="s">
        <v>1018</v>
      </c>
      <c r="N210" s="36" t="s">
        <v>432</v>
      </c>
      <c r="O210" s="36" t="s">
        <v>147</v>
      </c>
      <c r="P210" s="37" t="s">
        <v>1</v>
      </c>
      <c r="Q210" s="36" t="s">
        <v>450</v>
      </c>
      <c r="R210" s="37" t="s">
        <v>140</v>
      </c>
      <c r="S210" s="36" t="s">
        <v>451</v>
      </c>
      <c r="T210" s="38">
        <v>2.0833333333333332E-2</v>
      </c>
      <c r="U210" s="209">
        <v>0.33333333333333331</v>
      </c>
      <c r="V210" s="54">
        <v>0</v>
      </c>
      <c r="W210" s="44">
        <v>0</v>
      </c>
      <c r="X210" s="72">
        <v>542</v>
      </c>
      <c r="Y210" s="45">
        <v>2.0833333333333332E-2</v>
      </c>
      <c r="Z210" s="40">
        <v>0</v>
      </c>
      <c r="AA210" s="205">
        <v>0</v>
      </c>
      <c r="AB210" s="47">
        <v>0</v>
      </c>
      <c r="AC210" s="41">
        <v>98369600</v>
      </c>
      <c r="AD210" s="48">
        <v>98369600</v>
      </c>
      <c r="AE210" s="49">
        <v>1</v>
      </c>
      <c r="AF210" s="11" t="s">
        <v>64</v>
      </c>
      <c r="AG210" s="50" t="s">
        <v>1262</v>
      </c>
      <c r="AH210" s="11" t="s">
        <v>63</v>
      </c>
      <c r="AI210" s="51" t="s">
        <v>1262</v>
      </c>
      <c r="AJ210" s="11" t="s">
        <v>143</v>
      </c>
      <c r="AK210" s="52" t="s">
        <v>1262</v>
      </c>
      <c r="AL210" s="11" t="s">
        <v>43</v>
      </c>
      <c r="AM210" s="51" t="s">
        <v>1268</v>
      </c>
      <c r="AN210" s="11" t="s">
        <v>247</v>
      </c>
      <c r="AO210" s="52" t="s">
        <v>1262</v>
      </c>
      <c r="AP210" s="42" t="s">
        <v>58</v>
      </c>
      <c r="AQ210" s="51" t="s">
        <v>1262</v>
      </c>
      <c r="AR210" s="197" t="s">
        <v>1287</v>
      </c>
      <c r="AS210" s="198">
        <v>3</v>
      </c>
      <c r="AT210" s="198" t="s">
        <v>305</v>
      </c>
      <c r="AU210" s="189" t="s">
        <v>392</v>
      </c>
    </row>
    <row r="211" spans="2:47" s="185" customFormat="1" ht="41.4" thickBot="1">
      <c r="B211" s="35"/>
      <c r="C211" s="36" t="s">
        <v>380</v>
      </c>
      <c r="D211" s="36" t="s">
        <v>385</v>
      </c>
      <c r="E211" s="36" t="s">
        <v>382</v>
      </c>
      <c r="F211" s="36" t="s">
        <v>754</v>
      </c>
      <c r="G211" s="36">
        <v>14910</v>
      </c>
      <c r="H211" s="36" t="s">
        <v>751</v>
      </c>
      <c r="I211" s="36" t="s">
        <v>406</v>
      </c>
      <c r="J211" s="36" t="s">
        <v>1105</v>
      </c>
      <c r="K211" s="36" t="s">
        <v>348</v>
      </c>
      <c r="L211" s="37" t="s">
        <v>136</v>
      </c>
      <c r="M211" s="36" t="s">
        <v>1021</v>
      </c>
      <c r="N211" s="36" t="s">
        <v>432</v>
      </c>
      <c r="O211" s="36" t="s">
        <v>151</v>
      </c>
      <c r="P211" s="37" t="s">
        <v>6</v>
      </c>
      <c r="Q211" s="36" t="s">
        <v>1022</v>
      </c>
      <c r="R211" s="37" t="s">
        <v>140</v>
      </c>
      <c r="S211" s="36" t="s">
        <v>1023</v>
      </c>
      <c r="T211" s="38">
        <v>0</v>
      </c>
      <c r="U211" s="209">
        <v>2</v>
      </c>
      <c r="V211" s="54">
        <v>0</v>
      </c>
      <c r="W211" s="44">
        <v>0</v>
      </c>
      <c r="X211" s="72">
        <v>542</v>
      </c>
      <c r="Y211" s="45">
        <v>0</v>
      </c>
      <c r="Z211" s="40">
        <v>0</v>
      </c>
      <c r="AA211" s="205">
        <v>0</v>
      </c>
      <c r="AB211" s="47">
        <v>0</v>
      </c>
      <c r="AC211" s="41">
        <v>30000000</v>
      </c>
      <c r="AD211" s="48">
        <v>30000000</v>
      </c>
      <c r="AE211" s="49">
        <v>1</v>
      </c>
      <c r="AF211" s="11" t="s">
        <v>64</v>
      </c>
      <c r="AG211" s="50" t="s">
        <v>1262</v>
      </c>
      <c r="AH211" s="11" t="s">
        <v>63</v>
      </c>
      <c r="AI211" s="51" t="s">
        <v>1262</v>
      </c>
      <c r="AJ211" s="11" t="s">
        <v>143</v>
      </c>
      <c r="AK211" s="52" t="s">
        <v>1262</v>
      </c>
      <c r="AL211" s="11" t="s">
        <v>242</v>
      </c>
      <c r="AM211" s="51" t="s">
        <v>1263</v>
      </c>
      <c r="AN211" s="11" t="s">
        <v>247</v>
      </c>
      <c r="AO211" s="52" t="s">
        <v>1262</v>
      </c>
      <c r="AP211" s="42" t="s">
        <v>58</v>
      </c>
      <c r="AQ211" s="51" t="s">
        <v>1262</v>
      </c>
      <c r="AR211" s="197" t="s">
        <v>1283</v>
      </c>
      <c r="AS211" s="198">
        <v>2</v>
      </c>
      <c r="AT211" s="198" t="s">
        <v>304</v>
      </c>
      <c r="AU211" s="189" t="s">
        <v>303</v>
      </c>
    </row>
    <row r="212" spans="2:47" s="185" customFormat="1" ht="51.6" thickBot="1">
      <c r="B212" s="35"/>
      <c r="C212" s="36" t="s">
        <v>380</v>
      </c>
      <c r="D212" s="36" t="s">
        <v>588</v>
      </c>
      <c r="E212" s="36" t="s">
        <v>382</v>
      </c>
      <c r="F212" s="36" t="s">
        <v>768</v>
      </c>
      <c r="G212" s="36">
        <v>15301</v>
      </c>
      <c r="H212" s="36" t="s">
        <v>779</v>
      </c>
      <c r="I212" s="36" t="s">
        <v>759</v>
      </c>
      <c r="J212" s="36" t="s">
        <v>852</v>
      </c>
      <c r="K212" s="36" t="s">
        <v>1025</v>
      </c>
      <c r="L212" s="37" t="s">
        <v>324</v>
      </c>
      <c r="M212" s="36" t="s">
        <v>1026</v>
      </c>
      <c r="N212" s="36" t="s">
        <v>432</v>
      </c>
      <c r="O212" s="36" t="s">
        <v>147</v>
      </c>
      <c r="P212" s="37" t="s">
        <v>1</v>
      </c>
      <c r="Q212" s="36" t="s">
        <v>1050</v>
      </c>
      <c r="R212" s="37" t="s">
        <v>140</v>
      </c>
      <c r="S212" s="36" t="s">
        <v>830</v>
      </c>
      <c r="T212" s="38">
        <v>0.125</v>
      </c>
      <c r="U212" s="209">
        <v>5</v>
      </c>
      <c r="V212" s="54">
        <v>5768086</v>
      </c>
      <c r="W212" s="44">
        <v>192269.53333333333</v>
      </c>
      <c r="X212" s="72">
        <v>542</v>
      </c>
      <c r="Y212" s="45">
        <v>0.125</v>
      </c>
      <c r="Z212" s="40">
        <v>1</v>
      </c>
      <c r="AA212" s="205">
        <v>24033.691666666666</v>
      </c>
      <c r="AB212" s="47">
        <v>13026260.883333333</v>
      </c>
      <c r="AC212" s="41">
        <v>161870988.06522933</v>
      </c>
      <c r="AD212" s="48">
        <v>174897248.94856265</v>
      </c>
      <c r="AE212" s="49">
        <v>2</v>
      </c>
      <c r="AF212" s="11" t="s">
        <v>253</v>
      </c>
      <c r="AG212" s="50" t="s">
        <v>1276</v>
      </c>
      <c r="AH212" s="11" t="s">
        <v>39</v>
      </c>
      <c r="AI212" s="51" t="s">
        <v>1266</v>
      </c>
      <c r="AJ212" s="11" t="s">
        <v>263</v>
      </c>
      <c r="AK212" s="52" t="s">
        <v>1266</v>
      </c>
      <c r="AL212" s="11" t="s">
        <v>34</v>
      </c>
      <c r="AM212" s="51" t="s">
        <v>1266</v>
      </c>
      <c r="AN212" s="11" t="s">
        <v>243</v>
      </c>
      <c r="AO212" s="52" t="s">
        <v>1263</v>
      </c>
      <c r="AP212" s="42" t="s">
        <v>50</v>
      </c>
      <c r="AQ212" s="51" t="s">
        <v>1263</v>
      </c>
      <c r="AR212" s="197" t="s">
        <v>1277</v>
      </c>
      <c r="AS212" s="198">
        <v>5</v>
      </c>
      <c r="AT212" s="198" t="s">
        <v>309</v>
      </c>
      <c r="AU212" s="189" t="s">
        <v>310</v>
      </c>
    </row>
    <row r="213" spans="2:47" s="185" customFormat="1" ht="51.6" thickBot="1">
      <c r="B213" s="35"/>
      <c r="C213" s="36" t="s">
        <v>380</v>
      </c>
      <c r="D213" s="36" t="s">
        <v>588</v>
      </c>
      <c r="E213" s="36" t="s">
        <v>382</v>
      </c>
      <c r="F213" s="36" t="s">
        <v>768</v>
      </c>
      <c r="G213" s="36">
        <v>15301</v>
      </c>
      <c r="H213" s="36" t="s">
        <v>769</v>
      </c>
      <c r="I213" s="36" t="s">
        <v>1181</v>
      </c>
      <c r="J213" s="36" t="s">
        <v>1182</v>
      </c>
      <c r="K213" s="36" t="s">
        <v>1025</v>
      </c>
      <c r="L213" s="37" t="s">
        <v>324</v>
      </c>
      <c r="M213" s="36" t="s">
        <v>1041</v>
      </c>
      <c r="N213" s="36" t="s">
        <v>432</v>
      </c>
      <c r="O213" s="36" t="s">
        <v>147</v>
      </c>
      <c r="P213" s="37" t="s">
        <v>1</v>
      </c>
      <c r="Q213" s="36" t="s">
        <v>1050</v>
      </c>
      <c r="R213" s="37" t="s">
        <v>140</v>
      </c>
      <c r="S213" s="36" t="s">
        <v>830</v>
      </c>
      <c r="T213" s="38">
        <v>0</v>
      </c>
      <c r="U213" s="209">
        <v>5</v>
      </c>
      <c r="V213" s="54">
        <v>0</v>
      </c>
      <c r="W213" s="44">
        <v>0</v>
      </c>
      <c r="X213" s="72">
        <v>542</v>
      </c>
      <c r="Y213" s="45">
        <v>0</v>
      </c>
      <c r="Z213" s="40">
        <v>0</v>
      </c>
      <c r="AA213" s="205">
        <v>0</v>
      </c>
      <c r="AB213" s="47">
        <v>0</v>
      </c>
      <c r="AC213" s="41">
        <v>161870988.06522933</v>
      </c>
      <c r="AD213" s="48">
        <v>161870988.06522933</v>
      </c>
      <c r="AE213" s="49">
        <v>2</v>
      </c>
      <c r="AF213" s="11" t="s">
        <v>64</v>
      </c>
      <c r="AG213" s="50" t="s">
        <v>1262</v>
      </c>
      <c r="AH213" s="11" t="s">
        <v>39</v>
      </c>
      <c r="AI213" s="51" t="s">
        <v>1266</v>
      </c>
      <c r="AJ213" s="11" t="s">
        <v>263</v>
      </c>
      <c r="AK213" s="52" t="s">
        <v>1266</v>
      </c>
      <c r="AL213" s="11" t="s">
        <v>34</v>
      </c>
      <c r="AM213" s="51" t="s">
        <v>1266</v>
      </c>
      <c r="AN213" s="11" t="s">
        <v>243</v>
      </c>
      <c r="AO213" s="52" t="s">
        <v>1263</v>
      </c>
      <c r="AP213" s="42" t="s">
        <v>50</v>
      </c>
      <c r="AQ213" s="51" t="s">
        <v>1263</v>
      </c>
      <c r="AR213" s="197" t="s">
        <v>1274</v>
      </c>
      <c r="AS213" s="198">
        <v>4</v>
      </c>
      <c r="AT213" s="198" t="s">
        <v>307</v>
      </c>
      <c r="AU213" s="189" t="s">
        <v>391</v>
      </c>
    </row>
    <row r="214" spans="2:47" s="185" customFormat="1" ht="51.6" thickBot="1">
      <c r="B214" s="35"/>
      <c r="C214" s="36" t="s">
        <v>380</v>
      </c>
      <c r="D214" s="36" t="s">
        <v>588</v>
      </c>
      <c r="E214" s="36" t="s">
        <v>382</v>
      </c>
      <c r="F214" s="36" t="s">
        <v>768</v>
      </c>
      <c r="G214" s="36">
        <v>15301</v>
      </c>
      <c r="H214" s="36" t="s">
        <v>778</v>
      </c>
      <c r="I214" s="36" t="s">
        <v>760</v>
      </c>
      <c r="J214" s="36" t="s">
        <v>1183</v>
      </c>
      <c r="K214" s="36" t="s">
        <v>1025</v>
      </c>
      <c r="L214" s="37" t="s">
        <v>324</v>
      </c>
      <c r="M214" s="36" t="s">
        <v>1041</v>
      </c>
      <c r="N214" s="36" t="s">
        <v>432</v>
      </c>
      <c r="O214" s="36" t="s">
        <v>147</v>
      </c>
      <c r="P214" s="37" t="s">
        <v>1</v>
      </c>
      <c r="Q214" s="36" t="s">
        <v>1050</v>
      </c>
      <c r="R214" s="37" t="s">
        <v>140</v>
      </c>
      <c r="S214" s="36" t="s">
        <v>830</v>
      </c>
      <c r="T214" s="38">
        <v>0</v>
      </c>
      <c r="U214" s="209">
        <v>5</v>
      </c>
      <c r="V214" s="54">
        <v>0</v>
      </c>
      <c r="W214" s="44">
        <v>0</v>
      </c>
      <c r="X214" s="72">
        <v>542</v>
      </c>
      <c r="Y214" s="45">
        <v>0</v>
      </c>
      <c r="Z214" s="40">
        <v>0</v>
      </c>
      <c r="AA214" s="205">
        <v>0</v>
      </c>
      <c r="AB214" s="47">
        <v>0</v>
      </c>
      <c r="AC214" s="41">
        <v>161870988.06522933</v>
      </c>
      <c r="AD214" s="48">
        <v>161870988.06522933</v>
      </c>
      <c r="AE214" s="49">
        <v>2</v>
      </c>
      <c r="AF214" s="11" t="s">
        <v>64</v>
      </c>
      <c r="AG214" s="50" t="s">
        <v>1262</v>
      </c>
      <c r="AH214" s="11" t="s">
        <v>39</v>
      </c>
      <c r="AI214" s="51" t="s">
        <v>1266</v>
      </c>
      <c r="AJ214" s="11" t="s">
        <v>263</v>
      </c>
      <c r="AK214" s="52" t="s">
        <v>1266</v>
      </c>
      <c r="AL214" s="11" t="s">
        <v>34</v>
      </c>
      <c r="AM214" s="51" t="s">
        <v>1266</v>
      </c>
      <c r="AN214" s="11" t="s">
        <v>243</v>
      </c>
      <c r="AO214" s="52" t="s">
        <v>1263</v>
      </c>
      <c r="AP214" s="42" t="s">
        <v>50</v>
      </c>
      <c r="AQ214" s="51" t="s">
        <v>1263</v>
      </c>
      <c r="AR214" s="197" t="s">
        <v>1274</v>
      </c>
      <c r="AS214" s="198">
        <v>4</v>
      </c>
      <c r="AT214" s="198" t="s">
        <v>307</v>
      </c>
      <c r="AU214" s="189" t="s">
        <v>391</v>
      </c>
    </row>
    <row r="215" spans="2:47" s="185" customFormat="1" ht="41.4" thickBot="1">
      <c r="B215" s="35"/>
      <c r="C215" s="36" t="s">
        <v>380</v>
      </c>
      <c r="D215" s="36" t="s">
        <v>588</v>
      </c>
      <c r="E215" s="36" t="s">
        <v>382</v>
      </c>
      <c r="F215" s="36" t="s">
        <v>784</v>
      </c>
      <c r="G215" s="36">
        <v>15301</v>
      </c>
      <c r="H215" s="36" t="s">
        <v>777</v>
      </c>
      <c r="I215" s="36" t="s">
        <v>761</v>
      </c>
      <c r="J215" s="36" t="s">
        <v>1184</v>
      </c>
      <c r="K215" s="36" t="s">
        <v>1016</v>
      </c>
      <c r="L215" s="37" t="s">
        <v>324</v>
      </c>
      <c r="M215" s="36" t="s">
        <v>1012</v>
      </c>
      <c r="N215" s="36" t="s">
        <v>432</v>
      </c>
      <c r="O215" s="36" t="s">
        <v>151</v>
      </c>
      <c r="P215" s="37" t="s">
        <v>6</v>
      </c>
      <c r="Q215" s="36" t="s">
        <v>448</v>
      </c>
      <c r="R215" s="37" t="s">
        <v>140</v>
      </c>
      <c r="S215" s="36" t="s">
        <v>1009</v>
      </c>
      <c r="T215" s="38">
        <v>2.0833333333333332E-2</v>
      </c>
      <c r="U215" s="209">
        <v>3</v>
      </c>
      <c r="V215" s="54">
        <v>312465</v>
      </c>
      <c r="W215" s="44">
        <v>10415.5</v>
      </c>
      <c r="X215" s="72">
        <v>542</v>
      </c>
      <c r="Y215" s="45">
        <v>2.0833333333333332E-2</v>
      </c>
      <c r="Z215" s="40">
        <v>1</v>
      </c>
      <c r="AA215" s="205">
        <v>216.98958333333331</v>
      </c>
      <c r="AB215" s="47">
        <v>117608.35416666666</v>
      </c>
      <c r="AC215" s="41">
        <v>200405322.02091306</v>
      </c>
      <c r="AD215" s="48">
        <v>200522930.37507972</v>
      </c>
      <c r="AE215" s="49">
        <v>2</v>
      </c>
      <c r="AF215" s="11" t="s">
        <v>241</v>
      </c>
      <c r="AG215" s="50" t="s">
        <v>1268</v>
      </c>
      <c r="AH215" s="11" t="s">
        <v>245</v>
      </c>
      <c r="AI215" s="51" t="s">
        <v>1263</v>
      </c>
      <c r="AJ215" s="11" t="s">
        <v>263</v>
      </c>
      <c r="AK215" s="52" t="s">
        <v>1266</v>
      </c>
      <c r="AL215" s="11" t="s">
        <v>242</v>
      </c>
      <c r="AM215" s="51" t="s">
        <v>1263</v>
      </c>
      <c r="AN215" s="11" t="s">
        <v>243</v>
      </c>
      <c r="AO215" s="52" t="s">
        <v>1263</v>
      </c>
      <c r="AP215" s="42" t="s">
        <v>54</v>
      </c>
      <c r="AQ215" s="51" t="s">
        <v>1263</v>
      </c>
      <c r="AR215" s="197" t="s">
        <v>1298</v>
      </c>
      <c r="AS215" s="198">
        <v>4</v>
      </c>
      <c r="AT215" s="198" t="s">
        <v>307</v>
      </c>
      <c r="AU215" s="189" t="s">
        <v>391</v>
      </c>
    </row>
    <row r="216" spans="2:47" s="185" customFormat="1" ht="41.4" thickBot="1">
      <c r="B216" s="35"/>
      <c r="C216" s="36" t="s">
        <v>380</v>
      </c>
      <c r="D216" s="36" t="s">
        <v>588</v>
      </c>
      <c r="E216" s="36" t="s">
        <v>382</v>
      </c>
      <c r="F216" s="36" t="s">
        <v>784</v>
      </c>
      <c r="G216" s="36">
        <v>15301</v>
      </c>
      <c r="H216" s="36" t="s">
        <v>775</v>
      </c>
      <c r="I216" s="36" t="s">
        <v>762</v>
      </c>
      <c r="J216" s="36" t="s">
        <v>1185</v>
      </c>
      <c r="K216" s="36" t="s">
        <v>1016</v>
      </c>
      <c r="L216" s="37" t="s">
        <v>324</v>
      </c>
      <c r="M216" s="36" t="s">
        <v>1012</v>
      </c>
      <c r="N216" s="36" t="s">
        <v>432</v>
      </c>
      <c r="O216" s="36" t="s">
        <v>151</v>
      </c>
      <c r="P216" s="37" t="s">
        <v>6</v>
      </c>
      <c r="Q216" s="36" t="s">
        <v>448</v>
      </c>
      <c r="R216" s="37" t="s">
        <v>140</v>
      </c>
      <c r="S216" s="36" t="s">
        <v>1009</v>
      </c>
      <c r="T216" s="38">
        <v>2.0833333333333332E-2</v>
      </c>
      <c r="U216" s="209">
        <v>3</v>
      </c>
      <c r="V216" s="54">
        <v>150530</v>
      </c>
      <c r="W216" s="44">
        <v>5017.666666666667</v>
      </c>
      <c r="X216" s="72">
        <v>542</v>
      </c>
      <c r="Y216" s="45">
        <v>2.0833333333333332E-2</v>
      </c>
      <c r="Z216" s="40">
        <v>1</v>
      </c>
      <c r="AA216" s="205">
        <v>104.53472222222223</v>
      </c>
      <c r="AB216" s="47">
        <v>56657.819444444445</v>
      </c>
      <c r="AC216" s="41">
        <v>200405322.02091306</v>
      </c>
      <c r="AD216" s="48">
        <v>200461979.84035751</v>
      </c>
      <c r="AE216" s="49">
        <v>2</v>
      </c>
      <c r="AF216" s="11" t="s">
        <v>241</v>
      </c>
      <c r="AG216" s="50" t="s">
        <v>1268</v>
      </c>
      <c r="AH216" s="11" t="s">
        <v>245</v>
      </c>
      <c r="AI216" s="51" t="s">
        <v>1263</v>
      </c>
      <c r="AJ216" s="11" t="s">
        <v>263</v>
      </c>
      <c r="AK216" s="52" t="s">
        <v>1266</v>
      </c>
      <c r="AL216" s="11" t="s">
        <v>242</v>
      </c>
      <c r="AM216" s="51" t="s">
        <v>1263</v>
      </c>
      <c r="AN216" s="11" t="s">
        <v>243</v>
      </c>
      <c r="AO216" s="52" t="s">
        <v>1263</v>
      </c>
      <c r="AP216" s="42" t="s">
        <v>54</v>
      </c>
      <c r="AQ216" s="51" t="s">
        <v>1263</v>
      </c>
      <c r="AR216" s="197" t="s">
        <v>1298</v>
      </c>
      <c r="AS216" s="198">
        <v>4</v>
      </c>
      <c r="AT216" s="198" t="s">
        <v>307</v>
      </c>
      <c r="AU216" s="189" t="s">
        <v>391</v>
      </c>
    </row>
    <row r="217" spans="2:47" s="185" customFormat="1" ht="41.4" thickBot="1">
      <c r="B217" s="35"/>
      <c r="C217" s="36" t="s">
        <v>380</v>
      </c>
      <c r="D217" s="36" t="s">
        <v>588</v>
      </c>
      <c r="E217" s="36" t="s">
        <v>382</v>
      </c>
      <c r="F217" s="36" t="s">
        <v>784</v>
      </c>
      <c r="G217" s="36">
        <v>15301</v>
      </c>
      <c r="H217" s="36" t="s">
        <v>776</v>
      </c>
      <c r="I217" s="36" t="s">
        <v>1186</v>
      </c>
      <c r="J217" s="36" t="s">
        <v>1187</v>
      </c>
      <c r="K217" s="36" t="s">
        <v>1016</v>
      </c>
      <c r="L217" s="37" t="s">
        <v>324</v>
      </c>
      <c r="M217" s="36" t="s">
        <v>1012</v>
      </c>
      <c r="N217" s="36" t="s">
        <v>432</v>
      </c>
      <c r="O217" s="36" t="s">
        <v>151</v>
      </c>
      <c r="P217" s="37" t="s">
        <v>6</v>
      </c>
      <c r="Q217" s="36" t="s">
        <v>448</v>
      </c>
      <c r="R217" s="37" t="s">
        <v>140</v>
      </c>
      <c r="S217" s="36" t="s">
        <v>1009</v>
      </c>
      <c r="T217" s="38">
        <v>2.0833333333333332E-2</v>
      </c>
      <c r="U217" s="209">
        <v>3</v>
      </c>
      <c r="V217" s="54">
        <v>938343</v>
      </c>
      <c r="W217" s="44">
        <v>31278.1</v>
      </c>
      <c r="X217" s="72">
        <v>542</v>
      </c>
      <c r="Y217" s="45">
        <v>2.0833333333333332E-2</v>
      </c>
      <c r="Z217" s="40">
        <v>1</v>
      </c>
      <c r="AA217" s="205">
        <v>651.6270833333333</v>
      </c>
      <c r="AB217" s="47">
        <v>353181.87916666665</v>
      </c>
      <c r="AC217" s="41">
        <v>200405322.02091306</v>
      </c>
      <c r="AD217" s="48">
        <v>200758503.90007973</v>
      </c>
      <c r="AE217" s="49">
        <v>2</v>
      </c>
      <c r="AF217" s="11" t="s">
        <v>241</v>
      </c>
      <c r="AG217" s="50" t="s">
        <v>1268</v>
      </c>
      <c r="AH217" s="11" t="s">
        <v>245</v>
      </c>
      <c r="AI217" s="51" t="s">
        <v>1263</v>
      </c>
      <c r="AJ217" s="11" t="s">
        <v>263</v>
      </c>
      <c r="AK217" s="52" t="s">
        <v>1266</v>
      </c>
      <c r="AL217" s="11" t="s">
        <v>242</v>
      </c>
      <c r="AM217" s="51" t="s">
        <v>1263</v>
      </c>
      <c r="AN217" s="11" t="s">
        <v>243</v>
      </c>
      <c r="AO217" s="52" t="s">
        <v>1263</v>
      </c>
      <c r="AP217" s="42" t="s">
        <v>54</v>
      </c>
      <c r="AQ217" s="51" t="s">
        <v>1263</v>
      </c>
      <c r="AR217" s="197" t="s">
        <v>1298</v>
      </c>
      <c r="AS217" s="198">
        <v>4</v>
      </c>
      <c r="AT217" s="198" t="s">
        <v>307</v>
      </c>
      <c r="AU217" s="189" t="s">
        <v>391</v>
      </c>
    </row>
    <row r="218" spans="2:47" s="185" customFormat="1" ht="41.4" thickBot="1">
      <c r="B218" s="35"/>
      <c r="C218" s="36" t="s">
        <v>380</v>
      </c>
      <c r="D218" s="36" t="s">
        <v>588</v>
      </c>
      <c r="E218" s="36" t="s">
        <v>382</v>
      </c>
      <c r="F218" s="36" t="s">
        <v>784</v>
      </c>
      <c r="G218" s="36">
        <v>15301</v>
      </c>
      <c r="H218" s="36" t="s">
        <v>780</v>
      </c>
      <c r="I218" s="36" t="s">
        <v>405</v>
      </c>
      <c r="J218" s="36" t="s">
        <v>1188</v>
      </c>
      <c r="K218" s="36" t="s">
        <v>1016</v>
      </c>
      <c r="L218" s="37" t="s">
        <v>324</v>
      </c>
      <c r="M218" s="36" t="s">
        <v>1017</v>
      </c>
      <c r="N218" s="36" t="s">
        <v>432</v>
      </c>
      <c r="O218" s="36" t="s">
        <v>147</v>
      </c>
      <c r="P218" s="37" t="s">
        <v>1</v>
      </c>
      <c r="Q218" s="36" t="s">
        <v>448</v>
      </c>
      <c r="R218" s="37" t="s">
        <v>140</v>
      </c>
      <c r="S218" s="36" t="s">
        <v>1009</v>
      </c>
      <c r="T218" s="38">
        <v>8.3333333333333329E-2</v>
      </c>
      <c r="U218" s="209">
        <v>3</v>
      </c>
      <c r="V218" s="54">
        <v>1401338</v>
      </c>
      <c r="W218" s="44">
        <v>46711.26666666667</v>
      </c>
      <c r="X218" s="72">
        <v>542</v>
      </c>
      <c r="Y218" s="45">
        <v>8.3333333333333329E-2</v>
      </c>
      <c r="Z218" s="40">
        <v>1</v>
      </c>
      <c r="AA218" s="205">
        <v>3892.6055555555558</v>
      </c>
      <c r="AB218" s="47">
        <v>2109792.2111111111</v>
      </c>
      <c r="AC218" s="41">
        <v>200405322.02091306</v>
      </c>
      <c r="AD218" s="48">
        <v>202515114.23202416</v>
      </c>
      <c r="AE218" s="49">
        <v>2</v>
      </c>
      <c r="AF218" s="11" t="s">
        <v>256</v>
      </c>
      <c r="AG218" s="50" t="s">
        <v>1266</v>
      </c>
      <c r="AH218" s="11" t="s">
        <v>245</v>
      </c>
      <c r="AI218" s="51" t="s">
        <v>1263</v>
      </c>
      <c r="AJ218" s="11" t="s">
        <v>263</v>
      </c>
      <c r="AK218" s="52" t="s">
        <v>1266</v>
      </c>
      <c r="AL218" s="11" t="s">
        <v>242</v>
      </c>
      <c r="AM218" s="51" t="s">
        <v>1263</v>
      </c>
      <c r="AN218" s="11" t="s">
        <v>243</v>
      </c>
      <c r="AO218" s="52" t="s">
        <v>1263</v>
      </c>
      <c r="AP218" s="42" t="s">
        <v>54</v>
      </c>
      <c r="AQ218" s="51" t="s">
        <v>1263</v>
      </c>
      <c r="AR218" s="197" t="s">
        <v>1299</v>
      </c>
      <c r="AS218" s="198">
        <v>4</v>
      </c>
      <c r="AT218" s="198" t="s">
        <v>307</v>
      </c>
      <c r="AU218" s="189" t="s">
        <v>391</v>
      </c>
    </row>
    <row r="219" spans="2:47" s="185" customFormat="1" ht="41.4" thickBot="1">
      <c r="B219" s="35"/>
      <c r="C219" s="36" t="s">
        <v>380</v>
      </c>
      <c r="D219" s="36" t="s">
        <v>588</v>
      </c>
      <c r="E219" s="36" t="s">
        <v>382</v>
      </c>
      <c r="F219" s="36" t="s">
        <v>785</v>
      </c>
      <c r="G219" s="36">
        <v>15301</v>
      </c>
      <c r="H219" s="36" t="s">
        <v>771</v>
      </c>
      <c r="I219" s="36" t="s">
        <v>763</v>
      </c>
      <c r="J219" s="36" t="s">
        <v>1189</v>
      </c>
      <c r="K219" s="36" t="s">
        <v>1016</v>
      </c>
      <c r="L219" s="37" t="s">
        <v>324</v>
      </c>
      <c r="M219" s="36" t="s">
        <v>1122</v>
      </c>
      <c r="N219" s="36" t="s">
        <v>432</v>
      </c>
      <c r="O219" s="36" t="s">
        <v>151</v>
      </c>
      <c r="P219" s="37" t="s">
        <v>6</v>
      </c>
      <c r="Q219" s="36" t="s">
        <v>448</v>
      </c>
      <c r="R219" s="37" t="s">
        <v>140</v>
      </c>
      <c r="S219" s="36" t="s">
        <v>1009</v>
      </c>
      <c r="T219" s="38">
        <v>1.0416666666666666E-2</v>
      </c>
      <c r="U219" s="209">
        <v>3</v>
      </c>
      <c r="V219" s="54">
        <v>1231554</v>
      </c>
      <c r="W219" s="44">
        <v>41051.800000000003</v>
      </c>
      <c r="X219" s="72">
        <v>542</v>
      </c>
      <c r="Y219" s="45">
        <v>1.0416666666666666E-2</v>
      </c>
      <c r="Z219" s="40">
        <v>1</v>
      </c>
      <c r="AA219" s="205">
        <v>427.6229166666667</v>
      </c>
      <c r="AB219" s="47">
        <v>231771.62083333335</v>
      </c>
      <c r="AC219" s="41">
        <v>183157285.22590774</v>
      </c>
      <c r="AD219" s="48">
        <v>183389056.84674108</v>
      </c>
      <c r="AE219" s="49">
        <v>2</v>
      </c>
      <c r="AF219" s="11" t="s">
        <v>256</v>
      </c>
      <c r="AG219" s="50" t="s">
        <v>1266</v>
      </c>
      <c r="AH219" s="11" t="s">
        <v>245</v>
      </c>
      <c r="AI219" s="51" t="s">
        <v>1263</v>
      </c>
      <c r="AJ219" s="11" t="s">
        <v>263</v>
      </c>
      <c r="AK219" s="52" t="s">
        <v>1266</v>
      </c>
      <c r="AL219" s="11" t="s">
        <v>242</v>
      </c>
      <c r="AM219" s="51" t="s">
        <v>1263</v>
      </c>
      <c r="AN219" s="11" t="s">
        <v>247</v>
      </c>
      <c r="AO219" s="52" t="s">
        <v>1262</v>
      </c>
      <c r="AP219" s="42" t="s">
        <v>62</v>
      </c>
      <c r="AQ219" s="51" t="s">
        <v>1262</v>
      </c>
      <c r="AR219" s="197" t="s">
        <v>1270</v>
      </c>
      <c r="AS219" s="198">
        <v>4</v>
      </c>
      <c r="AT219" s="198" t="s">
        <v>307</v>
      </c>
      <c r="AU219" s="189" t="s">
        <v>391</v>
      </c>
    </row>
    <row r="220" spans="2:47" s="185" customFormat="1" ht="41.4" thickBot="1">
      <c r="B220" s="35"/>
      <c r="C220" s="36" t="s">
        <v>380</v>
      </c>
      <c r="D220" s="36" t="s">
        <v>588</v>
      </c>
      <c r="E220" s="36" t="s">
        <v>382</v>
      </c>
      <c r="F220" s="36" t="s">
        <v>785</v>
      </c>
      <c r="G220" s="36">
        <v>15301</v>
      </c>
      <c r="H220" s="36" t="s">
        <v>773</v>
      </c>
      <c r="I220" s="36" t="s">
        <v>764</v>
      </c>
      <c r="J220" s="36" t="s">
        <v>1190</v>
      </c>
      <c r="K220" s="36" t="s">
        <v>1016</v>
      </c>
      <c r="L220" s="37" t="s">
        <v>324</v>
      </c>
      <c r="M220" s="36" t="s">
        <v>1122</v>
      </c>
      <c r="N220" s="36" t="s">
        <v>432</v>
      </c>
      <c r="O220" s="36" t="s">
        <v>151</v>
      </c>
      <c r="P220" s="37" t="s">
        <v>6</v>
      </c>
      <c r="Q220" s="36" t="s">
        <v>448</v>
      </c>
      <c r="R220" s="37" t="s">
        <v>140</v>
      </c>
      <c r="S220" s="36" t="s">
        <v>1009</v>
      </c>
      <c r="T220" s="38">
        <v>1.0416666666666666E-2</v>
      </c>
      <c r="U220" s="209">
        <v>3</v>
      </c>
      <c r="V220" s="54">
        <v>1464031</v>
      </c>
      <c r="W220" s="44">
        <v>48801.033333333333</v>
      </c>
      <c r="X220" s="72">
        <v>542</v>
      </c>
      <c r="Y220" s="45">
        <v>1.0416666666666666E-2</v>
      </c>
      <c r="Z220" s="40">
        <v>1</v>
      </c>
      <c r="AA220" s="205">
        <v>508.34409722222222</v>
      </c>
      <c r="AB220" s="47">
        <v>275522.50069444446</v>
      </c>
      <c r="AC220" s="41">
        <v>183157285.22590774</v>
      </c>
      <c r="AD220" s="48">
        <v>183432807.7266022</v>
      </c>
      <c r="AE220" s="49">
        <v>2</v>
      </c>
      <c r="AF220" s="11" t="s">
        <v>256</v>
      </c>
      <c r="AG220" s="50" t="s">
        <v>1266</v>
      </c>
      <c r="AH220" s="11" t="s">
        <v>245</v>
      </c>
      <c r="AI220" s="51" t="s">
        <v>1263</v>
      </c>
      <c r="AJ220" s="11" t="s">
        <v>263</v>
      </c>
      <c r="AK220" s="52" t="s">
        <v>1266</v>
      </c>
      <c r="AL220" s="11" t="s">
        <v>242</v>
      </c>
      <c r="AM220" s="51" t="s">
        <v>1263</v>
      </c>
      <c r="AN220" s="11" t="s">
        <v>247</v>
      </c>
      <c r="AO220" s="52" t="s">
        <v>1262</v>
      </c>
      <c r="AP220" s="42" t="s">
        <v>62</v>
      </c>
      <c r="AQ220" s="51" t="s">
        <v>1262</v>
      </c>
      <c r="AR220" s="197" t="s">
        <v>1270</v>
      </c>
      <c r="AS220" s="198">
        <v>4</v>
      </c>
      <c r="AT220" s="198" t="s">
        <v>307</v>
      </c>
      <c r="AU220" s="189" t="s">
        <v>391</v>
      </c>
    </row>
    <row r="221" spans="2:47" s="185" customFormat="1" ht="41.4" thickBot="1">
      <c r="B221" s="35"/>
      <c r="C221" s="36" t="s">
        <v>380</v>
      </c>
      <c r="D221" s="36" t="s">
        <v>588</v>
      </c>
      <c r="E221" s="36" t="s">
        <v>382</v>
      </c>
      <c r="F221" s="36" t="s">
        <v>785</v>
      </c>
      <c r="G221" s="36">
        <v>15301</v>
      </c>
      <c r="H221" s="36" t="s">
        <v>772</v>
      </c>
      <c r="I221" s="36" t="s">
        <v>765</v>
      </c>
      <c r="J221" s="36" t="s">
        <v>1191</v>
      </c>
      <c r="K221" s="36" t="s">
        <v>1016</v>
      </c>
      <c r="L221" s="37" t="s">
        <v>324</v>
      </c>
      <c r="M221" s="36" t="s">
        <v>1122</v>
      </c>
      <c r="N221" s="36" t="s">
        <v>432</v>
      </c>
      <c r="O221" s="36" t="s">
        <v>151</v>
      </c>
      <c r="P221" s="37" t="s">
        <v>6</v>
      </c>
      <c r="Q221" s="36" t="s">
        <v>448</v>
      </c>
      <c r="R221" s="37" t="s">
        <v>140</v>
      </c>
      <c r="S221" s="36" t="s">
        <v>1009</v>
      </c>
      <c r="T221" s="38">
        <v>1.0416666666666666E-2</v>
      </c>
      <c r="U221" s="209">
        <v>3</v>
      </c>
      <c r="V221" s="54">
        <v>1228041</v>
      </c>
      <c r="W221" s="44">
        <v>40934.699999999997</v>
      </c>
      <c r="X221" s="72">
        <v>542</v>
      </c>
      <c r="Y221" s="45">
        <v>1.0416666666666666E-2</v>
      </c>
      <c r="Z221" s="40">
        <v>1</v>
      </c>
      <c r="AA221" s="205">
        <v>426.40312499999993</v>
      </c>
      <c r="AB221" s="47">
        <v>231110.49374999997</v>
      </c>
      <c r="AC221" s="41">
        <v>183157285.22590774</v>
      </c>
      <c r="AD221" s="48">
        <v>183388395.71965775</v>
      </c>
      <c r="AE221" s="49">
        <v>2</v>
      </c>
      <c r="AF221" s="11" t="s">
        <v>256</v>
      </c>
      <c r="AG221" s="50" t="s">
        <v>1266</v>
      </c>
      <c r="AH221" s="11" t="s">
        <v>245</v>
      </c>
      <c r="AI221" s="51" t="s">
        <v>1263</v>
      </c>
      <c r="AJ221" s="11" t="s">
        <v>263</v>
      </c>
      <c r="AK221" s="52" t="s">
        <v>1266</v>
      </c>
      <c r="AL221" s="11" t="s">
        <v>242</v>
      </c>
      <c r="AM221" s="51" t="s">
        <v>1263</v>
      </c>
      <c r="AN221" s="11" t="s">
        <v>247</v>
      </c>
      <c r="AO221" s="52" t="s">
        <v>1262</v>
      </c>
      <c r="AP221" s="42" t="s">
        <v>62</v>
      </c>
      <c r="AQ221" s="51" t="s">
        <v>1262</v>
      </c>
      <c r="AR221" s="197" t="s">
        <v>1270</v>
      </c>
      <c r="AS221" s="198">
        <v>4</v>
      </c>
      <c r="AT221" s="198" t="s">
        <v>307</v>
      </c>
      <c r="AU221" s="189" t="s">
        <v>391</v>
      </c>
    </row>
    <row r="222" spans="2:47" s="185" customFormat="1" ht="41.4" thickBot="1">
      <c r="B222" s="35"/>
      <c r="C222" s="36" t="s">
        <v>380</v>
      </c>
      <c r="D222" s="36" t="s">
        <v>588</v>
      </c>
      <c r="E222" s="36" t="s">
        <v>382</v>
      </c>
      <c r="F222" s="36" t="s">
        <v>785</v>
      </c>
      <c r="G222" s="36">
        <v>15301</v>
      </c>
      <c r="H222" s="36" t="s">
        <v>774</v>
      </c>
      <c r="I222" s="36" t="s">
        <v>766</v>
      </c>
      <c r="J222" s="36" t="s">
        <v>1192</v>
      </c>
      <c r="K222" s="36" t="s">
        <v>1016</v>
      </c>
      <c r="L222" s="37" t="s">
        <v>324</v>
      </c>
      <c r="M222" s="36" t="s">
        <v>1122</v>
      </c>
      <c r="N222" s="36" t="s">
        <v>432</v>
      </c>
      <c r="O222" s="36" t="s">
        <v>151</v>
      </c>
      <c r="P222" s="37" t="s">
        <v>6</v>
      </c>
      <c r="Q222" s="36" t="s">
        <v>448</v>
      </c>
      <c r="R222" s="37" t="s">
        <v>140</v>
      </c>
      <c r="S222" s="36" t="s">
        <v>1009</v>
      </c>
      <c r="T222" s="38">
        <v>1.0416666666666666E-2</v>
      </c>
      <c r="U222" s="209">
        <v>3</v>
      </c>
      <c r="V222" s="54">
        <v>443122</v>
      </c>
      <c r="W222" s="44">
        <v>14770.733333333334</v>
      </c>
      <c r="X222" s="72">
        <v>542</v>
      </c>
      <c r="Y222" s="45">
        <v>1.0416666666666666E-2</v>
      </c>
      <c r="Z222" s="40">
        <v>1</v>
      </c>
      <c r="AA222" s="205">
        <v>153.86180555555555</v>
      </c>
      <c r="AB222" s="47">
        <v>83393.098611111112</v>
      </c>
      <c r="AC222" s="41">
        <v>183157285.22590774</v>
      </c>
      <c r="AD222" s="48">
        <v>183240678.32451886</v>
      </c>
      <c r="AE222" s="49">
        <v>2</v>
      </c>
      <c r="AF222" s="11" t="s">
        <v>256</v>
      </c>
      <c r="AG222" s="50" t="s">
        <v>1266</v>
      </c>
      <c r="AH222" s="11" t="s">
        <v>245</v>
      </c>
      <c r="AI222" s="51" t="s">
        <v>1263</v>
      </c>
      <c r="AJ222" s="11" t="s">
        <v>263</v>
      </c>
      <c r="AK222" s="52" t="s">
        <v>1266</v>
      </c>
      <c r="AL222" s="11" t="s">
        <v>242</v>
      </c>
      <c r="AM222" s="51" t="s">
        <v>1263</v>
      </c>
      <c r="AN222" s="11" t="s">
        <v>247</v>
      </c>
      <c r="AO222" s="52" t="s">
        <v>1262</v>
      </c>
      <c r="AP222" s="42" t="s">
        <v>62</v>
      </c>
      <c r="AQ222" s="51" t="s">
        <v>1262</v>
      </c>
      <c r="AR222" s="197" t="s">
        <v>1270</v>
      </c>
      <c r="AS222" s="198">
        <v>4</v>
      </c>
      <c r="AT222" s="198" t="s">
        <v>307</v>
      </c>
      <c r="AU222" s="189" t="s">
        <v>391</v>
      </c>
    </row>
    <row r="223" spans="2:47" s="185" customFormat="1" ht="41.4" thickBot="1">
      <c r="B223" s="35"/>
      <c r="C223" s="36" t="s">
        <v>380</v>
      </c>
      <c r="D223" s="36" t="s">
        <v>588</v>
      </c>
      <c r="E223" s="36" t="s">
        <v>382</v>
      </c>
      <c r="F223" s="36" t="s">
        <v>785</v>
      </c>
      <c r="G223" s="36">
        <v>15301</v>
      </c>
      <c r="H223" s="36" t="s">
        <v>770</v>
      </c>
      <c r="I223" s="36" t="s">
        <v>698</v>
      </c>
      <c r="J223" s="36" t="s">
        <v>1193</v>
      </c>
      <c r="K223" s="36" t="s">
        <v>1016</v>
      </c>
      <c r="L223" s="37" t="s">
        <v>324</v>
      </c>
      <c r="M223" s="36" t="s">
        <v>1122</v>
      </c>
      <c r="N223" s="36" t="s">
        <v>432</v>
      </c>
      <c r="O223" s="36" t="s">
        <v>151</v>
      </c>
      <c r="P223" s="37" t="s">
        <v>6</v>
      </c>
      <c r="Q223" s="36" t="s">
        <v>448</v>
      </c>
      <c r="R223" s="37" t="s">
        <v>140</v>
      </c>
      <c r="S223" s="36" t="s">
        <v>1009</v>
      </c>
      <c r="T223" s="38">
        <v>4.1666666666666664E-2</v>
      </c>
      <c r="U223" s="209">
        <v>3</v>
      </c>
      <c r="V223" s="54">
        <v>4366748</v>
      </c>
      <c r="W223" s="44">
        <v>145558.26666666666</v>
      </c>
      <c r="X223" s="72">
        <v>542</v>
      </c>
      <c r="Y223" s="45">
        <v>4.1666666666666664E-2</v>
      </c>
      <c r="Z223" s="40">
        <v>1</v>
      </c>
      <c r="AA223" s="205">
        <v>6064.927777777777</v>
      </c>
      <c r="AB223" s="47">
        <v>3287190.8555555553</v>
      </c>
      <c r="AC223" s="41">
        <v>183157285.22590774</v>
      </c>
      <c r="AD223" s="48">
        <v>186444476.08146331</v>
      </c>
      <c r="AE223" s="49">
        <v>2</v>
      </c>
      <c r="AF223" s="11" t="s">
        <v>256</v>
      </c>
      <c r="AG223" s="50" t="s">
        <v>1266</v>
      </c>
      <c r="AH223" s="11" t="s">
        <v>245</v>
      </c>
      <c r="AI223" s="51" t="s">
        <v>1263</v>
      </c>
      <c r="AJ223" s="11" t="s">
        <v>263</v>
      </c>
      <c r="AK223" s="52" t="s">
        <v>1266</v>
      </c>
      <c r="AL223" s="11" t="s">
        <v>242</v>
      </c>
      <c r="AM223" s="51" t="s">
        <v>1263</v>
      </c>
      <c r="AN223" s="11" t="s">
        <v>247</v>
      </c>
      <c r="AO223" s="52" t="s">
        <v>1262</v>
      </c>
      <c r="AP223" s="42" t="s">
        <v>54</v>
      </c>
      <c r="AQ223" s="51" t="s">
        <v>1263</v>
      </c>
      <c r="AR223" s="197" t="s">
        <v>1275</v>
      </c>
      <c r="AS223" s="198">
        <v>4</v>
      </c>
      <c r="AT223" s="198" t="s">
        <v>307</v>
      </c>
      <c r="AU223" s="189" t="s">
        <v>391</v>
      </c>
    </row>
    <row r="224" spans="2:47" s="185" customFormat="1" ht="41.4" thickBot="1">
      <c r="B224" s="35"/>
      <c r="C224" s="36" t="s">
        <v>380</v>
      </c>
      <c r="D224" s="36" t="s">
        <v>588</v>
      </c>
      <c r="E224" s="36" t="s">
        <v>382</v>
      </c>
      <c r="F224" s="36" t="s">
        <v>768</v>
      </c>
      <c r="G224" s="36">
        <v>15301</v>
      </c>
      <c r="H224" s="36" t="s">
        <v>781</v>
      </c>
      <c r="I224" s="36" t="s">
        <v>767</v>
      </c>
      <c r="J224" s="36" t="s">
        <v>853</v>
      </c>
      <c r="K224" s="36" t="s">
        <v>833</v>
      </c>
      <c r="L224" s="37" t="s">
        <v>136</v>
      </c>
      <c r="M224" s="36" t="s">
        <v>1137</v>
      </c>
      <c r="N224" s="36" t="s">
        <v>432</v>
      </c>
      <c r="O224" s="36" t="s">
        <v>147</v>
      </c>
      <c r="P224" s="37" t="s">
        <v>1</v>
      </c>
      <c r="Q224" s="36" t="s">
        <v>476</v>
      </c>
      <c r="R224" s="37" t="s">
        <v>140</v>
      </c>
      <c r="S224" s="36" t="s">
        <v>1138</v>
      </c>
      <c r="T224" s="38">
        <v>0.125</v>
      </c>
      <c r="U224" s="209">
        <v>90</v>
      </c>
      <c r="V224" s="54">
        <v>5768086</v>
      </c>
      <c r="W224" s="44">
        <v>192269.53333333333</v>
      </c>
      <c r="X224" s="72">
        <v>542</v>
      </c>
      <c r="Y224" s="45">
        <v>0.125</v>
      </c>
      <c r="Z224" s="40">
        <v>1</v>
      </c>
      <c r="AA224" s="205">
        <v>24033.691666666666</v>
      </c>
      <c r="AB224" s="47">
        <v>13026260.883333333</v>
      </c>
      <c r="AC224" s="41">
        <v>448002474.55160093</v>
      </c>
      <c r="AD224" s="48">
        <v>461028735.43493426</v>
      </c>
      <c r="AE224" s="49">
        <v>3</v>
      </c>
      <c r="AF224" s="11" t="s">
        <v>253</v>
      </c>
      <c r="AG224" s="50" t="s">
        <v>1276</v>
      </c>
      <c r="AH224" s="11" t="s">
        <v>63</v>
      </c>
      <c r="AI224" s="51" t="s">
        <v>1262</v>
      </c>
      <c r="AJ224" s="11" t="s">
        <v>143</v>
      </c>
      <c r="AK224" s="52" t="s">
        <v>1262</v>
      </c>
      <c r="AL224" s="11" t="s">
        <v>242</v>
      </c>
      <c r="AM224" s="51" t="s">
        <v>1263</v>
      </c>
      <c r="AN224" s="11" t="s">
        <v>247</v>
      </c>
      <c r="AO224" s="52" t="s">
        <v>1262</v>
      </c>
      <c r="AP224" s="42" t="s">
        <v>54</v>
      </c>
      <c r="AQ224" s="51" t="s">
        <v>1263</v>
      </c>
      <c r="AR224" s="197" t="s">
        <v>1290</v>
      </c>
      <c r="AS224" s="198">
        <v>5</v>
      </c>
      <c r="AT224" s="198" t="s">
        <v>309</v>
      </c>
      <c r="AU224" s="189" t="s">
        <v>310</v>
      </c>
    </row>
    <row r="225" spans="2:47" s="185" customFormat="1" ht="61.8" thickBot="1">
      <c r="B225" s="35"/>
      <c r="C225" s="36" t="s">
        <v>380</v>
      </c>
      <c r="D225" s="36" t="s">
        <v>588</v>
      </c>
      <c r="E225" s="36" t="s">
        <v>382</v>
      </c>
      <c r="F225" s="36" t="s">
        <v>768</v>
      </c>
      <c r="G225" s="36">
        <v>15301</v>
      </c>
      <c r="H225" s="36" t="s">
        <v>782</v>
      </c>
      <c r="I225" s="36" t="s">
        <v>1139</v>
      </c>
      <c r="J225" s="36" t="s">
        <v>449</v>
      </c>
      <c r="K225" s="36" t="s">
        <v>346</v>
      </c>
      <c r="L225" s="37" t="s">
        <v>136</v>
      </c>
      <c r="M225" s="36" t="s">
        <v>1018</v>
      </c>
      <c r="N225" s="36" t="s">
        <v>137</v>
      </c>
      <c r="O225" s="36" t="s">
        <v>147</v>
      </c>
      <c r="P225" s="37" t="s">
        <v>1</v>
      </c>
      <c r="Q225" s="36" t="s">
        <v>450</v>
      </c>
      <c r="R225" s="37" t="s">
        <v>140</v>
      </c>
      <c r="S225" s="36" t="s">
        <v>451</v>
      </c>
      <c r="T225" s="38">
        <v>2.0833333333333332E-2</v>
      </c>
      <c r="U225" s="209">
        <v>0.33333333333333331</v>
      </c>
      <c r="V225" s="54">
        <v>0</v>
      </c>
      <c r="W225" s="44">
        <v>0</v>
      </c>
      <c r="X225" s="72">
        <v>542</v>
      </c>
      <c r="Y225" s="45">
        <v>2.0833333333333332E-2</v>
      </c>
      <c r="Z225" s="40">
        <v>0</v>
      </c>
      <c r="AA225" s="205">
        <v>0</v>
      </c>
      <c r="AB225" s="47">
        <v>0</v>
      </c>
      <c r="AC225" s="41">
        <v>98369600</v>
      </c>
      <c r="AD225" s="48">
        <v>98369600</v>
      </c>
      <c r="AE225" s="49">
        <v>1</v>
      </c>
      <c r="AF225" s="11" t="s">
        <v>64</v>
      </c>
      <c r="AG225" s="50" t="s">
        <v>1262</v>
      </c>
      <c r="AH225" s="11" t="s">
        <v>63</v>
      </c>
      <c r="AI225" s="51" t="s">
        <v>1262</v>
      </c>
      <c r="AJ225" s="11" t="s">
        <v>143</v>
      </c>
      <c r="AK225" s="52" t="s">
        <v>1262</v>
      </c>
      <c r="AL225" s="11" t="s">
        <v>43</v>
      </c>
      <c r="AM225" s="51" t="s">
        <v>1268</v>
      </c>
      <c r="AN225" s="11" t="s">
        <v>247</v>
      </c>
      <c r="AO225" s="52" t="s">
        <v>1262</v>
      </c>
      <c r="AP225" s="42" t="s">
        <v>58</v>
      </c>
      <c r="AQ225" s="51" t="s">
        <v>1262</v>
      </c>
      <c r="AR225" s="197" t="s">
        <v>1287</v>
      </c>
      <c r="AS225" s="198">
        <v>3</v>
      </c>
      <c r="AT225" s="198" t="s">
        <v>305</v>
      </c>
      <c r="AU225" s="189" t="s">
        <v>392</v>
      </c>
    </row>
    <row r="226" spans="2:47" s="185" customFormat="1" ht="41.4" thickBot="1">
      <c r="B226" s="35"/>
      <c r="C226" s="36" t="s">
        <v>380</v>
      </c>
      <c r="D226" s="36" t="s">
        <v>588</v>
      </c>
      <c r="E226" s="36" t="s">
        <v>382</v>
      </c>
      <c r="F226" s="36" t="s">
        <v>768</v>
      </c>
      <c r="G226" s="36">
        <v>15301</v>
      </c>
      <c r="H226" s="36" t="s">
        <v>783</v>
      </c>
      <c r="I226" s="36" t="s">
        <v>406</v>
      </c>
      <c r="J226" s="36" t="s">
        <v>1194</v>
      </c>
      <c r="K226" s="36" t="s">
        <v>348</v>
      </c>
      <c r="L226" s="37" t="s">
        <v>136</v>
      </c>
      <c r="M226" s="36" t="s">
        <v>1021</v>
      </c>
      <c r="N226" s="36" t="s">
        <v>137</v>
      </c>
      <c r="O226" s="36" t="s">
        <v>151</v>
      </c>
      <c r="P226" s="37" t="s">
        <v>6</v>
      </c>
      <c r="Q226" s="36" t="s">
        <v>1022</v>
      </c>
      <c r="R226" s="37" t="s">
        <v>140</v>
      </c>
      <c r="S226" s="36" t="s">
        <v>1023</v>
      </c>
      <c r="T226" s="38">
        <v>0</v>
      </c>
      <c r="U226" s="209">
        <v>2</v>
      </c>
      <c r="V226" s="54">
        <v>0</v>
      </c>
      <c r="W226" s="44">
        <v>0</v>
      </c>
      <c r="X226" s="72">
        <v>542</v>
      </c>
      <c r="Y226" s="45">
        <v>0</v>
      </c>
      <c r="Z226" s="40">
        <v>0</v>
      </c>
      <c r="AA226" s="205">
        <v>0</v>
      </c>
      <c r="AB226" s="47">
        <v>0</v>
      </c>
      <c r="AC226" s="41">
        <v>30000000</v>
      </c>
      <c r="AD226" s="48">
        <v>30000000</v>
      </c>
      <c r="AE226" s="49">
        <v>1</v>
      </c>
      <c r="AF226" s="11" t="s">
        <v>64</v>
      </c>
      <c r="AG226" s="50" t="s">
        <v>1262</v>
      </c>
      <c r="AH226" s="11" t="s">
        <v>63</v>
      </c>
      <c r="AI226" s="51" t="s">
        <v>1262</v>
      </c>
      <c r="AJ226" s="11" t="s">
        <v>143</v>
      </c>
      <c r="AK226" s="52" t="s">
        <v>1262</v>
      </c>
      <c r="AL226" s="11" t="s">
        <v>242</v>
      </c>
      <c r="AM226" s="51" t="s">
        <v>1263</v>
      </c>
      <c r="AN226" s="11" t="s">
        <v>247</v>
      </c>
      <c r="AO226" s="52" t="s">
        <v>1262</v>
      </c>
      <c r="AP226" s="42" t="s">
        <v>58</v>
      </c>
      <c r="AQ226" s="51" t="s">
        <v>1262</v>
      </c>
      <c r="AR226" s="197" t="s">
        <v>1283</v>
      </c>
      <c r="AS226" s="198">
        <v>2</v>
      </c>
      <c r="AT226" s="198" t="s">
        <v>304</v>
      </c>
      <c r="AU226" s="189" t="s">
        <v>303</v>
      </c>
    </row>
    <row r="227" spans="2:47" s="185" customFormat="1" ht="61.8" thickBot="1">
      <c r="B227" s="35"/>
      <c r="C227" s="36" t="s">
        <v>380</v>
      </c>
      <c r="D227" s="36" t="s">
        <v>386</v>
      </c>
      <c r="E227" s="36" t="s">
        <v>382</v>
      </c>
      <c r="F227" s="36" t="s">
        <v>796</v>
      </c>
      <c r="G227" s="36">
        <v>15482</v>
      </c>
      <c r="H227" s="36" t="s">
        <v>791</v>
      </c>
      <c r="I227" s="36" t="s">
        <v>786</v>
      </c>
      <c r="J227" s="36" t="s">
        <v>1195</v>
      </c>
      <c r="K227" s="36" t="s">
        <v>1025</v>
      </c>
      <c r="L227" s="37" t="s">
        <v>324</v>
      </c>
      <c r="M227" s="36" t="s">
        <v>1038</v>
      </c>
      <c r="N227" s="36" t="s">
        <v>432</v>
      </c>
      <c r="O227" s="36" t="s">
        <v>151</v>
      </c>
      <c r="P227" s="37" t="s">
        <v>6</v>
      </c>
      <c r="Q227" s="36" t="s">
        <v>1050</v>
      </c>
      <c r="R227" s="37" t="s">
        <v>140</v>
      </c>
      <c r="S227" s="36" t="s">
        <v>830</v>
      </c>
      <c r="T227" s="38">
        <v>4.1666666666666664E-2</v>
      </c>
      <c r="U227" s="209">
        <v>5</v>
      </c>
      <c r="V227" s="54">
        <v>0</v>
      </c>
      <c r="W227" s="44">
        <v>0</v>
      </c>
      <c r="X227" s="72">
        <v>542</v>
      </c>
      <c r="Y227" s="45">
        <v>4.1666666666666664E-2</v>
      </c>
      <c r="Z227" s="40">
        <v>0</v>
      </c>
      <c r="AA227" s="205">
        <v>0</v>
      </c>
      <c r="AB227" s="47">
        <v>0</v>
      </c>
      <c r="AC227" s="41">
        <v>161870988.06522933</v>
      </c>
      <c r="AD227" s="48">
        <v>161870988.06522933</v>
      </c>
      <c r="AE227" s="49">
        <v>2</v>
      </c>
      <c r="AF227" s="11" t="s">
        <v>64</v>
      </c>
      <c r="AG227" s="50" t="s">
        <v>1262</v>
      </c>
      <c r="AH227" s="11" t="s">
        <v>254</v>
      </c>
      <c r="AI227" s="51" t="s">
        <v>1266</v>
      </c>
      <c r="AJ227" s="11" t="s">
        <v>263</v>
      </c>
      <c r="AK227" s="52" t="s">
        <v>1266</v>
      </c>
      <c r="AL227" s="11" t="s">
        <v>34</v>
      </c>
      <c r="AM227" s="51" t="s">
        <v>1266</v>
      </c>
      <c r="AN227" s="11" t="s">
        <v>243</v>
      </c>
      <c r="AO227" s="52" t="s">
        <v>1263</v>
      </c>
      <c r="AP227" s="42" t="s">
        <v>50</v>
      </c>
      <c r="AQ227" s="51" t="s">
        <v>1263</v>
      </c>
      <c r="AR227" s="197" t="s">
        <v>1274</v>
      </c>
      <c r="AS227" s="198">
        <v>4</v>
      </c>
      <c r="AT227" s="198" t="s">
        <v>307</v>
      </c>
      <c r="AU227" s="189" t="s">
        <v>391</v>
      </c>
    </row>
    <row r="228" spans="2:47" s="185" customFormat="1" ht="61.8" thickBot="1">
      <c r="B228" s="35"/>
      <c r="C228" s="36" t="s">
        <v>380</v>
      </c>
      <c r="D228" s="36" t="s">
        <v>386</v>
      </c>
      <c r="E228" s="36" t="s">
        <v>382</v>
      </c>
      <c r="F228" s="36" t="s">
        <v>796</v>
      </c>
      <c r="G228" s="36">
        <v>15482</v>
      </c>
      <c r="H228" s="36" t="s">
        <v>792</v>
      </c>
      <c r="I228" s="36" t="s">
        <v>787</v>
      </c>
      <c r="J228" s="36" t="s">
        <v>1196</v>
      </c>
      <c r="K228" s="36" t="s">
        <v>1025</v>
      </c>
      <c r="L228" s="37" t="s">
        <v>324</v>
      </c>
      <c r="M228" s="36" t="s">
        <v>1038</v>
      </c>
      <c r="N228" s="36" t="s">
        <v>432</v>
      </c>
      <c r="O228" s="36" t="s">
        <v>151</v>
      </c>
      <c r="P228" s="37" t="s">
        <v>6</v>
      </c>
      <c r="Q228" s="36" t="s">
        <v>1050</v>
      </c>
      <c r="R228" s="37" t="s">
        <v>140</v>
      </c>
      <c r="S228" s="36" t="s">
        <v>830</v>
      </c>
      <c r="T228" s="38">
        <v>4.1666666666666664E-2</v>
      </c>
      <c r="U228" s="209">
        <v>5</v>
      </c>
      <c r="V228" s="54">
        <v>0</v>
      </c>
      <c r="W228" s="44">
        <v>0</v>
      </c>
      <c r="X228" s="72">
        <v>542</v>
      </c>
      <c r="Y228" s="45">
        <v>4.1666666666666664E-2</v>
      </c>
      <c r="Z228" s="40">
        <v>0</v>
      </c>
      <c r="AA228" s="205">
        <v>0</v>
      </c>
      <c r="AB228" s="47">
        <v>0</v>
      </c>
      <c r="AC228" s="41">
        <v>161870988.06522933</v>
      </c>
      <c r="AD228" s="48">
        <v>161870988.06522933</v>
      </c>
      <c r="AE228" s="49">
        <v>2</v>
      </c>
      <c r="AF228" s="11" t="s">
        <v>64</v>
      </c>
      <c r="AG228" s="50" t="s">
        <v>1262</v>
      </c>
      <c r="AH228" s="11" t="s">
        <v>254</v>
      </c>
      <c r="AI228" s="51" t="s">
        <v>1266</v>
      </c>
      <c r="AJ228" s="11" t="s">
        <v>263</v>
      </c>
      <c r="AK228" s="52" t="s">
        <v>1266</v>
      </c>
      <c r="AL228" s="11" t="s">
        <v>34</v>
      </c>
      <c r="AM228" s="51" t="s">
        <v>1266</v>
      </c>
      <c r="AN228" s="11" t="s">
        <v>243</v>
      </c>
      <c r="AO228" s="52" t="s">
        <v>1263</v>
      </c>
      <c r="AP228" s="42" t="s">
        <v>50</v>
      </c>
      <c r="AQ228" s="51" t="s">
        <v>1263</v>
      </c>
      <c r="AR228" s="197" t="s">
        <v>1274</v>
      </c>
      <c r="AS228" s="198">
        <v>4</v>
      </c>
      <c r="AT228" s="198" t="s">
        <v>307</v>
      </c>
      <c r="AU228" s="189" t="s">
        <v>391</v>
      </c>
    </row>
    <row r="229" spans="2:47" s="185" customFormat="1" ht="51.6" thickBot="1">
      <c r="B229" s="35"/>
      <c r="C229" s="36" t="s">
        <v>380</v>
      </c>
      <c r="D229" s="36" t="s">
        <v>386</v>
      </c>
      <c r="E229" s="36" t="s">
        <v>382</v>
      </c>
      <c r="F229" s="36" t="s">
        <v>796</v>
      </c>
      <c r="G229" s="36">
        <v>15482</v>
      </c>
      <c r="H229" s="36" t="s">
        <v>790</v>
      </c>
      <c r="I229" s="36" t="s">
        <v>1197</v>
      </c>
      <c r="J229" s="36" t="s">
        <v>1198</v>
      </c>
      <c r="K229" s="36" t="s">
        <v>1025</v>
      </c>
      <c r="L229" s="37" t="s">
        <v>324</v>
      </c>
      <c r="M229" s="36" t="s">
        <v>1041</v>
      </c>
      <c r="N229" s="36" t="s">
        <v>432</v>
      </c>
      <c r="O229" s="36" t="s">
        <v>151</v>
      </c>
      <c r="P229" s="37" t="s">
        <v>6</v>
      </c>
      <c r="Q229" s="36" t="s">
        <v>1050</v>
      </c>
      <c r="R229" s="37" t="s">
        <v>140</v>
      </c>
      <c r="S229" s="36" t="s">
        <v>830</v>
      </c>
      <c r="T229" s="38">
        <v>4.1666666666666664E-2</v>
      </c>
      <c r="U229" s="209">
        <v>5</v>
      </c>
      <c r="V229" s="54">
        <v>639230</v>
      </c>
      <c r="W229" s="44">
        <v>21307.666666666668</v>
      </c>
      <c r="X229" s="72">
        <v>542</v>
      </c>
      <c r="Y229" s="45">
        <v>4.1666666666666664E-2</v>
      </c>
      <c r="Z229" s="40">
        <v>1</v>
      </c>
      <c r="AA229" s="205">
        <v>887.81944444444446</v>
      </c>
      <c r="AB229" s="47">
        <v>481198.13888888888</v>
      </c>
      <c r="AC229" s="41">
        <v>161870988.06522933</v>
      </c>
      <c r="AD229" s="48">
        <v>162352186.20411822</v>
      </c>
      <c r="AE229" s="49">
        <v>2</v>
      </c>
      <c r="AF229" s="11" t="s">
        <v>241</v>
      </c>
      <c r="AG229" s="50" t="s">
        <v>1268</v>
      </c>
      <c r="AH229" s="11" t="s">
        <v>254</v>
      </c>
      <c r="AI229" s="51" t="s">
        <v>1266</v>
      </c>
      <c r="AJ229" s="11" t="s">
        <v>263</v>
      </c>
      <c r="AK229" s="52" t="s">
        <v>1266</v>
      </c>
      <c r="AL229" s="11" t="s">
        <v>34</v>
      </c>
      <c r="AM229" s="51" t="s">
        <v>1266</v>
      </c>
      <c r="AN229" s="11" t="s">
        <v>243</v>
      </c>
      <c r="AO229" s="52" t="s">
        <v>1263</v>
      </c>
      <c r="AP229" s="42" t="s">
        <v>50</v>
      </c>
      <c r="AQ229" s="51" t="s">
        <v>1263</v>
      </c>
      <c r="AR229" s="197" t="s">
        <v>1284</v>
      </c>
      <c r="AS229" s="198">
        <v>4</v>
      </c>
      <c r="AT229" s="198" t="s">
        <v>307</v>
      </c>
      <c r="AU229" s="189" t="s">
        <v>391</v>
      </c>
    </row>
    <row r="230" spans="2:47" s="185" customFormat="1" ht="51.6" thickBot="1">
      <c r="B230" s="35"/>
      <c r="C230" s="36" t="s">
        <v>380</v>
      </c>
      <c r="D230" s="36" t="s">
        <v>386</v>
      </c>
      <c r="E230" s="36" t="s">
        <v>382</v>
      </c>
      <c r="F230" s="36" t="s">
        <v>796</v>
      </c>
      <c r="G230" s="36">
        <v>15482</v>
      </c>
      <c r="H230" s="36" t="s">
        <v>795</v>
      </c>
      <c r="I230" s="36" t="s">
        <v>788</v>
      </c>
      <c r="J230" s="36" t="s">
        <v>1042</v>
      </c>
      <c r="K230" s="36" t="s">
        <v>1025</v>
      </c>
      <c r="L230" s="37" t="s">
        <v>324</v>
      </c>
      <c r="M230" s="36" t="s">
        <v>1041</v>
      </c>
      <c r="N230" s="36" t="s">
        <v>432</v>
      </c>
      <c r="O230" s="36" t="s">
        <v>151</v>
      </c>
      <c r="P230" s="37" t="s">
        <v>6</v>
      </c>
      <c r="Q230" s="36" t="s">
        <v>1050</v>
      </c>
      <c r="R230" s="37" t="s">
        <v>140</v>
      </c>
      <c r="S230" s="36" t="s">
        <v>830</v>
      </c>
      <c r="T230" s="38">
        <v>4.1666666666666664E-2</v>
      </c>
      <c r="U230" s="209">
        <v>5</v>
      </c>
      <c r="V230" s="54">
        <v>14400000</v>
      </c>
      <c r="W230" s="44">
        <v>480000</v>
      </c>
      <c r="X230" s="72">
        <v>542</v>
      </c>
      <c r="Y230" s="45">
        <v>4.1666666666666664E-2</v>
      </c>
      <c r="Z230" s="40">
        <v>1</v>
      </c>
      <c r="AA230" s="205">
        <v>20000</v>
      </c>
      <c r="AB230" s="47">
        <v>10840000</v>
      </c>
      <c r="AC230" s="41">
        <v>161870988.06522933</v>
      </c>
      <c r="AD230" s="48">
        <v>172710988.06522933</v>
      </c>
      <c r="AE230" s="49">
        <v>2</v>
      </c>
      <c r="AF230" s="11" t="s">
        <v>253</v>
      </c>
      <c r="AG230" s="50" t="s">
        <v>1276</v>
      </c>
      <c r="AH230" s="11" t="s">
        <v>254</v>
      </c>
      <c r="AI230" s="51" t="s">
        <v>1266</v>
      </c>
      <c r="AJ230" s="11" t="s">
        <v>263</v>
      </c>
      <c r="AK230" s="52" t="s">
        <v>1266</v>
      </c>
      <c r="AL230" s="11" t="s">
        <v>34</v>
      </c>
      <c r="AM230" s="51" t="s">
        <v>1266</v>
      </c>
      <c r="AN230" s="11" t="s">
        <v>243</v>
      </c>
      <c r="AO230" s="52" t="s">
        <v>1263</v>
      </c>
      <c r="AP230" s="42" t="s">
        <v>50</v>
      </c>
      <c r="AQ230" s="51" t="s">
        <v>1263</v>
      </c>
      <c r="AR230" s="197" t="s">
        <v>1277</v>
      </c>
      <c r="AS230" s="198">
        <v>5</v>
      </c>
      <c r="AT230" s="198" t="s">
        <v>309</v>
      </c>
      <c r="AU230" s="189" t="s">
        <v>310</v>
      </c>
    </row>
    <row r="231" spans="2:47" s="185" customFormat="1" ht="41.4" thickBot="1">
      <c r="B231" s="35"/>
      <c r="C231" s="36" t="s">
        <v>380</v>
      </c>
      <c r="D231" s="36" t="s">
        <v>386</v>
      </c>
      <c r="E231" s="36" t="s">
        <v>382</v>
      </c>
      <c r="F231" s="36" t="s">
        <v>796</v>
      </c>
      <c r="G231" s="36">
        <v>15482</v>
      </c>
      <c r="H231" s="36" t="s">
        <v>789</v>
      </c>
      <c r="I231" s="36" t="s">
        <v>489</v>
      </c>
      <c r="J231" s="36" t="s">
        <v>1043</v>
      </c>
      <c r="K231" s="36" t="s">
        <v>1025</v>
      </c>
      <c r="L231" s="37" t="s">
        <v>155</v>
      </c>
      <c r="M231" s="36" t="s">
        <v>470</v>
      </c>
      <c r="N231" s="36" t="s">
        <v>432</v>
      </c>
      <c r="O231" s="36" t="s">
        <v>147</v>
      </c>
      <c r="P231" s="37" t="s">
        <v>1</v>
      </c>
      <c r="Q231" s="36" t="s">
        <v>540</v>
      </c>
      <c r="R231" s="37" t="s">
        <v>157</v>
      </c>
      <c r="S231" s="36" t="s">
        <v>1008</v>
      </c>
      <c r="T231" s="38">
        <v>0.20833333333333334</v>
      </c>
      <c r="U231" s="209">
        <v>0.20833333333333334</v>
      </c>
      <c r="V231" s="54">
        <v>0</v>
      </c>
      <c r="W231" s="44">
        <v>0</v>
      </c>
      <c r="X231" s="72">
        <v>542</v>
      </c>
      <c r="Y231" s="45">
        <v>0.20833333333333334</v>
      </c>
      <c r="Z231" s="40">
        <v>0</v>
      </c>
      <c r="AA231" s="205">
        <v>0</v>
      </c>
      <c r="AB231" s="47">
        <v>0</v>
      </c>
      <c r="AC231" s="41">
        <v>161870988.06522933</v>
      </c>
      <c r="AD231" s="48">
        <v>161870988.06522933</v>
      </c>
      <c r="AE231" s="49">
        <v>2</v>
      </c>
      <c r="AF231" s="11" t="s">
        <v>64</v>
      </c>
      <c r="AG231" s="50" t="s">
        <v>1262</v>
      </c>
      <c r="AH231" s="11" t="s">
        <v>63</v>
      </c>
      <c r="AI231" s="51" t="s">
        <v>1262</v>
      </c>
      <c r="AJ231" s="11" t="s">
        <v>263</v>
      </c>
      <c r="AK231" s="52" t="s">
        <v>1266</v>
      </c>
      <c r="AL231" s="11" t="s">
        <v>43</v>
      </c>
      <c r="AM231" s="51" t="s">
        <v>1268</v>
      </c>
      <c r="AN231" s="11" t="s">
        <v>247</v>
      </c>
      <c r="AO231" s="52" t="s">
        <v>1262</v>
      </c>
      <c r="AP231" s="42" t="s">
        <v>58</v>
      </c>
      <c r="AQ231" s="51" t="s">
        <v>1262</v>
      </c>
      <c r="AR231" s="197" t="s">
        <v>1288</v>
      </c>
      <c r="AS231" s="198">
        <v>4</v>
      </c>
      <c r="AT231" s="198" t="s">
        <v>307</v>
      </c>
      <c r="AU231" s="189" t="s">
        <v>391</v>
      </c>
    </row>
    <row r="232" spans="2:47" s="185" customFormat="1" ht="61.8" thickBot="1">
      <c r="B232" s="35"/>
      <c r="C232" s="36" t="s">
        <v>380</v>
      </c>
      <c r="D232" s="36" t="s">
        <v>386</v>
      </c>
      <c r="E232" s="36" t="s">
        <v>382</v>
      </c>
      <c r="F232" s="36" t="s">
        <v>796</v>
      </c>
      <c r="G232" s="36">
        <v>15482</v>
      </c>
      <c r="H232" s="36" t="s">
        <v>793</v>
      </c>
      <c r="I232" s="36" t="s">
        <v>465</v>
      </c>
      <c r="J232" s="36" t="s">
        <v>449</v>
      </c>
      <c r="K232" s="36" t="s">
        <v>346</v>
      </c>
      <c r="L232" s="37" t="s">
        <v>136</v>
      </c>
      <c r="M232" s="36" t="s">
        <v>1018</v>
      </c>
      <c r="N232" s="36" t="s">
        <v>432</v>
      </c>
      <c r="O232" s="36" t="s">
        <v>147</v>
      </c>
      <c r="P232" s="37" t="s">
        <v>1</v>
      </c>
      <c r="Q232" s="36" t="s">
        <v>450</v>
      </c>
      <c r="R232" s="37" t="s">
        <v>140</v>
      </c>
      <c r="S232" s="36" t="s">
        <v>451</v>
      </c>
      <c r="T232" s="38">
        <v>2.0833333333333332E-2</v>
      </c>
      <c r="U232" s="209">
        <v>0.33333333333333331</v>
      </c>
      <c r="V232" s="54">
        <v>0</v>
      </c>
      <c r="W232" s="44">
        <v>0</v>
      </c>
      <c r="X232" s="72">
        <v>542</v>
      </c>
      <c r="Y232" s="45">
        <v>2.0833333333333332E-2</v>
      </c>
      <c r="Z232" s="40">
        <v>0</v>
      </c>
      <c r="AA232" s="205">
        <v>0</v>
      </c>
      <c r="AB232" s="47">
        <v>0</v>
      </c>
      <c r="AC232" s="41">
        <v>98369600</v>
      </c>
      <c r="AD232" s="48">
        <v>98369600</v>
      </c>
      <c r="AE232" s="49">
        <v>1</v>
      </c>
      <c r="AF232" s="11" t="s">
        <v>64</v>
      </c>
      <c r="AG232" s="50" t="s">
        <v>1262</v>
      </c>
      <c r="AH232" s="11" t="s">
        <v>63</v>
      </c>
      <c r="AI232" s="51" t="s">
        <v>1262</v>
      </c>
      <c r="AJ232" s="11" t="s">
        <v>143</v>
      </c>
      <c r="AK232" s="52" t="s">
        <v>1262</v>
      </c>
      <c r="AL232" s="11" t="s">
        <v>43</v>
      </c>
      <c r="AM232" s="51" t="s">
        <v>1268</v>
      </c>
      <c r="AN232" s="11" t="s">
        <v>247</v>
      </c>
      <c r="AO232" s="52" t="s">
        <v>1262</v>
      </c>
      <c r="AP232" s="42" t="s">
        <v>58</v>
      </c>
      <c r="AQ232" s="51" t="s">
        <v>1262</v>
      </c>
      <c r="AR232" s="197" t="s">
        <v>1287</v>
      </c>
      <c r="AS232" s="198">
        <v>3</v>
      </c>
      <c r="AT232" s="198" t="s">
        <v>305</v>
      </c>
      <c r="AU232" s="189" t="s">
        <v>392</v>
      </c>
    </row>
    <row r="233" spans="2:47" s="185" customFormat="1" ht="41.4" thickBot="1">
      <c r="B233" s="35"/>
      <c r="C233" s="36" t="s">
        <v>380</v>
      </c>
      <c r="D233" s="36" t="s">
        <v>386</v>
      </c>
      <c r="E233" s="36" t="s">
        <v>382</v>
      </c>
      <c r="F233" s="36" t="s">
        <v>796</v>
      </c>
      <c r="G233" s="36">
        <v>15482</v>
      </c>
      <c r="H233" s="36" t="s">
        <v>794</v>
      </c>
      <c r="I233" s="36" t="s">
        <v>1047</v>
      </c>
      <c r="J233" s="36" t="s">
        <v>1199</v>
      </c>
      <c r="K233" s="36" t="s">
        <v>348</v>
      </c>
      <c r="L233" s="37" t="s">
        <v>136</v>
      </c>
      <c r="M233" s="36" t="s">
        <v>1021</v>
      </c>
      <c r="N233" s="36" t="s">
        <v>432</v>
      </c>
      <c r="O233" s="36" t="s">
        <v>151</v>
      </c>
      <c r="P233" s="37" t="s">
        <v>6</v>
      </c>
      <c r="Q233" s="36" t="s">
        <v>1022</v>
      </c>
      <c r="R233" s="37" t="s">
        <v>140</v>
      </c>
      <c r="S233" s="36" t="s">
        <v>1023</v>
      </c>
      <c r="T233" s="38">
        <v>0</v>
      </c>
      <c r="U233" s="209">
        <v>2</v>
      </c>
      <c r="V233" s="54">
        <v>0</v>
      </c>
      <c r="W233" s="44">
        <v>0</v>
      </c>
      <c r="X233" s="72">
        <v>542</v>
      </c>
      <c r="Y233" s="45">
        <v>0</v>
      </c>
      <c r="Z233" s="40">
        <v>0</v>
      </c>
      <c r="AA233" s="205">
        <v>0</v>
      </c>
      <c r="AB233" s="47">
        <v>0</v>
      </c>
      <c r="AC233" s="41">
        <v>30000000</v>
      </c>
      <c r="AD233" s="48">
        <v>30000000</v>
      </c>
      <c r="AE233" s="49">
        <v>1</v>
      </c>
      <c r="AF233" s="11" t="s">
        <v>64</v>
      </c>
      <c r="AG233" s="50" t="s">
        <v>1262</v>
      </c>
      <c r="AH233" s="11" t="s">
        <v>63</v>
      </c>
      <c r="AI233" s="51" t="s">
        <v>1262</v>
      </c>
      <c r="AJ233" s="11" t="s">
        <v>143</v>
      </c>
      <c r="AK233" s="52" t="s">
        <v>1262</v>
      </c>
      <c r="AL233" s="11" t="s">
        <v>242</v>
      </c>
      <c r="AM233" s="51" t="s">
        <v>1263</v>
      </c>
      <c r="AN233" s="11" t="s">
        <v>247</v>
      </c>
      <c r="AO233" s="52" t="s">
        <v>1262</v>
      </c>
      <c r="AP233" s="42" t="s">
        <v>58</v>
      </c>
      <c r="AQ233" s="51" t="s">
        <v>1262</v>
      </c>
      <c r="AR233" s="197" t="s">
        <v>1283</v>
      </c>
      <c r="AS233" s="198">
        <v>2</v>
      </c>
      <c r="AT233" s="198" t="s">
        <v>304</v>
      </c>
      <c r="AU233" s="189" t="s">
        <v>303</v>
      </c>
    </row>
    <row r="234" spans="2:47" s="185" customFormat="1" ht="51.6" thickBot="1">
      <c r="B234" s="35"/>
      <c r="C234" s="36" t="s">
        <v>380</v>
      </c>
      <c r="D234" s="36" t="s">
        <v>384</v>
      </c>
      <c r="E234" s="36" t="s">
        <v>382</v>
      </c>
      <c r="F234" s="36" t="s">
        <v>809</v>
      </c>
      <c r="G234" s="36">
        <v>14832</v>
      </c>
      <c r="H234" s="36" t="s">
        <v>824</v>
      </c>
      <c r="I234" s="36" t="s">
        <v>797</v>
      </c>
      <c r="J234" s="36" t="s">
        <v>1200</v>
      </c>
      <c r="K234" s="36" t="s">
        <v>1025</v>
      </c>
      <c r="L234" s="37" t="s">
        <v>324</v>
      </c>
      <c r="M234" s="36" t="s">
        <v>1041</v>
      </c>
      <c r="N234" s="36" t="s">
        <v>432</v>
      </c>
      <c r="O234" s="36" t="s">
        <v>147</v>
      </c>
      <c r="P234" s="37" t="s">
        <v>1</v>
      </c>
      <c r="Q234" s="36" t="s">
        <v>1050</v>
      </c>
      <c r="R234" s="37" t="s">
        <v>140</v>
      </c>
      <c r="S234" s="36" t="s">
        <v>830</v>
      </c>
      <c r="T234" s="38">
        <v>0.125</v>
      </c>
      <c r="U234" s="209">
        <v>5</v>
      </c>
      <c r="V234" s="54">
        <v>4769838</v>
      </c>
      <c r="W234" s="44">
        <v>158994.6</v>
      </c>
      <c r="X234" s="72">
        <v>542</v>
      </c>
      <c r="Y234" s="45">
        <v>0.125</v>
      </c>
      <c r="Z234" s="40">
        <v>1</v>
      </c>
      <c r="AA234" s="205">
        <v>19874.325000000001</v>
      </c>
      <c r="AB234" s="47">
        <v>10771884.15</v>
      </c>
      <c r="AC234" s="41">
        <v>161870988.06522933</v>
      </c>
      <c r="AD234" s="48">
        <v>172642872.21522933</v>
      </c>
      <c r="AE234" s="49">
        <v>2</v>
      </c>
      <c r="AF234" s="11" t="s">
        <v>256</v>
      </c>
      <c r="AG234" s="50" t="s">
        <v>1266</v>
      </c>
      <c r="AH234" s="11" t="s">
        <v>39</v>
      </c>
      <c r="AI234" s="51" t="s">
        <v>1266</v>
      </c>
      <c r="AJ234" s="11" t="s">
        <v>263</v>
      </c>
      <c r="AK234" s="52" t="s">
        <v>1266</v>
      </c>
      <c r="AL234" s="11" t="s">
        <v>34</v>
      </c>
      <c r="AM234" s="51" t="s">
        <v>1266</v>
      </c>
      <c r="AN234" s="11" t="s">
        <v>243</v>
      </c>
      <c r="AO234" s="52" t="s">
        <v>1263</v>
      </c>
      <c r="AP234" s="42" t="s">
        <v>50</v>
      </c>
      <c r="AQ234" s="51" t="s">
        <v>1263</v>
      </c>
      <c r="AR234" s="197" t="s">
        <v>1280</v>
      </c>
      <c r="AS234" s="198">
        <v>4</v>
      </c>
      <c r="AT234" s="198" t="s">
        <v>307</v>
      </c>
      <c r="AU234" s="189" t="s">
        <v>391</v>
      </c>
    </row>
    <row r="235" spans="2:47" s="185" customFormat="1" ht="51.6" thickBot="1">
      <c r="B235" s="35"/>
      <c r="C235" s="36" t="s">
        <v>380</v>
      </c>
      <c r="D235" s="36" t="s">
        <v>384</v>
      </c>
      <c r="E235" s="36" t="s">
        <v>382</v>
      </c>
      <c r="F235" s="36" t="s">
        <v>809</v>
      </c>
      <c r="G235" s="36">
        <v>14832</v>
      </c>
      <c r="H235" s="36" t="s">
        <v>822</v>
      </c>
      <c r="I235" s="36" t="s">
        <v>798</v>
      </c>
      <c r="J235" s="36" t="s">
        <v>1201</v>
      </c>
      <c r="K235" s="36" t="s">
        <v>1025</v>
      </c>
      <c r="L235" s="37" t="s">
        <v>324</v>
      </c>
      <c r="M235" s="36" t="s">
        <v>1026</v>
      </c>
      <c r="N235" s="36" t="s">
        <v>432</v>
      </c>
      <c r="O235" s="36" t="s">
        <v>151</v>
      </c>
      <c r="P235" s="37" t="s">
        <v>6</v>
      </c>
      <c r="Q235" s="36" t="s">
        <v>1050</v>
      </c>
      <c r="R235" s="37" t="s">
        <v>140</v>
      </c>
      <c r="S235" s="36" t="s">
        <v>830</v>
      </c>
      <c r="T235" s="38">
        <v>0</v>
      </c>
      <c r="U235" s="209">
        <v>5</v>
      </c>
      <c r="V235" s="54">
        <v>0</v>
      </c>
      <c r="W235" s="44">
        <v>0</v>
      </c>
      <c r="X235" s="72">
        <v>542</v>
      </c>
      <c r="Y235" s="45">
        <v>0</v>
      </c>
      <c r="Z235" s="40">
        <v>0</v>
      </c>
      <c r="AA235" s="205">
        <v>0</v>
      </c>
      <c r="AB235" s="47">
        <v>0</v>
      </c>
      <c r="AC235" s="41">
        <v>161870988.06522933</v>
      </c>
      <c r="AD235" s="48">
        <v>161870988.06522933</v>
      </c>
      <c r="AE235" s="49">
        <v>2</v>
      </c>
      <c r="AF235" s="11" t="s">
        <v>64</v>
      </c>
      <c r="AG235" s="50" t="s">
        <v>1262</v>
      </c>
      <c r="AH235" s="11" t="s">
        <v>39</v>
      </c>
      <c r="AI235" s="51" t="s">
        <v>1266</v>
      </c>
      <c r="AJ235" s="11" t="s">
        <v>263</v>
      </c>
      <c r="AK235" s="52" t="s">
        <v>1266</v>
      </c>
      <c r="AL235" s="11" t="s">
        <v>34</v>
      </c>
      <c r="AM235" s="51" t="s">
        <v>1266</v>
      </c>
      <c r="AN235" s="11" t="s">
        <v>243</v>
      </c>
      <c r="AO235" s="52" t="s">
        <v>1263</v>
      </c>
      <c r="AP235" s="42" t="s">
        <v>50</v>
      </c>
      <c r="AQ235" s="51" t="s">
        <v>1263</v>
      </c>
      <c r="AR235" s="197" t="s">
        <v>1274</v>
      </c>
      <c r="AS235" s="198">
        <v>4</v>
      </c>
      <c r="AT235" s="198" t="s">
        <v>307</v>
      </c>
      <c r="AU235" s="189" t="s">
        <v>391</v>
      </c>
    </row>
    <row r="236" spans="2:47" s="185" customFormat="1" ht="51.6" thickBot="1">
      <c r="B236" s="35"/>
      <c r="C236" s="36" t="s">
        <v>380</v>
      </c>
      <c r="D236" s="36" t="s">
        <v>384</v>
      </c>
      <c r="E236" s="36" t="s">
        <v>382</v>
      </c>
      <c r="F236" s="36" t="s">
        <v>809</v>
      </c>
      <c r="G236" s="36">
        <v>14832</v>
      </c>
      <c r="H236" s="36" t="s">
        <v>823</v>
      </c>
      <c r="I236" s="36" t="s">
        <v>799</v>
      </c>
      <c r="J236" s="36" t="s">
        <v>1202</v>
      </c>
      <c r="K236" s="36" t="s">
        <v>1025</v>
      </c>
      <c r="L236" s="37" t="s">
        <v>324</v>
      </c>
      <c r="M236" s="36" t="s">
        <v>1026</v>
      </c>
      <c r="N236" s="36" t="s">
        <v>432</v>
      </c>
      <c r="O236" s="36" t="s">
        <v>151</v>
      </c>
      <c r="P236" s="37" t="s">
        <v>6</v>
      </c>
      <c r="Q236" s="36" t="s">
        <v>1050</v>
      </c>
      <c r="R236" s="37" t="s">
        <v>140</v>
      </c>
      <c r="S236" s="36" t="s">
        <v>830</v>
      </c>
      <c r="T236" s="38">
        <v>0</v>
      </c>
      <c r="U236" s="209">
        <v>5</v>
      </c>
      <c r="V236" s="54">
        <v>0</v>
      </c>
      <c r="W236" s="44">
        <v>0</v>
      </c>
      <c r="X236" s="72">
        <v>542</v>
      </c>
      <c r="Y236" s="45">
        <v>0</v>
      </c>
      <c r="Z236" s="40">
        <v>0</v>
      </c>
      <c r="AA236" s="205">
        <v>0</v>
      </c>
      <c r="AB236" s="47">
        <v>0</v>
      </c>
      <c r="AC236" s="41">
        <v>161870988.06522933</v>
      </c>
      <c r="AD236" s="48">
        <v>161870988.06522933</v>
      </c>
      <c r="AE236" s="49">
        <v>2</v>
      </c>
      <c r="AF236" s="11" t="s">
        <v>64</v>
      </c>
      <c r="AG236" s="50" t="s">
        <v>1262</v>
      </c>
      <c r="AH236" s="11" t="s">
        <v>39</v>
      </c>
      <c r="AI236" s="51" t="s">
        <v>1266</v>
      </c>
      <c r="AJ236" s="11" t="s">
        <v>263</v>
      </c>
      <c r="AK236" s="52" t="s">
        <v>1266</v>
      </c>
      <c r="AL236" s="11" t="s">
        <v>34</v>
      </c>
      <c r="AM236" s="51" t="s">
        <v>1266</v>
      </c>
      <c r="AN236" s="11" t="s">
        <v>243</v>
      </c>
      <c r="AO236" s="52" t="s">
        <v>1263</v>
      </c>
      <c r="AP236" s="42" t="s">
        <v>50</v>
      </c>
      <c r="AQ236" s="51" t="s">
        <v>1263</v>
      </c>
      <c r="AR236" s="197" t="s">
        <v>1274</v>
      </c>
      <c r="AS236" s="198">
        <v>4</v>
      </c>
      <c r="AT236" s="198" t="s">
        <v>307</v>
      </c>
      <c r="AU236" s="189" t="s">
        <v>391</v>
      </c>
    </row>
    <row r="237" spans="2:47" s="185" customFormat="1" ht="41.4" thickBot="1">
      <c r="B237" s="35"/>
      <c r="C237" s="36" t="s">
        <v>380</v>
      </c>
      <c r="D237" s="36" t="s">
        <v>384</v>
      </c>
      <c r="E237" s="36" t="s">
        <v>382</v>
      </c>
      <c r="F237" s="36" t="s">
        <v>855</v>
      </c>
      <c r="G237" s="36">
        <v>14832</v>
      </c>
      <c r="H237" s="36" t="s">
        <v>817</v>
      </c>
      <c r="I237" s="36" t="s">
        <v>800</v>
      </c>
      <c r="J237" s="36" t="s">
        <v>1203</v>
      </c>
      <c r="K237" s="36" t="s">
        <v>1016</v>
      </c>
      <c r="L237" s="37" t="s">
        <v>155</v>
      </c>
      <c r="M237" s="36" t="s">
        <v>1012</v>
      </c>
      <c r="N237" s="36" t="s">
        <v>432</v>
      </c>
      <c r="O237" s="36" t="s">
        <v>151</v>
      </c>
      <c r="P237" s="37" t="s">
        <v>6</v>
      </c>
      <c r="Q237" s="36" t="s">
        <v>156</v>
      </c>
      <c r="R237" s="37" t="s">
        <v>157</v>
      </c>
      <c r="S237" s="36" t="s">
        <v>1004</v>
      </c>
      <c r="T237" s="38">
        <v>2.0833333333333332E-2</v>
      </c>
      <c r="U237" s="209">
        <v>3</v>
      </c>
      <c r="V237" s="54">
        <v>0</v>
      </c>
      <c r="W237" s="44">
        <v>0</v>
      </c>
      <c r="X237" s="72">
        <v>542</v>
      </c>
      <c r="Y237" s="45">
        <v>2.0833333333333332E-2</v>
      </c>
      <c r="Z237" s="40">
        <v>0</v>
      </c>
      <c r="AA237" s="205">
        <v>0</v>
      </c>
      <c r="AB237" s="47">
        <v>0</v>
      </c>
      <c r="AC237" s="41">
        <v>200405322.02091306</v>
      </c>
      <c r="AD237" s="48">
        <v>200405322.02091306</v>
      </c>
      <c r="AE237" s="49">
        <v>2</v>
      </c>
      <c r="AF237" s="11" t="s">
        <v>64</v>
      </c>
      <c r="AG237" s="50" t="s">
        <v>1262</v>
      </c>
      <c r="AH237" s="11" t="s">
        <v>63</v>
      </c>
      <c r="AI237" s="51" t="s">
        <v>1262</v>
      </c>
      <c r="AJ237" s="11" t="s">
        <v>263</v>
      </c>
      <c r="AK237" s="52" t="s">
        <v>1266</v>
      </c>
      <c r="AL237" s="11" t="s">
        <v>242</v>
      </c>
      <c r="AM237" s="51" t="s">
        <v>1263</v>
      </c>
      <c r="AN237" s="11" t="s">
        <v>247</v>
      </c>
      <c r="AO237" s="52" t="s">
        <v>1262</v>
      </c>
      <c r="AP237" s="42" t="s">
        <v>54</v>
      </c>
      <c r="AQ237" s="51" t="s">
        <v>1263</v>
      </c>
      <c r="AR237" s="197" t="s">
        <v>1297</v>
      </c>
      <c r="AS237" s="198">
        <v>4</v>
      </c>
      <c r="AT237" s="198" t="s">
        <v>307</v>
      </c>
      <c r="AU237" s="189" t="s">
        <v>391</v>
      </c>
    </row>
    <row r="238" spans="2:47" s="185" customFormat="1" ht="41.4" thickBot="1">
      <c r="B238" s="35"/>
      <c r="C238" s="36" t="s">
        <v>380</v>
      </c>
      <c r="D238" s="36" t="s">
        <v>384</v>
      </c>
      <c r="E238" s="36" t="s">
        <v>382</v>
      </c>
      <c r="F238" s="36" t="s">
        <v>855</v>
      </c>
      <c r="G238" s="36">
        <v>14832</v>
      </c>
      <c r="H238" s="36" t="s">
        <v>819</v>
      </c>
      <c r="I238" s="36" t="s">
        <v>801</v>
      </c>
      <c r="J238" s="36" t="s">
        <v>1204</v>
      </c>
      <c r="K238" s="36" t="s">
        <v>1016</v>
      </c>
      <c r="L238" s="37" t="s">
        <v>324</v>
      </c>
      <c r="M238" s="36" t="s">
        <v>1012</v>
      </c>
      <c r="N238" s="36" t="s">
        <v>432</v>
      </c>
      <c r="O238" s="36" t="s">
        <v>151</v>
      </c>
      <c r="P238" s="37" t="s">
        <v>6</v>
      </c>
      <c r="Q238" s="36" t="s">
        <v>448</v>
      </c>
      <c r="R238" s="37" t="s">
        <v>140</v>
      </c>
      <c r="S238" s="36" t="s">
        <v>1009</v>
      </c>
      <c r="T238" s="38">
        <v>2.0833333333333332E-2</v>
      </c>
      <c r="U238" s="209">
        <v>3</v>
      </c>
      <c r="V238" s="54">
        <v>0</v>
      </c>
      <c r="W238" s="44">
        <v>0</v>
      </c>
      <c r="X238" s="72">
        <v>542</v>
      </c>
      <c r="Y238" s="45">
        <v>2.0833333333333332E-2</v>
      </c>
      <c r="Z238" s="40">
        <v>0</v>
      </c>
      <c r="AA238" s="205">
        <v>0</v>
      </c>
      <c r="AB238" s="47">
        <v>0</v>
      </c>
      <c r="AC238" s="41">
        <v>200405322.02091306</v>
      </c>
      <c r="AD238" s="48">
        <v>200405322.02091306</v>
      </c>
      <c r="AE238" s="49">
        <v>2</v>
      </c>
      <c r="AF238" s="11" t="s">
        <v>64</v>
      </c>
      <c r="AG238" s="50" t="s">
        <v>1262</v>
      </c>
      <c r="AH238" s="11" t="s">
        <v>245</v>
      </c>
      <c r="AI238" s="51" t="s">
        <v>1263</v>
      </c>
      <c r="AJ238" s="11" t="s">
        <v>263</v>
      </c>
      <c r="AK238" s="52" t="s">
        <v>1266</v>
      </c>
      <c r="AL238" s="11" t="s">
        <v>242</v>
      </c>
      <c r="AM238" s="51" t="s">
        <v>1263</v>
      </c>
      <c r="AN238" s="11" t="s">
        <v>247</v>
      </c>
      <c r="AO238" s="52" t="s">
        <v>1262</v>
      </c>
      <c r="AP238" s="42" t="s">
        <v>54</v>
      </c>
      <c r="AQ238" s="51" t="s">
        <v>1263</v>
      </c>
      <c r="AR238" s="197" t="s">
        <v>1292</v>
      </c>
      <c r="AS238" s="198">
        <v>4</v>
      </c>
      <c r="AT238" s="198" t="s">
        <v>307</v>
      </c>
      <c r="AU238" s="189" t="s">
        <v>391</v>
      </c>
    </row>
    <row r="239" spans="2:47" s="185" customFormat="1" ht="41.4" thickBot="1">
      <c r="B239" s="35"/>
      <c r="C239" s="36" t="s">
        <v>380</v>
      </c>
      <c r="D239" s="36" t="s">
        <v>384</v>
      </c>
      <c r="E239" s="36" t="s">
        <v>382</v>
      </c>
      <c r="F239" s="36" t="s">
        <v>855</v>
      </c>
      <c r="G239" s="36">
        <v>14832</v>
      </c>
      <c r="H239" s="36" t="s">
        <v>818</v>
      </c>
      <c r="I239" s="36" t="s">
        <v>802</v>
      </c>
      <c r="J239" s="36" t="s">
        <v>1205</v>
      </c>
      <c r="K239" s="36" t="s">
        <v>1016</v>
      </c>
      <c r="L239" s="37" t="s">
        <v>324</v>
      </c>
      <c r="M239" s="36" t="s">
        <v>1012</v>
      </c>
      <c r="N239" s="36" t="s">
        <v>432</v>
      </c>
      <c r="O239" s="36" t="s">
        <v>151</v>
      </c>
      <c r="P239" s="37" t="s">
        <v>6</v>
      </c>
      <c r="Q239" s="36" t="s">
        <v>448</v>
      </c>
      <c r="R239" s="37" t="s">
        <v>140</v>
      </c>
      <c r="S239" s="36" t="s">
        <v>1009</v>
      </c>
      <c r="T239" s="38">
        <v>2.0833333333333332E-2</v>
      </c>
      <c r="U239" s="209">
        <v>3</v>
      </c>
      <c r="V239" s="54">
        <v>0</v>
      </c>
      <c r="W239" s="44">
        <v>0</v>
      </c>
      <c r="X239" s="72">
        <v>542</v>
      </c>
      <c r="Y239" s="45">
        <v>2.0833333333333332E-2</v>
      </c>
      <c r="Z239" s="40">
        <v>0</v>
      </c>
      <c r="AA239" s="205">
        <v>0</v>
      </c>
      <c r="AB239" s="47">
        <v>0</v>
      </c>
      <c r="AC239" s="41">
        <v>200405322.02091306</v>
      </c>
      <c r="AD239" s="48">
        <v>200405322.02091306</v>
      </c>
      <c r="AE239" s="49">
        <v>2</v>
      </c>
      <c r="AF239" s="11" t="s">
        <v>64</v>
      </c>
      <c r="AG239" s="50" t="s">
        <v>1262</v>
      </c>
      <c r="AH239" s="11" t="s">
        <v>245</v>
      </c>
      <c r="AI239" s="51" t="s">
        <v>1263</v>
      </c>
      <c r="AJ239" s="11" t="s">
        <v>263</v>
      </c>
      <c r="AK239" s="52" t="s">
        <v>1266</v>
      </c>
      <c r="AL239" s="11" t="s">
        <v>242</v>
      </c>
      <c r="AM239" s="51" t="s">
        <v>1263</v>
      </c>
      <c r="AN239" s="11" t="s">
        <v>247</v>
      </c>
      <c r="AO239" s="52" t="s">
        <v>1262</v>
      </c>
      <c r="AP239" s="42" t="s">
        <v>54</v>
      </c>
      <c r="AQ239" s="51" t="s">
        <v>1263</v>
      </c>
      <c r="AR239" s="197" t="s">
        <v>1292</v>
      </c>
      <c r="AS239" s="198">
        <v>4</v>
      </c>
      <c r="AT239" s="198" t="s">
        <v>307</v>
      </c>
      <c r="AU239" s="189" t="s">
        <v>391</v>
      </c>
    </row>
    <row r="240" spans="2:47" s="185" customFormat="1" ht="41.4" thickBot="1">
      <c r="B240" s="35"/>
      <c r="C240" s="36" t="s">
        <v>380</v>
      </c>
      <c r="D240" s="36" t="s">
        <v>384</v>
      </c>
      <c r="E240" s="36" t="s">
        <v>382</v>
      </c>
      <c r="F240" s="36" t="s">
        <v>855</v>
      </c>
      <c r="G240" s="36">
        <v>14832</v>
      </c>
      <c r="H240" s="36" t="s">
        <v>820</v>
      </c>
      <c r="I240" s="36" t="s">
        <v>829</v>
      </c>
      <c r="J240" s="36" t="s">
        <v>1206</v>
      </c>
      <c r="K240" s="36" t="s">
        <v>1016</v>
      </c>
      <c r="L240" s="37" t="s">
        <v>324</v>
      </c>
      <c r="M240" s="36" t="s">
        <v>1017</v>
      </c>
      <c r="N240" s="36" t="s">
        <v>432</v>
      </c>
      <c r="O240" s="36" t="s">
        <v>151</v>
      </c>
      <c r="P240" s="37" t="s">
        <v>6</v>
      </c>
      <c r="Q240" s="36" t="s">
        <v>448</v>
      </c>
      <c r="R240" s="37" t="s">
        <v>140</v>
      </c>
      <c r="S240" s="36" t="s">
        <v>1009</v>
      </c>
      <c r="T240" s="38">
        <v>0.125</v>
      </c>
      <c r="U240" s="209">
        <v>3</v>
      </c>
      <c r="V240" s="54">
        <v>4769838</v>
      </c>
      <c r="W240" s="44">
        <v>158994.6</v>
      </c>
      <c r="X240" s="72">
        <v>542</v>
      </c>
      <c r="Y240" s="45">
        <v>0.125</v>
      </c>
      <c r="Z240" s="40">
        <v>1</v>
      </c>
      <c r="AA240" s="205">
        <v>19874.325000000001</v>
      </c>
      <c r="AB240" s="47">
        <v>10771884.15</v>
      </c>
      <c r="AC240" s="41">
        <v>200405322.02091306</v>
      </c>
      <c r="AD240" s="48">
        <v>211177206.17091307</v>
      </c>
      <c r="AE240" s="49">
        <v>2</v>
      </c>
      <c r="AF240" s="11" t="s">
        <v>256</v>
      </c>
      <c r="AG240" s="50" t="s">
        <v>1266</v>
      </c>
      <c r="AH240" s="11" t="s">
        <v>245</v>
      </c>
      <c r="AI240" s="51" t="s">
        <v>1263</v>
      </c>
      <c r="AJ240" s="11" t="s">
        <v>263</v>
      </c>
      <c r="AK240" s="52" t="s">
        <v>1266</v>
      </c>
      <c r="AL240" s="11" t="s">
        <v>242</v>
      </c>
      <c r="AM240" s="51" t="s">
        <v>1263</v>
      </c>
      <c r="AN240" s="11" t="s">
        <v>247</v>
      </c>
      <c r="AO240" s="52" t="s">
        <v>1262</v>
      </c>
      <c r="AP240" s="42" t="s">
        <v>54</v>
      </c>
      <c r="AQ240" s="51" t="s">
        <v>1263</v>
      </c>
      <c r="AR240" s="197" t="s">
        <v>1275</v>
      </c>
      <c r="AS240" s="198">
        <v>4</v>
      </c>
      <c r="AT240" s="198" t="s">
        <v>307</v>
      </c>
      <c r="AU240" s="189" t="s">
        <v>391</v>
      </c>
    </row>
    <row r="241" spans="2:47" s="185" customFormat="1" ht="41.4" thickBot="1">
      <c r="B241" s="35"/>
      <c r="C241" s="36" t="s">
        <v>380</v>
      </c>
      <c r="D241" s="36" t="s">
        <v>384</v>
      </c>
      <c r="E241" s="36" t="s">
        <v>382</v>
      </c>
      <c r="F241" s="36" t="s">
        <v>855</v>
      </c>
      <c r="G241" s="36">
        <v>14832</v>
      </c>
      <c r="H241" s="36" t="s">
        <v>821</v>
      </c>
      <c r="I241" s="36" t="s">
        <v>405</v>
      </c>
      <c r="J241" s="36" t="s">
        <v>1207</v>
      </c>
      <c r="K241" s="36" t="s">
        <v>1016</v>
      </c>
      <c r="L241" s="37" t="s">
        <v>324</v>
      </c>
      <c r="M241" s="36" t="s">
        <v>1017</v>
      </c>
      <c r="N241" s="36" t="s">
        <v>432</v>
      </c>
      <c r="O241" s="36" t="s">
        <v>151</v>
      </c>
      <c r="P241" s="37" t="s">
        <v>6</v>
      </c>
      <c r="Q241" s="36" t="s">
        <v>448</v>
      </c>
      <c r="R241" s="37" t="s">
        <v>140</v>
      </c>
      <c r="S241" s="36" t="s">
        <v>1009</v>
      </c>
      <c r="T241" s="38">
        <v>8.3333333333333329E-2</v>
      </c>
      <c r="U241" s="209">
        <v>3</v>
      </c>
      <c r="V241" s="54">
        <v>4769838</v>
      </c>
      <c r="W241" s="44">
        <v>158994.6</v>
      </c>
      <c r="X241" s="72">
        <v>542</v>
      </c>
      <c r="Y241" s="45">
        <v>8.3333333333333329E-2</v>
      </c>
      <c r="Z241" s="40">
        <v>1</v>
      </c>
      <c r="AA241" s="205">
        <v>13249.55</v>
      </c>
      <c r="AB241" s="47">
        <v>7181256.0999999996</v>
      </c>
      <c r="AC241" s="41">
        <v>200405322.02091306</v>
      </c>
      <c r="AD241" s="48">
        <v>207586578.12091306</v>
      </c>
      <c r="AE241" s="49">
        <v>2</v>
      </c>
      <c r="AF241" s="11" t="s">
        <v>256</v>
      </c>
      <c r="AG241" s="50" t="s">
        <v>1266</v>
      </c>
      <c r="AH241" s="11" t="s">
        <v>245</v>
      </c>
      <c r="AI241" s="51" t="s">
        <v>1263</v>
      </c>
      <c r="AJ241" s="11" t="s">
        <v>263</v>
      </c>
      <c r="AK241" s="52" t="s">
        <v>1266</v>
      </c>
      <c r="AL241" s="11" t="s">
        <v>242</v>
      </c>
      <c r="AM241" s="51" t="s">
        <v>1263</v>
      </c>
      <c r="AN241" s="11" t="s">
        <v>247</v>
      </c>
      <c r="AO241" s="52" t="s">
        <v>1262</v>
      </c>
      <c r="AP241" s="42" t="s">
        <v>54</v>
      </c>
      <c r="AQ241" s="51" t="s">
        <v>1263</v>
      </c>
      <c r="AR241" s="197" t="s">
        <v>1275</v>
      </c>
      <c r="AS241" s="198">
        <v>4</v>
      </c>
      <c r="AT241" s="198" t="s">
        <v>307</v>
      </c>
      <c r="AU241" s="189" t="s">
        <v>391</v>
      </c>
    </row>
    <row r="242" spans="2:47" s="185" customFormat="1" ht="41.4" thickBot="1">
      <c r="B242" s="35"/>
      <c r="C242" s="36" t="s">
        <v>380</v>
      </c>
      <c r="D242" s="36" t="s">
        <v>384</v>
      </c>
      <c r="E242" s="36" t="s">
        <v>382</v>
      </c>
      <c r="F242" s="36" t="s">
        <v>856</v>
      </c>
      <c r="G242" s="36">
        <v>14832</v>
      </c>
      <c r="H242" s="36" t="s">
        <v>811</v>
      </c>
      <c r="I242" s="36" t="s">
        <v>803</v>
      </c>
      <c r="J242" s="36" t="s">
        <v>992</v>
      </c>
      <c r="K242" s="36" t="s">
        <v>1016</v>
      </c>
      <c r="L242" s="37" t="s">
        <v>324</v>
      </c>
      <c r="M242" s="36" t="s">
        <v>1122</v>
      </c>
      <c r="N242" s="36" t="s">
        <v>432</v>
      </c>
      <c r="O242" s="36" t="s">
        <v>151</v>
      </c>
      <c r="P242" s="37" t="s">
        <v>6</v>
      </c>
      <c r="Q242" s="36" t="s">
        <v>448</v>
      </c>
      <c r="R242" s="37" t="s">
        <v>140</v>
      </c>
      <c r="S242" s="36" t="s">
        <v>1009</v>
      </c>
      <c r="T242" s="38">
        <v>1.0416666666666666E-2</v>
      </c>
      <c r="U242" s="209">
        <v>3</v>
      </c>
      <c r="V242" s="54">
        <v>983027</v>
      </c>
      <c r="W242" s="44">
        <v>32767.566666666666</v>
      </c>
      <c r="X242" s="72">
        <v>542</v>
      </c>
      <c r="Y242" s="45">
        <v>1.0416666666666666E-2</v>
      </c>
      <c r="Z242" s="40">
        <v>1</v>
      </c>
      <c r="AA242" s="205">
        <v>341.32881944444443</v>
      </c>
      <c r="AB242" s="47">
        <v>185000.22013888889</v>
      </c>
      <c r="AC242" s="41">
        <v>183157285.22590774</v>
      </c>
      <c r="AD242" s="48">
        <v>183342285.44604662</v>
      </c>
      <c r="AE242" s="49">
        <v>2</v>
      </c>
      <c r="AF242" s="11" t="s">
        <v>241</v>
      </c>
      <c r="AG242" s="50" t="s">
        <v>1268</v>
      </c>
      <c r="AH242" s="11" t="s">
        <v>245</v>
      </c>
      <c r="AI242" s="51" t="s">
        <v>1263</v>
      </c>
      <c r="AJ242" s="11" t="s">
        <v>263</v>
      </c>
      <c r="AK242" s="52" t="s">
        <v>1266</v>
      </c>
      <c r="AL242" s="11" t="s">
        <v>242</v>
      </c>
      <c r="AM242" s="51" t="s">
        <v>1263</v>
      </c>
      <c r="AN242" s="11" t="s">
        <v>247</v>
      </c>
      <c r="AO242" s="52" t="s">
        <v>1262</v>
      </c>
      <c r="AP242" s="42" t="s">
        <v>62</v>
      </c>
      <c r="AQ242" s="51" t="s">
        <v>1262</v>
      </c>
      <c r="AR242" s="197" t="s">
        <v>1269</v>
      </c>
      <c r="AS242" s="198">
        <v>4</v>
      </c>
      <c r="AT242" s="198" t="s">
        <v>307</v>
      </c>
      <c r="AU242" s="189" t="s">
        <v>391</v>
      </c>
    </row>
    <row r="243" spans="2:47" s="185" customFormat="1" ht="41.4" thickBot="1">
      <c r="B243" s="35"/>
      <c r="C243" s="36" t="s">
        <v>380</v>
      </c>
      <c r="D243" s="36" t="s">
        <v>384</v>
      </c>
      <c r="E243" s="36" t="s">
        <v>382</v>
      </c>
      <c r="F243" s="36" t="s">
        <v>856</v>
      </c>
      <c r="G243" s="36">
        <v>14832</v>
      </c>
      <c r="H243" s="36" t="s">
        <v>812</v>
      </c>
      <c r="I243" s="36" t="s">
        <v>765</v>
      </c>
      <c r="J243" s="36" t="s">
        <v>993</v>
      </c>
      <c r="K243" s="36" t="s">
        <v>1016</v>
      </c>
      <c r="L243" s="37" t="s">
        <v>324</v>
      </c>
      <c r="M243" s="36" t="s">
        <v>1122</v>
      </c>
      <c r="N243" s="36" t="s">
        <v>432</v>
      </c>
      <c r="O243" s="36" t="s">
        <v>151</v>
      </c>
      <c r="P243" s="37" t="s">
        <v>6</v>
      </c>
      <c r="Q243" s="36" t="s">
        <v>448</v>
      </c>
      <c r="R243" s="37" t="s">
        <v>140</v>
      </c>
      <c r="S243" s="36" t="s">
        <v>1009</v>
      </c>
      <c r="T243" s="38">
        <v>1.0416666666666666E-2</v>
      </c>
      <c r="U243" s="209">
        <v>3</v>
      </c>
      <c r="V243" s="54">
        <v>729004</v>
      </c>
      <c r="W243" s="44">
        <v>24300.133333333335</v>
      </c>
      <c r="X243" s="72">
        <v>542</v>
      </c>
      <c r="Y243" s="45">
        <v>1.0416666666666666E-2</v>
      </c>
      <c r="Z243" s="40">
        <v>1</v>
      </c>
      <c r="AA243" s="205">
        <v>253.1263888888889</v>
      </c>
      <c r="AB243" s="47">
        <v>137194.50277777779</v>
      </c>
      <c r="AC243" s="41">
        <v>183157285.22590774</v>
      </c>
      <c r="AD243" s="48">
        <v>183294479.72868553</v>
      </c>
      <c r="AE243" s="49">
        <v>2</v>
      </c>
      <c r="AF243" s="11" t="s">
        <v>241</v>
      </c>
      <c r="AG243" s="50" t="s">
        <v>1268</v>
      </c>
      <c r="AH243" s="11" t="s">
        <v>245</v>
      </c>
      <c r="AI243" s="51" t="s">
        <v>1263</v>
      </c>
      <c r="AJ243" s="11" t="s">
        <v>263</v>
      </c>
      <c r="AK243" s="52" t="s">
        <v>1266</v>
      </c>
      <c r="AL243" s="11" t="s">
        <v>242</v>
      </c>
      <c r="AM243" s="51" t="s">
        <v>1263</v>
      </c>
      <c r="AN243" s="11" t="s">
        <v>247</v>
      </c>
      <c r="AO243" s="52" t="s">
        <v>1262</v>
      </c>
      <c r="AP243" s="42" t="s">
        <v>62</v>
      </c>
      <c r="AQ243" s="51" t="s">
        <v>1262</v>
      </c>
      <c r="AR243" s="197" t="s">
        <v>1269</v>
      </c>
      <c r="AS243" s="198">
        <v>4</v>
      </c>
      <c r="AT243" s="198" t="s">
        <v>307</v>
      </c>
      <c r="AU243" s="189" t="s">
        <v>391</v>
      </c>
    </row>
    <row r="244" spans="2:47" s="185" customFormat="1" ht="41.4" thickBot="1">
      <c r="B244" s="35"/>
      <c r="C244" s="36" t="s">
        <v>380</v>
      </c>
      <c r="D244" s="36" t="s">
        <v>384</v>
      </c>
      <c r="E244" s="36" t="s">
        <v>382</v>
      </c>
      <c r="F244" s="36" t="s">
        <v>856</v>
      </c>
      <c r="G244" s="36">
        <v>14832</v>
      </c>
      <c r="H244" s="36" t="s">
        <v>813</v>
      </c>
      <c r="I244" s="36" t="s">
        <v>804</v>
      </c>
      <c r="J244" s="36" t="s">
        <v>994</v>
      </c>
      <c r="K244" s="36" t="s">
        <v>1016</v>
      </c>
      <c r="L244" s="37" t="s">
        <v>324</v>
      </c>
      <c r="M244" s="36" t="s">
        <v>1122</v>
      </c>
      <c r="N244" s="36" t="s">
        <v>432</v>
      </c>
      <c r="O244" s="36" t="s">
        <v>151</v>
      </c>
      <c r="P244" s="37" t="s">
        <v>6</v>
      </c>
      <c r="Q244" s="36" t="s">
        <v>448</v>
      </c>
      <c r="R244" s="37" t="s">
        <v>140</v>
      </c>
      <c r="S244" s="36" t="s">
        <v>1009</v>
      </c>
      <c r="T244" s="38">
        <v>1.0416666666666666E-2</v>
      </c>
      <c r="U244" s="209">
        <v>3</v>
      </c>
      <c r="V244" s="54">
        <v>573369</v>
      </c>
      <c r="W244" s="44">
        <v>19112.3</v>
      </c>
      <c r="X244" s="72">
        <v>542</v>
      </c>
      <c r="Y244" s="45">
        <v>1.0416666666666666E-2</v>
      </c>
      <c r="Z244" s="40">
        <v>1</v>
      </c>
      <c r="AA244" s="205">
        <v>199.08645833333333</v>
      </c>
      <c r="AB244" s="47">
        <v>107904.86041666666</v>
      </c>
      <c r="AC244" s="41">
        <v>183157285.22590774</v>
      </c>
      <c r="AD244" s="48">
        <v>183265190.08632442</v>
      </c>
      <c r="AE244" s="49">
        <v>2</v>
      </c>
      <c r="AF244" s="11" t="s">
        <v>241</v>
      </c>
      <c r="AG244" s="50" t="s">
        <v>1268</v>
      </c>
      <c r="AH244" s="11" t="s">
        <v>245</v>
      </c>
      <c r="AI244" s="51" t="s">
        <v>1263</v>
      </c>
      <c r="AJ244" s="11" t="s">
        <v>263</v>
      </c>
      <c r="AK244" s="52" t="s">
        <v>1266</v>
      </c>
      <c r="AL244" s="11" t="s">
        <v>242</v>
      </c>
      <c r="AM244" s="51" t="s">
        <v>1263</v>
      </c>
      <c r="AN244" s="11" t="s">
        <v>247</v>
      </c>
      <c r="AO244" s="52" t="s">
        <v>1262</v>
      </c>
      <c r="AP244" s="42" t="s">
        <v>62</v>
      </c>
      <c r="AQ244" s="51" t="s">
        <v>1262</v>
      </c>
      <c r="AR244" s="197" t="s">
        <v>1269</v>
      </c>
      <c r="AS244" s="198">
        <v>4</v>
      </c>
      <c r="AT244" s="198" t="s">
        <v>307</v>
      </c>
      <c r="AU244" s="189" t="s">
        <v>391</v>
      </c>
    </row>
    <row r="245" spans="2:47" s="185" customFormat="1" ht="41.4" thickBot="1">
      <c r="B245" s="35"/>
      <c r="C245" s="36" t="s">
        <v>380</v>
      </c>
      <c r="D245" s="36" t="s">
        <v>384</v>
      </c>
      <c r="E245" s="36" t="s">
        <v>382</v>
      </c>
      <c r="F245" s="36" t="s">
        <v>856</v>
      </c>
      <c r="G245" s="36">
        <v>14832</v>
      </c>
      <c r="H245" s="36" t="s">
        <v>814</v>
      </c>
      <c r="I245" s="36" t="s">
        <v>805</v>
      </c>
      <c r="J245" s="36" t="s">
        <v>995</v>
      </c>
      <c r="K245" s="36" t="s">
        <v>1016</v>
      </c>
      <c r="L245" s="37" t="s">
        <v>324</v>
      </c>
      <c r="M245" s="36" t="s">
        <v>1122</v>
      </c>
      <c r="N245" s="36" t="s">
        <v>432</v>
      </c>
      <c r="O245" s="36" t="s">
        <v>151</v>
      </c>
      <c r="P245" s="37" t="s">
        <v>6</v>
      </c>
      <c r="Q245" s="36" t="s">
        <v>448</v>
      </c>
      <c r="R245" s="37" t="s">
        <v>140</v>
      </c>
      <c r="S245" s="36" t="s">
        <v>1009</v>
      </c>
      <c r="T245" s="38">
        <v>1.0416666666666666E-2</v>
      </c>
      <c r="U245" s="209">
        <v>3</v>
      </c>
      <c r="V245" s="54">
        <v>467734</v>
      </c>
      <c r="W245" s="44">
        <v>15591.133333333333</v>
      </c>
      <c r="X245" s="72">
        <v>542</v>
      </c>
      <c r="Y245" s="45">
        <v>1.0416666666666666E-2</v>
      </c>
      <c r="Z245" s="40">
        <v>1</v>
      </c>
      <c r="AA245" s="205">
        <v>162.40763888888887</v>
      </c>
      <c r="AB245" s="47">
        <v>88024.940277777772</v>
      </c>
      <c r="AC245" s="41">
        <v>183157285.22590774</v>
      </c>
      <c r="AD245" s="48">
        <v>183245310.16618553</v>
      </c>
      <c r="AE245" s="49">
        <v>2</v>
      </c>
      <c r="AF245" s="11" t="s">
        <v>241</v>
      </c>
      <c r="AG245" s="50" t="s">
        <v>1268</v>
      </c>
      <c r="AH245" s="11" t="s">
        <v>245</v>
      </c>
      <c r="AI245" s="51" t="s">
        <v>1263</v>
      </c>
      <c r="AJ245" s="11" t="s">
        <v>263</v>
      </c>
      <c r="AK245" s="52" t="s">
        <v>1266</v>
      </c>
      <c r="AL245" s="11" t="s">
        <v>242</v>
      </c>
      <c r="AM245" s="51" t="s">
        <v>1263</v>
      </c>
      <c r="AN245" s="11" t="s">
        <v>247</v>
      </c>
      <c r="AO245" s="52" t="s">
        <v>1262</v>
      </c>
      <c r="AP245" s="42" t="s">
        <v>62</v>
      </c>
      <c r="AQ245" s="51" t="s">
        <v>1262</v>
      </c>
      <c r="AR245" s="197" t="s">
        <v>1269</v>
      </c>
      <c r="AS245" s="198">
        <v>4</v>
      </c>
      <c r="AT245" s="198" t="s">
        <v>307</v>
      </c>
      <c r="AU245" s="189" t="s">
        <v>391</v>
      </c>
    </row>
    <row r="246" spans="2:47" s="185" customFormat="1" ht="41.4" thickBot="1">
      <c r="B246" s="35"/>
      <c r="C246" s="36" t="s">
        <v>380</v>
      </c>
      <c r="D246" s="36" t="s">
        <v>384</v>
      </c>
      <c r="E246" s="36" t="s">
        <v>382</v>
      </c>
      <c r="F246" s="36" t="s">
        <v>856</v>
      </c>
      <c r="G246" s="36">
        <v>14832</v>
      </c>
      <c r="H246" s="36" t="s">
        <v>815</v>
      </c>
      <c r="I246" s="36" t="s">
        <v>806</v>
      </c>
      <c r="J246" s="36" t="s">
        <v>996</v>
      </c>
      <c r="K246" s="36" t="s">
        <v>1016</v>
      </c>
      <c r="L246" s="37" t="s">
        <v>324</v>
      </c>
      <c r="M246" s="36" t="s">
        <v>1122</v>
      </c>
      <c r="N246" s="36" t="s">
        <v>432</v>
      </c>
      <c r="O246" s="36" t="s">
        <v>151</v>
      </c>
      <c r="P246" s="37" t="s">
        <v>6</v>
      </c>
      <c r="Q246" s="36" t="s">
        <v>448</v>
      </c>
      <c r="R246" s="37" t="s">
        <v>140</v>
      </c>
      <c r="S246" s="36" t="s">
        <v>1009</v>
      </c>
      <c r="T246" s="38">
        <v>1.0416666666666666E-2</v>
      </c>
      <c r="U246" s="209">
        <v>3</v>
      </c>
      <c r="V246" s="54">
        <v>901690</v>
      </c>
      <c r="W246" s="44">
        <v>30056.333333333332</v>
      </c>
      <c r="X246" s="72">
        <v>542</v>
      </c>
      <c r="Y246" s="45">
        <v>1.0416666666666666E-2</v>
      </c>
      <c r="Z246" s="40">
        <v>1</v>
      </c>
      <c r="AA246" s="205">
        <v>313.08680555555554</v>
      </c>
      <c r="AB246" s="47">
        <v>169693.04861111109</v>
      </c>
      <c r="AC246" s="41">
        <v>183157285.22590774</v>
      </c>
      <c r="AD246" s="48">
        <v>183326978.27451885</v>
      </c>
      <c r="AE246" s="49">
        <v>2</v>
      </c>
      <c r="AF246" s="11" t="s">
        <v>241</v>
      </c>
      <c r="AG246" s="50" t="s">
        <v>1268</v>
      </c>
      <c r="AH246" s="11" t="s">
        <v>245</v>
      </c>
      <c r="AI246" s="51" t="s">
        <v>1263</v>
      </c>
      <c r="AJ246" s="11" t="s">
        <v>263</v>
      </c>
      <c r="AK246" s="52" t="s">
        <v>1266</v>
      </c>
      <c r="AL246" s="11" t="s">
        <v>242</v>
      </c>
      <c r="AM246" s="51" t="s">
        <v>1263</v>
      </c>
      <c r="AN246" s="11" t="s">
        <v>247</v>
      </c>
      <c r="AO246" s="52" t="s">
        <v>1262</v>
      </c>
      <c r="AP246" s="42" t="s">
        <v>62</v>
      </c>
      <c r="AQ246" s="51" t="s">
        <v>1262</v>
      </c>
      <c r="AR246" s="197" t="s">
        <v>1269</v>
      </c>
      <c r="AS246" s="198">
        <v>4</v>
      </c>
      <c r="AT246" s="198" t="s">
        <v>307</v>
      </c>
      <c r="AU246" s="189" t="s">
        <v>391</v>
      </c>
    </row>
    <row r="247" spans="2:47" s="185" customFormat="1" ht="41.4" thickBot="1">
      <c r="B247" s="35"/>
      <c r="C247" s="36" t="s">
        <v>380</v>
      </c>
      <c r="D247" s="36" t="s">
        <v>384</v>
      </c>
      <c r="E247" s="36" t="s">
        <v>382</v>
      </c>
      <c r="F247" s="36" t="s">
        <v>856</v>
      </c>
      <c r="G247" s="36">
        <v>14832</v>
      </c>
      <c r="H247" s="36" t="s">
        <v>816</v>
      </c>
      <c r="I247" s="36" t="s">
        <v>807</v>
      </c>
      <c r="J247" s="36" t="s">
        <v>997</v>
      </c>
      <c r="K247" s="36" t="s">
        <v>1016</v>
      </c>
      <c r="L247" s="37" t="s">
        <v>324</v>
      </c>
      <c r="M247" s="36" t="s">
        <v>1122</v>
      </c>
      <c r="N247" s="36" t="s">
        <v>432</v>
      </c>
      <c r="O247" s="36" t="s">
        <v>151</v>
      </c>
      <c r="P247" s="37" t="s">
        <v>6</v>
      </c>
      <c r="Q247" s="36" t="s">
        <v>448</v>
      </c>
      <c r="R247" s="37" t="s">
        <v>140</v>
      </c>
      <c r="S247" s="36" t="s">
        <v>1009</v>
      </c>
      <c r="T247" s="38">
        <v>1.0416666666666666E-2</v>
      </c>
      <c r="U247" s="209">
        <v>3</v>
      </c>
      <c r="V247" s="54">
        <v>1115014</v>
      </c>
      <c r="W247" s="44">
        <v>37167.133333333331</v>
      </c>
      <c r="X247" s="72">
        <v>542</v>
      </c>
      <c r="Y247" s="45">
        <v>1.0416666666666666E-2</v>
      </c>
      <c r="Z247" s="40">
        <v>1</v>
      </c>
      <c r="AA247" s="205">
        <v>387.15763888888887</v>
      </c>
      <c r="AB247" s="47">
        <v>209839.44027777776</v>
      </c>
      <c r="AC247" s="41">
        <v>183157285.22590774</v>
      </c>
      <c r="AD247" s="48">
        <v>183367124.66618553</v>
      </c>
      <c r="AE247" s="49">
        <v>2</v>
      </c>
      <c r="AF247" s="11" t="s">
        <v>256</v>
      </c>
      <c r="AG247" s="50" t="s">
        <v>1266</v>
      </c>
      <c r="AH247" s="11" t="s">
        <v>245</v>
      </c>
      <c r="AI247" s="51" t="s">
        <v>1263</v>
      </c>
      <c r="AJ247" s="11" t="s">
        <v>263</v>
      </c>
      <c r="AK247" s="52" t="s">
        <v>1266</v>
      </c>
      <c r="AL247" s="11" t="s">
        <v>242</v>
      </c>
      <c r="AM247" s="51" t="s">
        <v>1263</v>
      </c>
      <c r="AN247" s="11" t="s">
        <v>247</v>
      </c>
      <c r="AO247" s="52" t="s">
        <v>1262</v>
      </c>
      <c r="AP247" s="42" t="s">
        <v>62</v>
      </c>
      <c r="AQ247" s="51" t="s">
        <v>1262</v>
      </c>
      <c r="AR247" s="197" t="s">
        <v>1270</v>
      </c>
      <c r="AS247" s="198">
        <v>4</v>
      </c>
      <c r="AT247" s="198" t="s">
        <v>307</v>
      </c>
      <c r="AU247" s="189" t="s">
        <v>391</v>
      </c>
    </row>
    <row r="248" spans="2:47" s="185" customFormat="1" ht="41.4" thickBot="1">
      <c r="B248" s="35"/>
      <c r="C248" s="36" t="s">
        <v>380</v>
      </c>
      <c r="D248" s="36" t="s">
        <v>384</v>
      </c>
      <c r="E248" s="36" t="s">
        <v>382</v>
      </c>
      <c r="F248" s="36" t="s">
        <v>856</v>
      </c>
      <c r="G248" s="36">
        <v>14832</v>
      </c>
      <c r="H248" s="36" t="s">
        <v>810</v>
      </c>
      <c r="I248" s="36" t="s">
        <v>698</v>
      </c>
      <c r="J248" s="36" t="s">
        <v>985</v>
      </c>
      <c r="K248" s="36" t="s">
        <v>1016</v>
      </c>
      <c r="L248" s="37" t="s">
        <v>324</v>
      </c>
      <c r="M248" s="36" t="s">
        <v>1122</v>
      </c>
      <c r="N248" s="36" t="s">
        <v>432</v>
      </c>
      <c r="O248" s="36" t="s">
        <v>147</v>
      </c>
      <c r="P248" s="37" t="s">
        <v>1</v>
      </c>
      <c r="Q248" s="36" t="s">
        <v>448</v>
      </c>
      <c r="R248" s="37" t="s">
        <v>140</v>
      </c>
      <c r="S248" s="36" t="s">
        <v>1009</v>
      </c>
      <c r="T248" s="38">
        <v>4.1666666666666664E-2</v>
      </c>
      <c r="U248" s="209">
        <v>3</v>
      </c>
      <c r="V248" s="54">
        <v>4769838</v>
      </c>
      <c r="W248" s="44">
        <v>158994.6</v>
      </c>
      <c r="X248" s="72">
        <v>542</v>
      </c>
      <c r="Y248" s="45">
        <v>4.1666666666666664E-2</v>
      </c>
      <c r="Z248" s="40">
        <v>1</v>
      </c>
      <c r="AA248" s="205">
        <v>6624.7749999999996</v>
      </c>
      <c r="AB248" s="47">
        <v>3590628.05</v>
      </c>
      <c r="AC248" s="41">
        <v>183157285.22590774</v>
      </c>
      <c r="AD248" s="48">
        <v>186747913.27590775</v>
      </c>
      <c r="AE248" s="49">
        <v>2</v>
      </c>
      <c r="AF248" s="11" t="s">
        <v>256</v>
      </c>
      <c r="AG248" s="50" t="s">
        <v>1266</v>
      </c>
      <c r="AH248" s="11" t="s">
        <v>245</v>
      </c>
      <c r="AI248" s="51" t="s">
        <v>1263</v>
      </c>
      <c r="AJ248" s="11" t="s">
        <v>263</v>
      </c>
      <c r="AK248" s="52" t="s">
        <v>1266</v>
      </c>
      <c r="AL248" s="11" t="s">
        <v>242</v>
      </c>
      <c r="AM248" s="51" t="s">
        <v>1263</v>
      </c>
      <c r="AN248" s="11" t="s">
        <v>247</v>
      </c>
      <c r="AO248" s="52" t="s">
        <v>1262</v>
      </c>
      <c r="AP248" s="42" t="s">
        <v>54</v>
      </c>
      <c r="AQ248" s="51" t="s">
        <v>1263</v>
      </c>
      <c r="AR248" s="197" t="s">
        <v>1275</v>
      </c>
      <c r="AS248" s="198">
        <v>4</v>
      </c>
      <c r="AT248" s="198" t="s">
        <v>307</v>
      </c>
      <c r="AU248" s="189" t="s">
        <v>391</v>
      </c>
    </row>
    <row r="249" spans="2:47" s="185" customFormat="1" ht="41.4" thickBot="1">
      <c r="B249" s="35"/>
      <c r="C249" s="36" t="s">
        <v>380</v>
      </c>
      <c r="D249" s="36" t="s">
        <v>384</v>
      </c>
      <c r="E249" s="36" t="s">
        <v>382</v>
      </c>
      <c r="F249" s="36" t="s">
        <v>809</v>
      </c>
      <c r="G249" s="36">
        <v>14832</v>
      </c>
      <c r="H249" s="36" t="s">
        <v>828</v>
      </c>
      <c r="I249" s="36" t="s">
        <v>808</v>
      </c>
      <c r="J249" s="36" t="s">
        <v>834</v>
      </c>
      <c r="K249" s="36" t="s">
        <v>833</v>
      </c>
      <c r="L249" s="37" t="s">
        <v>136</v>
      </c>
      <c r="M249" s="36" t="s">
        <v>1137</v>
      </c>
      <c r="N249" s="36" t="s">
        <v>432</v>
      </c>
      <c r="O249" s="36" t="s">
        <v>147</v>
      </c>
      <c r="P249" s="37" t="s">
        <v>1</v>
      </c>
      <c r="Q249" s="36" t="s">
        <v>476</v>
      </c>
      <c r="R249" s="37" t="s">
        <v>140</v>
      </c>
      <c r="S249" s="36" t="s">
        <v>1138</v>
      </c>
      <c r="T249" s="38">
        <v>0.5</v>
      </c>
      <c r="U249" s="209">
        <v>90</v>
      </c>
      <c r="V249" s="54">
        <v>4769838</v>
      </c>
      <c r="W249" s="44">
        <v>158994.6</v>
      </c>
      <c r="X249" s="72">
        <v>542</v>
      </c>
      <c r="Y249" s="45">
        <v>0.5</v>
      </c>
      <c r="Z249" s="40">
        <v>1</v>
      </c>
      <c r="AA249" s="205">
        <v>79497.3</v>
      </c>
      <c r="AB249" s="47">
        <v>43087536.600000001</v>
      </c>
      <c r="AC249" s="41">
        <v>186151636.27501372</v>
      </c>
      <c r="AD249" s="48">
        <v>229239172.87501371</v>
      </c>
      <c r="AE249" s="49">
        <v>2</v>
      </c>
      <c r="AF249" s="11" t="s">
        <v>256</v>
      </c>
      <c r="AG249" s="50" t="s">
        <v>1266</v>
      </c>
      <c r="AH249" s="11" t="s">
        <v>63</v>
      </c>
      <c r="AI249" s="51" t="s">
        <v>1262</v>
      </c>
      <c r="AJ249" s="11" t="s">
        <v>143</v>
      </c>
      <c r="AK249" s="52" t="s">
        <v>1262</v>
      </c>
      <c r="AL249" s="11" t="s">
        <v>242</v>
      </c>
      <c r="AM249" s="51" t="s">
        <v>1263</v>
      </c>
      <c r="AN249" s="11" t="s">
        <v>247</v>
      </c>
      <c r="AO249" s="52" t="s">
        <v>1262</v>
      </c>
      <c r="AP249" s="42" t="s">
        <v>54</v>
      </c>
      <c r="AQ249" s="51" t="s">
        <v>1263</v>
      </c>
      <c r="AR249" s="197" t="s">
        <v>1291</v>
      </c>
      <c r="AS249" s="198">
        <v>4</v>
      </c>
      <c r="AT249" s="198" t="s">
        <v>307</v>
      </c>
      <c r="AU249" s="189" t="s">
        <v>391</v>
      </c>
    </row>
    <row r="250" spans="2:47" s="185" customFormat="1" ht="41.4" thickBot="1">
      <c r="B250" s="35"/>
      <c r="C250" s="36" t="s">
        <v>380</v>
      </c>
      <c r="D250" s="36" t="s">
        <v>384</v>
      </c>
      <c r="E250" s="36" t="s">
        <v>382</v>
      </c>
      <c r="F250" s="36" t="s">
        <v>855</v>
      </c>
      <c r="G250" s="36">
        <v>14832</v>
      </c>
      <c r="H250" s="36" t="s">
        <v>827</v>
      </c>
      <c r="I250" s="36" t="s">
        <v>700</v>
      </c>
      <c r="J250" s="36" t="s">
        <v>850</v>
      </c>
      <c r="K250" s="36" t="s">
        <v>833</v>
      </c>
      <c r="L250" s="37" t="s">
        <v>136</v>
      </c>
      <c r="M250" s="36" t="s">
        <v>1137</v>
      </c>
      <c r="N250" s="36" t="s">
        <v>432</v>
      </c>
      <c r="O250" s="36" t="s">
        <v>147</v>
      </c>
      <c r="P250" s="37" t="s">
        <v>1</v>
      </c>
      <c r="Q250" s="36" t="s">
        <v>476</v>
      </c>
      <c r="R250" s="37" t="s">
        <v>140</v>
      </c>
      <c r="S250" s="36" t="s">
        <v>1138</v>
      </c>
      <c r="T250" s="38">
        <v>0.5</v>
      </c>
      <c r="U250" s="209">
        <v>90</v>
      </c>
      <c r="V250" s="54">
        <v>4769838</v>
      </c>
      <c r="W250" s="44">
        <v>158994.6</v>
      </c>
      <c r="X250" s="72">
        <v>542</v>
      </c>
      <c r="Y250" s="45">
        <v>0.5</v>
      </c>
      <c r="Z250" s="40">
        <v>1</v>
      </c>
      <c r="AA250" s="205">
        <v>79497.3</v>
      </c>
      <c r="AB250" s="47">
        <v>43087536.600000001</v>
      </c>
      <c r="AC250" s="41">
        <v>630624657.83911049</v>
      </c>
      <c r="AD250" s="48">
        <v>673712194.43911052</v>
      </c>
      <c r="AE250" s="49">
        <v>4</v>
      </c>
      <c r="AF250" s="11" t="s">
        <v>256</v>
      </c>
      <c r="AG250" s="50" t="s">
        <v>1266</v>
      </c>
      <c r="AH250" s="11" t="s">
        <v>63</v>
      </c>
      <c r="AI250" s="51" t="s">
        <v>1262</v>
      </c>
      <c r="AJ250" s="11" t="s">
        <v>143</v>
      </c>
      <c r="AK250" s="52" t="s">
        <v>1262</v>
      </c>
      <c r="AL250" s="11" t="s">
        <v>242</v>
      </c>
      <c r="AM250" s="51" t="s">
        <v>1263</v>
      </c>
      <c r="AN250" s="11" t="s">
        <v>247</v>
      </c>
      <c r="AO250" s="52" t="s">
        <v>1262</v>
      </c>
      <c r="AP250" s="42" t="s">
        <v>54</v>
      </c>
      <c r="AQ250" s="51" t="s">
        <v>1263</v>
      </c>
      <c r="AR250" s="197" t="s">
        <v>1300</v>
      </c>
      <c r="AS250" s="198">
        <v>4</v>
      </c>
      <c r="AT250" s="198" t="s">
        <v>307</v>
      </c>
      <c r="AU250" s="189" t="s">
        <v>391</v>
      </c>
    </row>
    <row r="251" spans="2:47" s="185" customFormat="1" ht="61.8" thickBot="1">
      <c r="B251" s="35"/>
      <c r="C251" s="36" t="s">
        <v>380</v>
      </c>
      <c r="D251" s="36" t="s">
        <v>384</v>
      </c>
      <c r="E251" s="36" t="s">
        <v>382</v>
      </c>
      <c r="F251" s="36" t="s">
        <v>809</v>
      </c>
      <c r="G251" s="36">
        <v>14832</v>
      </c>
      <c r="H251" s="36" t="s">
        <v>826</v>
      </c>
      <c r="I251" s="36" t="s">
        <v>1139</v>
      </c>
      <c r="J251" s="36" t="s">
        <v>449</v>
      </c>
      <c r="K251" s="36" t="s">
        <v>346</v>
      </c>
      <c r="L251" s="37" t="s">
        <v>136</v>
      </c>
      <c r="M251" s="36" t="s">
        <v>1018</v>
      </c>
      <c r="N251" s="36" t="s">
        <v>432</v>
      </c>
      <c r="O251" s="36" t="s">
        <v>147</v>
      </c>
      <c r="P251" s="37" t="s">
        <v>1</v>
      </c>
      <c r="Q251" s="36" t="s">
        <v>450</v>
      </c>
      <c r="R251" s="37" t="s">
        <v>140</v>
      </c>
      <c r="S251" s="36" t="s">
        <v>451</v>
      </c>
      <c r="T251" s="38">
        <v>2.0833333333333332E-2</v>
      </c>
      <c r="U251" s="209">
        <v>0.33333333333333331</v>
      </c>
      <c r="V251" s="54">
        <v>0</v>
      </c>
      <c r="W251" s="44">
        <v>0</v>
      </c>
      <c r="X251" s="72">
        <v>542</v>
      </c>
      <c r="Y251" s="45">
        <v>2.0833333333333332E-2</v>
      </c>
      <c r="Z251" s="40">
        <v>0</v>
      </c>
      <c r="AA251" s="205">
        <v>0</v>
      </c>
      <c r="AB251" s="47">
        <v>0</v>
      </c>
      <c r="AC251" s="41">
        <v>98369600</v>
      </c>
      <c r="AD251" s="48">
        <v>98369600</v>
      </c>
      <c r="AE251" s="49">
        <v>1</v>
      </c>
      <c r="AF251" s="11" t="s">
        <v>64</v>
      </c>
      <c r="AG251" s="50" t="s">
        <v>1262</v>
      </c>
      <c r="AH251" s="11" t="s">
        <v>63</v>
      </c>
      <c r="AI251" s="51" t="s">
        <v>1262</v>
      </c>
      <c r="AJ251" s="11" t="s">
        <v>143</v>
      </c>
      <c r="AK251" s="52" t="s">
        <v>1262</v>
      </c>
      <c r="AL251" s="11" t="s">
        <v>43</v>
      </c>
      <c r="AM251" s="51" t="s">
        <v>1268</v>
      </c>
      <c r="AN251" s="11" t="s">
        <v>247</v>
      </c>
      <c r="AO251" s="52" t="s">
        <v>1262</v>
      </c>
      <c r="AP251" s="42" t="s">
        <v>58</v>
      </c>
      <c r="AQ251" s="51" t="s">
        <v>1262</v>
      </c>
      <c r="AR251" s="197" t="s">
        <v>1287</v>
      </c>
      <c r="AS251" s="198">
        <v>3</v>
      </c>
      <c r="AT251" s="198" t="s">
        <v>305</v>
      </c>
      <c r="AU251" s="189" t="s">
        <v>392</v>
      </c>
    </row>
    <row r="252" spans="2:47" s="185" customFormat="1" ht="41.4" thickBot="1">
      <c r="B252" s="35"/>
      <c r="C252" s="36" t="s">
        <v>380</v>
      </c>
      <c r="D252" s="36" t="s">
        <v>384</v>
      </c>
      <c r="E252" s="36" t="s">
        <v>382</v>
      </c>
      <c r="F252" s="36" t="s">
        <v>809</v>
      </c>
      <c r="G252" s="36">
        <v>14832</v>
      </c>
      <c r="H252" s="36" t="s">
        <v>825</v>
      </c>
      <c r="I252" s="36" t="s">
        <v>406</v>
      </c>
      <c r="J252" s="36" t="s">
        <v>1199</v>
      </c>
      <c r="K252" s="36" t="s">
        <v>348</v>
      </c>
      <c r="L252" s="37" t="s">
        <v>136</v>
      </c>
      <c r="M252" s="36" t="s">
        <v>1021</v>
      </c>
      <c r="N252" s="36" t="s">
        <v>432</v>
      </c>
      <c r="O252" s="36" t="s">
        <v>151</v>
      </c>
      <c r="P252" s="37" t="s">
        <v>6</v>
      </c>
      <c r="Q252" s="36" t="s">
        <v>1022</v>
      </c>
      <c r="R252" s="37" t="s">
        <v>140</v>
      </c>
      <c r="S252" s="36" t="s">
        <v>1023</v>
      </c>
      <c r="T252" s="38">
        <v>0</v>
      </c>
      <c r="U252" s="209">
        <v>2</v>
      </c>
      <c r="V252" s="54">
        <v>0</v>
      </c>
      <c r="W252" s="44">
        <v>0</v>
      </c>
      <c r="X252" s="72">
        <v>542</v>
      </c>
      <c r="Y252" s="45">
        <v>0</v>
      </c>
      <c r="Z252" s="40">
        <v>0</v>
      </c>
      <c r="AA252" s="205">
        <v>0</v>
      </c>
      <c r="AB252" s="47">
        <v>0</v>
      </c>
      <c r="AC252" s="41">
        <v>30000000</v>
      </c>
      <c r="AD252" s="48">
        <v>30000000</v>
      </c>
      <c r="AE252" s="49">
        <v>1</v>
      </c>
      <c r="AF252" s="11" t="s">
        <v>64</v>
      </c>
      <c r="AG252" s="50" t="s">
        <v>1262</v>
      </c>
      <c r="AH252" s="11" t="s">
        <v>63</v>
      </c>
      <c r="AI252" s="51" t="s">
        <v>1262</v>
      </c>
      <c r="AJ252" s="11" t="s">
        <v>143</v>
      </c>
      <c r="AK252" s="52" t="s">
        <v>1262</v>
      </c>
      <c r="AL252" s="11" t="s">
        <v>242</v>
      </c>
      <c r="AM252" s="51" t="s">
        <v>1263</v>
      </c>
      <c r="AN252" s="11" t="s">
        <v>247</v>
      </c>
      <c r="AO252" s="52" t="s">
        <v>1262</v>
      </c>
      <c r="AP252" s="42" t="s">
        <v>58</v>
      </c>
      <c r="AQ252" s="51" t="s">
        <v>1262</v>
      </c>
      <c r="AR252" s="197" t="s">
        <v>1283</v>
      </c>
      <c r="AS252" s="198">
        <v>2</v>
      </c>
      <c r="AT252" s="198" t="s">
        <v>304</v>
      </c>
      <c r="AU252" s="189" t="s">
        <v>303</v>
      </c>
    </row>
    <row r="253" spans="2:47" s="185" customFormat="1" ht="51.6" thickBot="1">
      <c r="B253" s="35"/>
      <c r="C253" s="36" t="s">
        <v>380</v>
      </c>
      <c r="D253" s="36" t="s">
        <v>386</v>
      </c>
      <c r="E253" s="36" t="s">
        <v>382</v>
      </c>
      <c r="F253" s="36" t="s">
        <v>868</v>
      </c>
      <c r="G253" s="36">
        <v>15105</v>
      </c>
      <c r="H253" s="36" t="s">
        <v>895</v>
      </c>
      <c r="I253" s="36" t="s">
        <v>869</v>
      </c>
      <c r="J253" s="36" t="s">
        <v>1216</v>
      </c>
      <c r="K253" s="36" t="s">
        <v>1025</v>
      </c>
      <c r="L253" s="37" t="s">
        <v>324</v>
      </c>
      <c r="M253" s="36" t="s">
        <v>1041</v>
      </c>
      <c r="N253" s="36" t="s">
        <v>432</v>
      </c>
      <c r="O253" s="36" t="s">
        <v>147</v>
      </c>
      <c r="P253" s="37" t="s">
        <v>1</v>
      </c>
      <c r="Q253" s="36" t="s">
        <v>1050</v>
      </c>
      <c r="R253" s="37" t="s">
        <v>140</v>
      </c>
      <c r="S253" s="36" t="s">
        <v>830</v>
      </c>
      <c r="T253" s="38">
        <v>8.3333333333333329E-2</v>
      </c>
      <c r="U253" s="209">
        <v>5</v>
      </c>
      <c r="V253" s="54">
        <v>1127942</v>
      </c>
      <c r="W253" s="44">
        <v>37598.066666666666</v>
      </c>
      <c r="X253" s="72">
        <v>542</v>
      </c>
      <c r="Y253" s="45">
        <v>8.3333333333333329E-2</v>
      </c>
      <c r="Z253" s="40">
        <v>1</v>
      </c>
      <c r="AA253" s="205">
        <v>3133.172222222222</v>
      </c>
      <c r="AB253" s="47">
        <v>1698179.3444444444</v>
      </c>
      <c r="AC253" s="41">
        <v>161870988.06522933</v>
      </c>
      <c r="AD253" s="48">
        <v>163569167.40967378</v>
      </c>
      <c r="AE253" s="49">
        <v>2</v>
      </c>
      <c r="AF253" s="11" t="s">
        <v>256</v>
      </c>
      <c r="AG253" s="50" t="s">
        <v>1266</v>
      </c>
      <c r="AH253" s="11" t="s">
        <v>39</v>
      </c>
      <c r="AI253" s="51" t="s">
        <v>1266</v>
      </c>
      <c r="AJ253" s="11" t="s">
        <v>263</v>
      </c>
      <c r="AK253" s="52" t="s">
        <v>1266</v>
      </c>
      <c r="AL253" s="11" t="s">
        <v>34</v>
      </c>
      <c r="AM253" s="51" t="s">
        <v>1266</v>
      </c>
      <c r="AN253" s="11" t="s">
        <v>243</v>
      </c>
      <c r="AO253" s="52" t="s">
        <v>1263</v>
      </c>
      <c r="AP253" s="42" t="s">
        <v>50</v>
      </c>
      <c r="AQ253" s="51" t="s">
        <v>1263</v>
      </c>
      <c r="AR253" s="197" t="s">
        <v>1280</v>
      </c>
      <c r="AS253" s="198">
        <v>4</v>
      </c>
      <c r="AT253" s="198" t="s">
        <v>307</v>
      </c>
      <c r="AU253" s="189" t="s">
        <v>391</v>
      </c>
    </row>
    <row r="254" spans="2:47" s="185" customFormat="1" ht="51.6" thickBot="1">
      <c r="B254" s="35"/>
      <c r="C254" s="36" t="s">
        <v>380</v>
      </c>
      <c r="D254" s="36" t="s">
        <v>386</v>
      </c>
      <c r="E254" s="36" t="s">
        <v>382</v>
      </c>
      <c r="F254" s="36" t="s">
        <v>868</v>
      </c>
      <c r="G254" s="36">
        <v>15105</v>
      </c>
      <c r="H254" s="36" t="s">
        <v>889</v>
      </c>
      <c r="I254" s="36" t="s">
        <v>1217</v>
      </c>
      <c r="J254" s="36" t="s">
        <v>1218</v>
      </c>
      <c r="K254" s="36" t="s">
        <v>1025</v>
      </c>
      <c r="L254" s="37" t="s">
        <v>155</v>
      </c>
      <c r="M254" s="36" t="s">
        <v>1041</v>
      </c>
      <c r="N254" s="36" t="s">
        <v>432</v>
      </c>
      <c r="O254" s="36" t="s">
        <v>151</v>
      </c>
      <c r="P254" s="37" t="s">
        <v>6</v>
      </c>
      <c r="Q254" s="36" t="s">
        <v>1219</v>
      </c>
      <c r="R254" s="37" t="s">
        <v>140</v>
      </c>
      <c r="S254" s="36" t="s">
        <v>979</v>
      </c>
      <c r="T254" s="38">
        <v>0</v>
      </c>
      <c r="U254" s="209">
        <v>5</v>
      </c>
      <c r="V254" s="54">
        <v>0</v>
      </c>
      <c r="W254" s="44">
        <v>0</v>
      </c>
      <c r="X254" s="72">
        <v>542</v>
      </c>
      <c r="Y254" s="45">
        <v>0</v>
      </c>
      <c r="Z254" s="40">
        <v>0</v>
      </c>
      <c r="AA254" s="205">
        <v>0</v>
      </c>
      <c r="AB254" s="47">
        <v>0</v>
      </c>
      <c r="AC254" s="41">
        <v>161870988.06522933</v>
      </c>
      <c r="AD254" s="48">
        <v>161870988.06522933</v>
      </c>
      <c r="AE254" s="49">
        <v>2</v>
      </c>
      <c r="AF254" s="11" t="s">
        <v>64</v>
      </c>
      <c r="AG254" s="50" t="s">
        <v>1262</v>
      </c>
      <c r="AH254" s="11" t="s">
        <v>63</v>
      </c>
      <c r="AI254" s="51" t="s">
        <v>1262</v>
      </c>
      <c r="AJ254" s="11" t="s">
        <v>263</v>
      </c>
      <c r="AK254" s="52" t="s">
        <v>1266</v>
      </c>
      <c r="AL254" s="11" t="s">
        <v>242</v>
      </c>
      <c r="AM254" s="51" t="s">
        <v>1263</v>
      </c>
      <c r="AN254" s="11" t="s">
        <v>247</v>
      </c>
      <c r="AO254" s="52" t="s">
        <v>1262</v>
      </c>
      <c r="AP254" s="42" t="s">
        <v>58</v>
      </c>
      <c r="AQ254" s="51" t="s">
        <v>1262</v>
      </c>
      <c r="AR254" s="197" t="s">
        <v>1278</v>
      </c>
      <c r="AS254" s="198">
        <v>4</v>
      </c>
      <c r="AT254" s="198" t="s">
        <v>307</v>
      </c>
      <c r="AU254" s="189" t="s">
        <v>391</v>
      </c>
    </row>
    <row r="255" spans="2:47" s="185" customFormat="1" ht="51.6" thickBot="1">
      <c r="B255" s="35"/>
      <c r="C255" s="36" t="s">
        <v>380</v>
      </c>
      <c r="D255" s="36" t="s">
        <v>386</v>
      </c>
      <c r="E255" s="36" t="s">
        <v>382</v>
      </c>
      <c r="F255" s="36" t="s">
        <v>868</v>
      </c>
      <c r="G255" s="36">
        <v>15105</v>
      </c>
      <c r="H255" s="36" t="s">
        <v>890</v>
      </c>
      <c r="I255" s="36" t="s">
        <v>870</v>
      </c>
      <c r="J255" s="36" t="s">
        <v>986</v>
      </c>
      <c r="K255" s="36" t="s">
        <v>1025</v>
      </c>
      <c r="L255" s="37" t="s">
        <v>324</v>
      </c>
      <c r="M255" s="36" t="s">
        <v>1041</v>
      </c>
      <c r="N255" s="36" t="s">
        <v>432</v>
      </c>
      <c r="O255" s="36" t="s">
        <v>147</v>
      </c>
      <c r="P255" s="37" t="s">
        <v>1</v>
      </c>
      <c r="Q255" s="36" t="s">
        <v>1050</v>
      </c>
      <c r="R255" s="37" t="s">
        <v>140</v>
      </c>
      <c r="S255" s="36" t="s">
        <v>830</v>
      </c>
      <c r="T255" s="38">
        <v>0</v>
      </c>
      <c r="U255" s="209">
        <v>5</v>
      </c>
      <c r="V255" s="54">
        <v>0</v>
      </c>
      <c r="W255" s="44">
        <v>0</v>
      </c>
      <c r="X255" s="72">
        <v>542</v>
      </c>
      <c r="Y255" s="45">
        <v>0</v>
      </c>
      <c r="Z255" s="40">
        <v>0</v>
      </c>
      <c r="AA255" s="205">
        <v>0</v>
      </c>
      <c r="AB255" s="47">
        <v>0</v>
      </c>
      <c r="AC255" s="41">
        <v>161870988.06522933</v>
      </c>
      <c r="AD255" s="48">
        <v>161870988.06522933</v>
      </c>
      <c r="AE255" s="49">
        <v>2</v>
      </c>
      <c r="AF255" s="11" t="s">
        <v>64</v>
      </c>
      <c r="AG255" s="50" t="s">
        <v>1262</v>
      </c>
      <c r="AH255" s="11" t="s">
        <v>39</v>
      </c>
      <c r="AI255" s="51" t="s">
        <v>1266</v>
      </c>
      <c r="AJ255" s="11" t="s">
        <v>263</v>
      </c>
      <c r="AK255" s="52" t="s">
        <v>1266</v>
      </c>
      <c r="AL255" s="11" t="s">
        <v>34</v>
      </c>
      <c r="AM255" s="51" t="s">
        <v>1266</v>
      </c>
      <c r="AN255" s="11" t="s">
        <v>243</v>
      </c>
      <c r="AO255" s="52" t="s">
        <v>1263</v>
      </c>
      <c r="AP255" s="42" t="s">
        <v>50</v>
      </c>
      <c r="AQ255" s="51" t="s">
        <v>1263</v>
      </c>
      <c r="AR255" s="197" t="s">
        <v>1274</v>
      </c>
      <c r="AS255" s="198">
        <v>4</v>
      </c>
      <c r="AT255" s="198" t="s">
        <v>307</v>
      </c>
      <c r="AU255" s="189" t="s">
        <v>391</v>
      </c>
    </row>
    <row r="256" spans="2:47" s="185" customFormat="1" ht="51.6" thickBot="1">
      <c r="B256" s="35"/>
      <c r="C256" s="36" t="s">
        <v>380</v>
      </c>
      <c r="D256" s="36" t="s">
        <v>386</v>
      </c>
      <c r="E256" s="36" t="s">
        <v>382</v>
      </c>
      <c r="F256" s="36" t="s">
        <v>868</v>
      </c>
      <c r="G256" s="36">
        <v>15105</v>
      </c>
      <c r="H256" s="36" t="s">
        <v>896</v>
      </c>
      <c r="I256" s="36" t="s">
        <v>871</v>
      </c>
      <c r="J256" s="36" t="s">
        <v>987</v>
      </c>
      <c r="K256" s="36" t="s">
        <v>1025</v>
      </c>
      <c r="L256" s="37" t="s">
        <v>324</v>
      </c>
      <c r="M256" s="36" t="s">
        <v>1041</v>
      </c>
      <c r="N256" s="36" t="s">
        <v>432</v>
      </c>
      <c r="O256" s="36" t="s">
        <v>147</v>
      </c>
      <c r="P256" s="37" t="s">
        <v>1</v>
      </c>
      <c r="Q256" s="36" t="s">
        <v>1050</v>
      </c>
      <c r="R256" s="37" t="s">
        <v>140</v>
      </c>
      <c r="S256" s="36" t="s">
        <v>830</v>
      </c>
      <c r="T256" s="38">
        <v>0</v>
      </c>
      <c r="U256" s="209">
        <v>5</v>
      </c>
      <c r="V256" s="54">
        <v>0</v>
      </c>
      <c r="W256" s="44">
        <v>0</v>
      </c>
      <c r="X256" s="72">
        <v>542</v>
      </c>
      <c r="Y256" s="45">
        <v>0</v>
      </c>
      <c r="Z256" s="40">
        <v>0</v>
      </c>
      <c r="AA256" s="205">
        <v>0</v>
      </c>
      <c r="AB256" s="47">
        <v>0</v>
      </c>
      <c r="AC256" s="41">
        <v>161870988.06522933</v>
      </c>
      <c r="AD256" s="48">
        <v>161870988.06522933</v>
      </c>
      <c r="AE256" s="49">
        <v>2</v>
      </c>
      <c r="AF256" s="11" t="s">
        <v>64</v>
      </c>
      <c r="AG256" s="50" t="s">
        <v>1262</v>
      </c>
      <c r="AH256" s="11" t="s">
        <v>39</v>
      </c>
      <c r="AI256" s="51" t="s">
        <v>1266</v>
      </c>
      <c r="AJ256" s="11" t="s">
        <v>263</v>
      </c>
      <c r="AK256" s="52" t="s">
        <v>1266</v>
      </c>
      <c r="AL256" s="11" t="s">
        <v>34</v>
      </c>
      <c r="AM256" s="51" t="s">
        <v>1266</v>
      </c>
      <c r="AN256" s="11" t="s">
        <v>243</v>
      </c>
      <c r="AO256" s="52" t="s">
        <v>1263</v>
      </c>
      <c r="AP256" s="42" t="s">
        <v>50</v>
      </c>
      <c r="AQ256" s="51" t="s">
        <v>1263</v>
      </c>
      <c r="AR256" s="197" t="s">
        <v>1274</v>
      </c>
      <c r="AS256" s="198">
        <v>4</v>
      </c>
      <c r="AT256" s="198" t="s">
        <v>307</v>
      </c>
      <c r="AU256" s="189" t="s">
        <v>391</v>
      </c>
    </row>
    <row r="257" spans="2:47" s="185" customFormat="1" ht="61.8" thickBot="1">
      <c r="B257" s="35"/>
      <c r="C257" s="36" t="s">
        <v>380</v>
      </c>
      <c r="D257" s="36" t="s">
        <v>386</v>
      </c>
      <c r="E257" s="36" t="s">
        <v>382</v>
      </c>
      <c r="F257" s="36" t="s">
        <v>897</v>
      </c>
      <c r="G257" s="36">
        <v>15105</v>
      </c>
      <c r="H257" s="36" t="s">
        <v>885</v>
      </c>
      <c r="I257" s="36" t="s">
        <v>872</v>
      </c>
      <c r="J257" s="36" t="s">
        <v>1208</v>
      </c>
      <c r="K257" s="36" t="s">
        <v>1016</v>
      </c>
      <c r="L257" s="37" t="s">
        <v>324</v>
      </c>
      <c r="M257" s="36" t="s">
        <v>1012</v>
      </c>
      <c r="N257" s="36" t="s">
        <v>432</v>
      </c>
      <c r="O257" s="36" t="s">
        <v>151</v>
      </c>
      <c r="P257" s="37" t="s">
        <v>6</v>
      </c>
      <c r="Q257" s="36" t="s">
        <v>448</v>
      </c>
      <c r="R257" s="37" t="s">
        <v>140</v>
      </c>
      <c r="S257" s="36" t="s">
        <v>1009</v>
      </c>
      <c r="T257" s="38">
        <v>2.0833333333333332E-2</v>
      </c>
      <c r="U257" s="209">
        <v>3</v>
      </c>
      <c r="V257" s="54">
        <v>88216</v>
      </c>
      <c r="W257" s="44">
        <v>2940.5333333333333</v>
      </c>
      <c r="X257" s="72">
        <v>542</v>
      </c>
      <c r="Y257" s="45">
        <v>2.0833333333333332E-2</v>
      </c>
      <c r="Z257" s="40">
        <v>1</v>
      </c>
      <c r="AA257" s="205">
        <v>61.261111111111106</v>
      </c>
      <c r="AB257" s="47">
        <v>33203.522222222222</v>
      </c>
      <c r="AC257" s="41">
        <v>200405322.02091306</v>
      </c>
      <c r="AD257" s="48">
        <v>200438525.54313529</v>
      </c>
      <c r="AE257" s="49">
        <v>2</v>
      </c>
      <c r="AF257" s="11" t="s">
        <v>241</v>
      </c>
      <c r="AG257" s="50" t="s">
        <v>1268</v>
      </c>
      <c r="AH257" s="11" t="s">
        <v>245</v>
      </c>
      <c r="AI257" s="51" t="s">
        <v>1263</v>
      </c>
      <c r="AJ257" s="11" t="s">
        <v>263</v>
      </c>
      <c r="AK257" s="52" t="s">
        <v>1266</v>
      </c>
      <c r="AL257" s="11" t="s">
        <v>242</v>
      </c>
      <c r="AM257" s="51" t="s">
        <v>1263</v>
      </c>
      <c r="AN257" s="11" t="s">
        <v>247</v>
      </c>
      <c r="AO257" s="52" t="s">
        <v>1262</v>
      </c>
      <c r="AP257" s="42" t="s">
        <v>54</v>
      </c>
      <c r="AQ257" s="51" t="s">
        <v>1263</v>
      </c>
      <c r="AR257" s="197" t="s">
        <v>1286</v>
      </c>
      <c r="AS257" s="198">
        <v>4</v>
      </c>
      <c r="AT257" s="198" t="s">
        <v>307</v>
      </c>
      <c r="AU257" s="189" t="s">
        <v>391</v>
      </c>
    </row>
    <row r="258" spans="2:47" s="185" customFormat="1" ht="72" thickBot="1">
      <c r="B258" s="35"/>
      <c r="C258" s="36" t="s">
        <v>380</v>
      </c>
      <c r="D258" s="36" t="s">
        <v>386</v>
      </c>
      <c r="E258" s="36" t="s">
        <v>382</v>
      </c>
      <c r="F258" s="36" t="s">
        <v>897</v>
      </c>
      <c r="G258" s="36">
        <v>15105</v>
      </c>
      <c r="H258" s="36" t="s">
        <v>887</v>
      </c>
      <c r="I258" s="36" t="s">
        <v>1209</v>
      </c>
      <c r="J258" s="36" t="s">
        <v>1210</v>
      </c>
      <c r="K258" s="36" t="s">
        <v>1016</v>
      </c>
      <c r="L258" s="37" t="s">
        <v>324</v>
      </c>
      <c r="M258" s="36" t="s">
        <v>1012</v>
      </c>
      <c r="N258" s="36" t="s">
        <v>432</v>
      </c>
      <c r="O258" s="36" t="s">
        <v>151</v>
      </c>
      <c r="P258" s="37" t="s">
        <v>6</v>
      </c>
      <c r="Q258" s="36" t="s">
        <v>448</v>
      </c>
      <c r="R258" s="37" t="s">
        <v>140</v>
      </c>
      <c r="S258" s="36" t="s">
        <v>1009</v>
      </c>
      <c r="T258" s="38">
        <v>2.0833333333333332E-2</v>
      </c>
      <c r="U258" s="209">
        <v>3</v>
      </c>
      <c r="V258" s="54">
        <v>1623</v>
      </c>
      <c r="W258" s="44">
        <v>54.1</v>
      </c>
      <c r="X258" s="72">
        <v>542</v>
      </c>
      <c r="Y258" s="45">
        <v>2.0833333333333332E-2</v>
      </c>
      <c r="Z258" s="40">
        <v>1</v>
      </c>
      <c r="AA258" s="205">
        <v>1.1270833333333332</v>
      </c>
      <c r="AB258" s="47">
        <v>610.87916666666661</v>
      </c>
      <c r="AC258" s="41">
        <v>200405322.02091306</v>
      </c>
      <c r="AD258" s="48">
        <v>200405932.90007973</v>
      </c>
      <c r="AE258" s="49">
        <v>2</v>
      </c>
      <c r="AF258" s="11" t="s">
        <v>241</v>
      </c>
      <c r="AG258" s="50" t="s">
        <v>1268</v>
      </c>
      <c r="AH258" s="11" t="s">
        <v>245</v>
      </c>
      <c r="AI258" s="51" t="s">
        <v>1263</v>
      </c>
      <c r="AJ258" s="11" t="s">
        <v>263</v>
      </c>
      <c r="AK258" s="52" t="s">
        <v>1266</v>
      </c>
      <c r="AL258" s="11" t="s">
        <v>242</v>
      </c>
      <c r="AM258" s="51" t="s">
        <v>1263</v>
      </c>
      <c r="AN258" s="11" t="s">
        <v>247</v>
      </c>
      <c r="AO258" s="52" t="s">
        <v>1262</v>
      </c>
      <c r="AP258" s="42" t="s">
        <v>54</v>
      </c>
      <c r="AQ258" s="51" t="s">
        <v>1263</v>
      </c>
      <c r="AR258" s="197" t="s">
        <v>1286</v>
      </c>
      <c r="AS258" s="198">
        <v>4</v>
      </c>
      <c r="AT258" s="198" t="s">
        <v>307</v>
      </c>
      <c r="AU258" s="189" t="s">
        <v>391</v>
      </c>
    </row>
    <row r="259" spans="2:47" s="185" customFormat="1" ht="41.4" thickBot="1">
      <c r="B259" s="35"/>
      <c r="C259" s="36" t="s">
        <v>380</v>
      </c>
      <c r="D259" s="36" t="s">
        <v>386</v>
      </c>
      <c r="E259" s="36" t="s">
        <v>382</v>
      </c>
      <c r="F259" s="36" t="s">
        <v>897</v>
      </c>
      <c r="G259" s="36">
        <v>15105</v>
      </c>
      <c r="H259" s="36" t="s">
        <v>886</v>
      </c>
      <c r="I259" s="36" t="s">
        <v>873</v>
      </c>
      <c r="J259" s="36" t="s">
        <v>1211</v>
      </c>
      <c r="K259" s="36" t="s">
        <v>1016</v>
      </c>
      <c r="L259" s="37" t="s">
        <v>324</v>
      </c>
      <c r="M259" s="36" t="s">
        <v>1012</v>
      </c>
      <c r="N259" s="36" t="s">
        <v>432</v>
      </c>
      <c r="O259" s="36" t="s">
        <v>147</v>
      </c>
      <c r="P259" s="37" t="s">
        <v>1</v>
      </c>
      <c r="Q259" s="36" t="s">
        <v>448</v>
      </c>
      <c r="R259" s="37" t="s">
        <v>140</v>
      </c>
      <c r="S259" s="36" t="s">
        <v>1009</v>
      </c>
      <c r="T259" s="38">
        <v>2.0833333333333332E-2</v>
      </c>
      <c r="U259" s="209">
        <v>3</v>
      </c>
      <c r="V259" s="54">
        <v>0</v>
      </c>
      <c r="W259" s="44">
        <v>0</v>
      </c>
      <c r="X259" s="72">
        <v>542</v>
      </c>
      <c r="Y259" s="45">
        <v>2.0833333333333332E-2</v>
      </c>
      <c r="Z259" s="40">
        <v>0</v>
      </c>
      <c r="AA259" s="205">
        <v>0</v>
      </c>
      <c r="AB259" s="47">
        <v>0</v>
      </c>
      <c r="AC259" s="41">
        <v>200405322.02091306</v>
      </c>
      <c r="AD259" s="48">
        <v>200405322.02091306</v>
      </c>
      <c r="AE259" s="49">
        <v>2</v>
      </c>
      <c r="AF259" s="11" t="s">
        <v>64</v>
      </c>
      <c r="AG259" s="50" t="s">
        <v>1262</v>
      </c>
      <c r="AH259" s="11" t="s">
        <v>245</v>
      </c>
      <c r="AI259" s="51" t="s">
        <v>1263</v>
      </c>
      <c r="AJ259" s="11" t="s">
        <v>263</v>
      </c>
      <c r="AK259" s="52" t="s">
        <v>1266</v>
      </c>
      <c r="AL259" s="11" t="s">
        <v>242</v>
      </c>
      <c r="AM259" s="51" t="s">
        <v>1263</v>
      </c>
      <c r="AN259" s="11" t="s">
        <v>247</v>
      </c>
      <c r="AO259" s="52" t="s">
        <v>1262</v>
      </c>
      <c r="AP259" s="42" t="s">
        <v>54</v>
      </c>
      <c r="AQ259" s="51" t="s">
        <v>1263</v>
      </c>
      <c r="AR259" s="197" t="s">
        <v>1292</v>
      </c>
      <c r="AS259" s="198">
        <v>4</v>
      </c>
      <c r="AT259" s="198" t="s">
        <v>307</v>
      </c>
      <c r="AU259" s="189" t="s">
        <v>391</v>
      </c>
    </row>
    <row r="260" spans="2:47" s="185" customFormat="1" ht="41.4" thickBot="1">
      <c r="B260" s="35"/>
      <c r="C260" s="36" t="s">
        <v>380</v>
      </c>
      <c r="D260" s="36" t="s">
        <v>386</v>
      </c>
      <c r="E260" s="36" t="s">
        <v>382</v>
      </c>
      <c r="F260" s="36" t="s">
        <v>897</v>
      </c>
      <c r="G260" s="36">
        <v>15105</v>
      </c>
      <c r="H260" s="36" t="s">
        <v>888</v>
      </c>
      <c r="I260" s="36" t="s">
        <v>405</v>
      </c>
      <c r="J260" s="36" t="s">
        <v>988</v>
      </c>
      <c r="K260" s="36" t="s">
        <v>1016</v>
      </c>
      <c r="L260" s="37" t="s">
        <v>324</v>
      </c>
      <c r="M260" s="36" t="s">
        <v>1017</v>
      </c>
      <c r="N260" s="36" t="s">
        <v>432</v>
      </c>
      <c r="O260" s="36" t="s">
        <v>147</v>
      </c>
      <c r="P260" s="37" t="s">
        <v>1</v>
      </c>
      <c r="Q260" s="36" t="s">
        <v>448</v>
      </c>
      <c r="R260" s="37" t="s">
        <v>140</v>
      </c>
      <c r="S260" s="36" t="s">
        <v>1009</v>
      </c>
      <c r="T260" s="38">
        <v>8.3333333333333329E-2</v>
      </c>
      <c r="U260" s="209">
        <v>3</v>
      </c>
      <c r="V260" s="54">
        <v>89839</v>
      </c>
      <c r="W260" s="44">
        <v>2994.6333333333332</v>
      </c>
      <c r="X260" s="72">
        <v>542</v>
      </c>
      <c r="Y260" s="45">
        <v>8.3333333333333329E-2</v>
      </c>
      <c r="Z260" s="40">
        <v>1</v>
      </c>
      <c r="AA260" s="205">
        <v>249.55277777777775</v>
      </c>
      <c r="AB260" s="47">
        <v>135257.60555555555</v>
      </c>
      <c r="AC260" s="41">
        <v>200405322.02091306</v>
      </c>
      <c r="AD260" s="48">
        <v>200540579.62646863</v>
      </c>
      <c r="AE260" s="49">
        <v>2</v>
      </c>
      <c r="AF260" s="11" t="s">
        <v>241</v>
      </c>
      <c r="AG260" s="50" t="s">
        <v>1268</v>
      </c>
      <c r="AH260" s="11" t="s">
        <v>245</v>
      </c>
      <c r="AI260" s="51" t="s">
        <v>1263</v>
      </c>
      <c r="AJ260" s="11" t="s">
        <v>263</v>
      </c>
      <c r="AK260" s="52" t="s">
        <v>1266</v>
      </c>
      <c r="AL260" s="11" t="s">
        <v>242</v>
      </c>
      <c r="AM260" s="51" t="s">
        <v>1263</v>
      </c>
      <c r="AN260" s="11" t="s">
        <v>247</v>
      </c>
      <c r="AO260" s="52" t="s">
        <v>1262</v>
      </c>
      <c r="AP260" s="42" t="s">
        <v>54</v>
      </c>
      <c r="AQ260" s="51" t="s">
        <v>1263</v>
      </c>
      <c r="AR260" s="197" t="s">
        <v>1286</v>
      </c>
      <c r="AS260" s="198">
        <v>4</v>
      </c>
      <c r="AT260" s="198" t="s">
        <v>307</v>
      </c>
      <c r="AU260" s="189" t="s">
        <v>391</v>
      </c>
    </row>
    <row r="261" spans="2:47" s="185" customFormat="1" ht="41.4" thickBot="1">
      <c r="B261" s="35"/>
      <c r="C261" s="36" t="s">
        <v>380</v>
      </c>
      <c r="D261" s="36" t="s">
        <v>386</v>
      </c>
      <c r="E261" s="36" t="s">
        <v>382</v>
      </c>
      <c r="F261" s="36" t="s">
        <v>899</v>
      </c>
      <c r="G261" s="36">
        <v>15105</v>
      </c>
      <c r="H261" s="36" t="s">
        <v>880</v>
      </c>
      <c r="I261" s="36" t="s">
        <v>874</v>
      </c>
      <c r="J261" s="36" t="s">
        <v>989</v>
      </c>
      <c r="K261" s="36" t="s">
        <v>1016</v>
      </c>
      <c r="L261" s="37" t="s">
        <v>324</v>
      </c>
      <c r="M261" s="36" t="s">
        <v>1122</v>
      </c>
      <c r="N261" s="36" t="s">
        <v>432</v>
      </c>
      <c r="O261" s="36" t="s">
        <v>151</v>
      </c>
      <c r="P261" s="37" t="s">
        <v>6</v>
      </c>
      <c r="Q261" s="36" t="s">
        <v>448</v>
      </c>
      <c r="R261" s="37" t="s">
        <v>140</v>
      </c>
      <c r="S261" s="36" t="s">
        <v>1009</v>
      </c>
      <c r="T261" s="38">
        <v>1.0416666666666666E-2</v>
      </c>
      <c r="U261" s="209">
        <v>3</v>
      </c>
      <c r="V261" s="54">
        <v>143413</v>
      </c>
      <c r="W261" s="44">
        <v>4780.4333333333334</v>
      </c>
      <c r="X261" s="72">
        <v>542</v>
      </c>
      <c r="Y261" s="45">
        <v>1.0416666666666666E-2</v>
      </c>
      <c r="Z261" s="40">
        <v>1</v>
      </c>
      <c r="AA261" s="205">
        <v>49.796180555555551</v>
      </c>
      <c r="AB261" s="47">
        <v>26989.52986111111</v>
      </c>
      <c r="AC261" s="41">
        <v>183157285.22590774</v>
      </c>
      <c r="AD261" s="48">
        <v>183184274.75576887</v>
      </c>
      <c r="AE261" s="49">
        <v>2</v>
      </c>
      <c r="AF261" s="11" t="s">
        <v>241</v>
      </c>
      <c r="AG261" s="50" t="s">
        <v>1268</v>
      </c>
      <c r="AH261" s="11" t="s">
        <v>245</v>
      </c>
      <c r="AI261" s="51" t="s">
        <v>1263</v>
      </c>
      <c r="AJ261" s="11" t="s">
        <v>263</v>
      </c>
      <c r="AK261" s="52" t="s">
        <v>1266</v>
      </c>
      <c r="AL261" s="11" t="s">
        <v>242</v>
      </c>
      <c r="AM261" s="51" t="s">
        <v>1263</v>
      </c>
      <c r="AN261" s="11" t="s">
        <v>247</v>
      </c>
      <c r="AO261" s="52" t="s">
        <v>1262</v>
      </c>
      <c r="AP261" s="42" t="s">
        <v>62</v>
      </c>
      <c r="AQ261" s="51" t="s">
        <v>1262</v>
      </c>
      <c r="AR261" s="197" t="s">
        <v>1269</v>
      </c>
      <c r="AS261" s="198">
        <v>4</v>
      </c>
      <c r="AT261" s="198" t="s">
        <v>307</v>
      </c>
      <c r="AU261" s="189" t="s">
        <v>391</v>
      </c>
    </row>
    <row r="262" spans="2:47" s="185" customFormat="1" ht="41.4" thickBot="1">
      <c r="B262" s="35"/>
      <c r="C262" s="36" t="s">
        <v>380</v>
      </c>
      <c r="D262" s="36" t="s">
        <v>386</v>
      </c>
      <c r="E262" s="36" t="s">
        <v>382</v>
      </c>
      <c r="F262" s="36" t="s">
        <v>899</v>
      </c>
      <c r="G262" s="36">
        <v>15105</v>
      </c>
      <c r="H262" s="36" t="s">
        <v>881</v>
      </c>
      <c r="I262" s="36" t="s">
        <v>875</v>
      </c>
      <c r="J262" s="36" t="s">
        <v>1212</v>
      </c>
      <c r="K262" s="36" t="s">
        <v>1016</v>
      </c>
      <c r="L262" s="37" t="s">
        <v>324</v>
      </c>
      <c r="M262" s="36" t="s">
        <v>1122</v>
      </c>
      <c r="N262" s="36" t="s">
        <v>432</v>
      </c>
      <c r="O262" s="36" t="s">
        <v>151</v>
      </c>
      <c r="P262" s="37" t="s">
        <v>6</v>
      </c>
      <c r="Q262" s="36" t="s">
        <v>448</v>
      </c>
      <c r="R262" s="37" t="s">
        <v>140</v>
      </c>
      <c r="S262" s="36" t="s">
        <v>1009</v>
      </c>
      <c r="T262" s="38">
        <v>1.0416666666666666E-2</v>
      </c>
      <c r="U262" s="209">
        <v>3</v>
      </c>
      <c r="V262" s="54">
        <v>23646</v>
      </c>
      <c r="W262" s="44">
        <v>788.2</v>
      </c>
      <c r="X262" s="72">
        <v>542</v>
      </c>
      <c r="Y262" s="45">
        <v>1.0416666666666666E-2</v>
      </c>
      <c r="Z262" s="40">
        <v>1</v>
      </c>
      <c r="AA262" s="205">
        <v>8.2104166666666671</v>
      </c>
      <c r="AB262" s="47">
        <v>4450.0458333333336</v>
      </c>
      <c r="AC262" s="41">
        <v>183157285.22590774</v>
      </c>
      <c r="AD262" s="48">
        <v>183161735.27174106</v>
      </c>
      <c r="AE262" s="49">
        <v>2</v>
      </c>
      <c r="AF262" s="11" t="s">
        <v>241</v>
      </c>
      <c r="AG262" s="50" t="s">
        <v>1268</v>
      </c>
      <c r="AH262" s="11" t="s">
        <v>245</v>
      </c>
      <c r="AI262" s="51" t="s">
        <v>1263</v>
      </c>
      <c r="AJ262" s="11" t="s">
        <v>263</v>
      </c>
      <c r="AK262" s="52" t="s">
        <v>1266</v>
      </c>
      <c r="AL262" s="11" t="s">
        <v>242</v>
      </c>
      <c r="AM262" s="51" t="s">
        <v>1263</v>
      </c>
      <c r="AN262" s="11" t="s">
        <v>247</v>
      </c>
      <c r="AO262" s="52" t="s">
        <v>1262</v>
      </c>
      <c r="AP262" s="42" t="s">
        <v>62</v>
      </c>
      <c r="AQ262" s="51" t="s">
        <v>1262</v>
      </c>
      <c r="AR262" s="197" t="s">
        <v>1269</v>
      </c>
      <c r="AS262" s="198">
        <v>4</v>
      </c>
      <c r="AT262" s="198" t="s">
        <v>307</v>
      </c>
      <c r="AU262" s="189" t="s">
        <v>391</v>
      </c>
    </row>
    <row r="263" spans="2:47" s="185" customFormat="1" ht="41.4" thickBot="1">
      <c r="B263" s="35"/>
      <c r="C263" s="36" t="s">
        <v>380</v>
      </c>
      <c r="D263" s="36" t="s">
        <v>386</v>
      </c>
      <c r="E263" s="36" t="s">
        <v>382</v>
      </c>
      <c r="F263" s="36" t="s">
        <v>899</v>
      </c>
      <c r="G263" s="36">
        <v>15105</v>
      </c>
      <c r="H263" s="36" t="s">
        <v>882</v>
      </c>
      <c r="I263" s="36" t="s">
        <v>876</v>
      </c>
      <c r="J263" s="36" t="s">
        <v>1213</v>
      </c>
      <c r="K263" s="36" t="s">
        <v>1016</v>
      </c>
      <c r="L263" s="37" t="s">
        <v>324</v>
      </c>
      <c r="M263" s="36" t="s">
        <v>1122</v>
      </c>
      <c r="N263" s="36" t="s">
        <v>432</v>
      </c>
      <c r="O263" s="36" t="s">
        <v>151</v>
      </c>
      <c r="P263" s="37" t="s">
        <v>6</v>
      </c>
      <c r="Q263" s="36" t="s">
        <v>448</v>
      </c>
      <c r="R263" s="37" t="s">
        <v>140</v>
      </c>
      <c r="S263" s="36" t="s">
        <v>1009</v>
      </c>
      <c r="T263" s="38">
        <v>1.0416666666666666E-2</v>
      </c>
      <c r="U263" s="209">
        <v>3</v>
      </c>
      <c r="V263" s="54">
        <v>232367</v>
      </c>
      <c r="W263" s="44">
        <v>7745.5666666666666</v>
      </c>
      <c r="X263" s="72">
        <v>542</v>
      </c>
      <c r="Y263" s="45">
        <v>1.0416666666666666E-2</v>
      </c>
      <c r="Z263" s="40">
        <v>1</v>
      </c>
      <c r="AA263" s="205">
        <v>80.682986111111106</v>
      </c>
      <c r="AB263" s="47">
        <v>43730.178472222222</v>
      </c>
      <c r="AC263" s="41">
        <v>183157285.22590774</v>
      </c>
      <c r="AD263" s="48">
        <v>183201015.40437996</v>
      </c>
      <c r="AE263" s="49">
        <v>2</v>
      </c>
      <c r="AF263" s="11" t="s">
        <v>241</v>
      </c>
      <c r="AG263" s="50" t="s">
        <v>1268</v>
      </c>
      <c r="AH263" s="11" t="s">
        <v>245</v>
      </c>
      <c r="AI263" s="51" t="s">
        <v>1263</v>
      </c>
      <c r="AJ263" s="11" t="s">
        <v>263</v>
      </c>
      <c r="AK263" s="52" t="s">
        <v>1266</v>
      </c>
      <c r="AL263" s="11" t="s">
        <v>242</v>
      </c>
      <c r="AM263" s="51" t="s">
        <v>1263</v>
      </c>
      <c r="AN263" s="11" t="s">
        <v>247</v>
      </c>
      <c r="AO263" s="52" t="s">
        <v>1262</v>
      </c>
      <c r="AP263" s="42" t="s">
        <v>62</v>
      </c>
      <c r="AQ263" s="51" t="s">
        <v>1262</v>
      </c>
      <c r="AR263" s="197" t="s">
        <v>1269</v>
      </c>
      <c r="AS263" s="198">
        <v>4</v>
      </c>
      <c r="AT263" s="198" t="s">
        <v>307</v>
      </c>
      <c r="AU263" s="189" t="s">
        <v>391</v>
      </c>
    </row>
    <row r="264" spans="2:47" s="185" customFormat="1" ht="41.4" thickBot="1">
      <c r="B264" s="35"/>
      <c r="C264" s="36" t="s">
        <v>380</v>
      </c>
      <c r="D264" s="36" t="s">
        <v>386</v>
      </c>
      <c r="E264" s="36" t="s">
        <v>382</v>
      </c>
      <c r="F264" s="36" t="s">
        <v>899</v>
      </c>
      <c r="G264" s="36">
        <v>15105</v>
      </c>
      <c r="H264" s="36" t="s">
        <v>883</v>
      </c>
      <c r="I264" s="36" t="s">
        <v>877</v>
      </c>
      <c r="J264" s="36" t="s">
        <v>1214</v>
      </c>
      <c r="K264" s="36" t="s">
        <v>1016</v>
      </c>
      <c r="L264" s="37" t="s">
        <v>324</v>
      </c>
      <c r="M264" s="36" t="s">
        <v>1122</v>
      </c>
      <c r="N264" s="36" t="s">
        <v>432</v>
      </c>
      <c r="O264" s="36" t="s">
        <v>151</v>
      </c>
      <c r="P264" s="37" t="s">
        <v>6</v>
      </c>
      <c r="Q264" s="36" t="s">
        <v>448</v>
      </c>
      <c r="R264" s="37" t="s">
        <v>140</v>
      </c>
      <c r="S264" s="36" t="s">
        <v>1009</v>
      </c>
      <c r="T264" s="38">
        <v>1.0416666666666666E-2</v>
      </c>
      <c r="U264" s="209">
        <v>3</v>
      </c>
      <c r="V264" s="54">
        <v>178530</v>
      </c>
      <c r="W264" s="44">
        <v>5951</v>
      </c>
      <c r="X264" s="72">
        <v>542</v>
      </c>
      <c r="Y264" s="45">
        <v>1.0416666666666666E-2</v>
      </c>
      <c r="Z264" s="40">
        <v>1</v>
      </c>
      <c r="AA264" s="205">
        <v>61.989583333333329</v>
      </c>
      <c r="AB264" s="47">
        <v>33598.354166666664</v>
      </c>
      <c r="AC264" s="41">
        <v>183157285.22590774</v>
      </c>
      <c r="AD264" s="48">
        <v>183190883.5800744</v>
      </c>
      <c r="AE264" s="49">
        <v>2</v>
      </c>
      <c r="AF264" s="11" t="s">
        <v>241</v>
      </c>
      <c r="AG264" s="50" t="s">
        <v>1268</v>
      </c>
      <c r="AH264" s="11" t="s">
        <v>245</v>
      </c>
      <c r="AI264" s="51" t="s">
        <v>1263</v>
      </c>
      <c r="AJ264" s="11" t="s">
        <v>263</v>
      </c>
      <c r="AK264" s="52" t="s">
        <v>1266</v>
      </c>
      <c r="AL264" s="11" t="s">
        <v>242</v>
      </c>
      <c r="AM264" s="51" t="s">
        <v>1263</v>
      </c>
      <c r="AN264" s="11" t="s">
        <v>247</v>
      </c>
      <c r="AO264" s="52" t="s">
        <v>1262</v>
      </c>
      <c r="AP264" s="42" t="s">
        <v>62</v>
      </c>
      <c r="AQ264" s="51" t="s">
        <v>1262</v>
      </c>
      <c r="AR264" s="197" t="s">
        <v>1269</v>
      </c>
      <c r="AS264" s="198">
        <v>4</v>
      </c>
      <c r="AT264" s="198" t="s">
        <v>307</v>
      </c>
      <c r="AU264" s="189" t="s">
        <v>391</v>
      </c>
    </row>
    <row r="265" spans="2:47" s="185" customFormat="1" ht="41.4" thickBot="1">
      <c r="B265" s="35"/>
      <c r="C265" s="36" t="s">
        <v>380</v>
      </c>
      <c r="D265" s="36" t="s">
        <v>386</v>
      </c>
      <c r="E265" s="36" t="s">
        <v>382</v>
      </c>
      <c r="F265" s="36" t="s">
        <v>899</v>
      </c>
      <c r="G265" s="36">
        <v>15105</v>
      </c>
      <c r="H265" s="36" t="s">
        <v>884</v>
      </c>
      <c r="I265" s="36" t="s">
        <v>878</v>
      </c>
      <c r="J265" s="36" t="s">
        <v>990</v>
      </c>
      <c r="K265" s="36" t="s">
        <v>1016</v>
      </c>
      <c r="L265" s="37" t="s">
        <v>324</v>
      </c>
      <c r="M265" s="36" t="s">
        <v>1122</v>
      </c>
      <c r="N265" s="36" t="s">
        <v>432</v>
      </c>
      <c r="O265" s="36" t="s">
        <v>151</v>
      </c>
      <c r="P265" s="37" t="s">
        <v>6</v>
      </c>
      <c r="Q265" s="36" t="s">
        <v>448</v>
      </c>
      <c r="R265" s="37" t="s">
        <v>140</v>
      </c>
      <c r="S265" s="36" t="s">
        <v>1009</v>
      </c>
      <c r="T265" s="38">
        <v>1.0416666666666666E-2</v>
      </c>
      <c r="U265" s="209">
        <v>3</v>
      </c>
      <c r="V265" s="54">
        <v>246147</v>
      </c>
      <c r="W265" s="44">
        <v>8204.9</v>
      </c>
      <c r="X265" s="72">
        <v>542</v>
      </c>
      <c r="Y265" s="45">
        <v>1.0416666666666666E-2</v>
      </c>
      <c r="Z265" s="40">
        <v>1</v>
      </c>
      <c r="AA265" s="205">
        <v>85.46770833333332</v>
      </c>
      <c r="AB265" s="47">
        <v>46323.49791666666</v>
      </c>
      <c r="AC265" s="41">
        <v>183157285.22590774</v>
      </c>
      <c r="AD265" s="48">
        <v>183203608.72382441</v>
      </c>
      <c r="AE265" s="49">
        <v>2</v>
      </c>
      <c r="AF265" s="11" t="s">
        <v>241</v>
      </c>
      <c r="AG265" s="50" t="s">
        <v>1268</v>
      </c>
      <c r="AH265" s="11" t="s">
        <v>245</v>
      </c>
      <c r="AI265" s="51" t="s">
        <v>1263</v>
      </c>
      <c r="AJ265" s="11" t="s">
        <v>263</v>
      </c>
      <c r="AK265" s="52" t="s">
        <v>1266</v>
      </c>
      <c r="AL265" s="11" t="s">
        <v>242</v>
      </c>
      <c r="AM265" s="51" t="s">
        <v>1263</v>
      </c>
      <c r="AN265" s="11" t="s">
        <v>247</v>
      </c>
      <c r="AO265" s="52" t="s">
        <v>1262</v>
      </c>
      <c r="AP265" s="42" t="s">
        <v>62</v>
      </c>
      <c r="AQ265" s="51" t="s">
        <v>1262</v>
      </c>
      <c r="AR265" s="197" t="s">
        <v>1269</v>
      </c>
      <c r="AS265" s="198">
        <v>4</v>
      </c>
      <c r="AT265" s="198" t="s">
        <v>307</v>
      </c>
      <c r="AU265" s="189" t="s">
        <v>391</v>
      </c>
    </row>
    <row r="266" spans="2:47" s="185" customFormat="1" ht="41.4" thickBot="1">
      <c r="B266" s="35"/>
      <c r="C266" s="36" t="s">
        <v>380</v>
      </c>
      <c r="D266" s="36" t="s">
        <v>386</v>
      </c>
      <c r="E266" s="36" t="s">
        <v>382</v>
      </c>
      <c r="F266" s="36" t="s">
        <v>899</v>
      </c>
      <c r="G266" s="36">
        <v>15105</v>
      </c>
      <c r="H266" s="36" t="s">
        <v>898</v>
      </c>
      <c r="I266" s="36" t="s">
        <v>698</v>
      </c>
      <c r="J266" s="36" t="s">
        <v>1215</v>
      </c>
      <c r="K266" s="36" t="s">
        <v>1016</v>
      </c>
      <c r="L266" s="37" t="s">
        <v>324</v>
      </c>
      <c r="M266" s="36" t="s">
        <v>1122</v>
      </c>
      <c r="N266" s="36" t="s">
        <v>432</v>
      </c>
      <c r="O266" s="36" t="s">
        <v>147</v>
      </c>
      <c r="P266" s="37" t="s">
        <v>1</v>
      </c>
      <c r="Q266" s="36" t="s">
        <v>448</v>
      </c>
      <c r="R266" s="37" t="s">
        <v>140</v>
      </c>
      <c r="S266" s="36" t="s">
        <v>1009</v>
      </c>
      <c r="T266" s="38">
        <v>4.1666666666666664E-2</v>
      </c>
      <c r="U266" s="209">
        <v>3</v>
      </c>
      <c r="V266" s="54">
        <v>1038103</v>
      </c>
      <c r="W266" s="44">
        <v>34603.433333333334</v>
      </c>
      <c r="X266" s="72">
        <v>542</v>
      </c>
      <c r="Y266" s="45">
        <v>4.1666666666666664E-2</v>
      </c>
      <c r="Z266" s="40">
        <v>1</v>
      </c>
      <c r="AA266" s="205">
        <v>1441.8097222222223</v>
      </c>
      <c r="AB266" s="47">
        <v>781460.86944444443</v>
      </c>
      <c r="AC266" s="41">
        <v>183157285.22590774</v>
      </c>
      <c r="AD266" s="48">
        <v>183938746.09535217</v>
      </c>
      <c r="AE266" s="49">
        <v>2</v>
      </c>
      <c r="AF266" s="11" t="s">
        <v>256</v>
      </c>
      <c r="AG266" s="50" t="s">
        <v>1266</v>
      </c>
      <c r="AH266" s="11" t="s">
        <v>245</v>
      </c>
      <c r="AI266" s="51" t="s">
        <v>1263</v>
      </c>
      <c r="AJ266" s="11" t="s">
        <v>263</v>
      </c>
      <c r="AK266" s="52" t="s">
        <v>1266</v>
      </c>
      <c r="AL266" s="11" t="s">
        <v>242</v>
      </c>
      <c r="AM266" s="51" t="s">
        <v>1263</v>
      </c>
      <c r="AN266" s="11" t="s">
        <v>247</v>
      </c>
      <c r="AO266" s="52" t="s">
        <v>1262</v>
      </c>
      <c r="AP266" s="42" t="s">
        <v>54</v>
      </c>
      <c r="AQ266" s="51" t="s">
        <v>1263</v>
      </c>
      <c r="AR266" s="197" t="s">
        <v>1275</v>
      </c>
      <c r="AS266" s="198">
        <v>4</v>
      </c>
      <c r="AT266" s="198" t="s">
        <v>307</v>
      </c>
      <c r="AU266" s="189" t="s">
        <v>391</v>
      </c>
    </row>
    <row r="267" spans="2:47" s="185" customFormat="1" ht="41.4" thickBot="1">
      <c r="B267" s="35"/>
      <c r="C267" s="36" t="s">
        <v>380</v>
      </c>
      <c r="D267" s="36" t="s">
        <v>386</v>
      </c>
      <c r="E267" s="36" t="s">
        <v>382</v>
      </c>
      <c r="F267" s="36" t="s">
        <v>868</v>
      </c>
      <c r="G267" s="36">
        <v>15105</v>
      </c>
      <c r="H267" s="36" t="s">
        <v>894</v>
      </c>
      <c r="I267" s="36" t="s">
        <v>879</v>
      </c>
      <c r="J267" s="36" t="s">
        <v>834</v>
      </c>
      <c r="K267" s="36" t="s">
        <v>833</v>
      </c>
      <c r="L267" s="37" t="s">
        <v>136</v>
      </c>
      <c r="M267" s="36" t="s">
        <v>1137</v>
      </c>
      <c r="N267" s="36" t="s">
        <v>432</v>
      </c>
      <c r="O267" s="36" t="s">
        <v>147</v>
      </c>
      <c r="P267" s="37" t="s">
        <v>1</v>
      </c>
      <c r="Q267" s="36" t="s">
        <v>476</v>
      </c>
      <c r="R267" s="37" t="s">
        <v>140</v>
      </c>
      <c r="S267" s="36" t="s">
        <v>1138</v>
      </c>
      <c r="T267" s="38">
        <v>8.3333333333333329E-2</v>
      </c>
      <c r="U267" s="209">
        <v>90</v>
      </c>
      <c r="V267" s="54">
        <v>1127942</v>
      </c>
      <c r="W267" s="44">
        <v>37598.066666666666</v>
      </c>
      <c r="X267" s="72">
        <v>542</v>
      </c>
      <c r="Y267" s="45">
        <v>8.3333333333333329E-2</v>
      </c>
      <c r="Z267" s="40">
        <v>1</v>
      </c>
      <c r="AA267" s="205">
        <v>3133.172222222222</v>
      </c>
      <c r="AB267" s="47">
        <v>1698179.3444444444</v>
      </c>
      <c r="AC267" s="41">
        <v>460360825.71819097</v>
      </c>
      <c r="AD267" s="48">
        <v>462059005.06263542</v>
      </c>
      <c r="AE267" s="49">
        <v>3</v>
      </c>
      <c r="AF267" s="11" t="s">
        <v>241</v>
      </c>
      <c r="AG267" s="50" t="s">
        <v>1268</v>
      </c>
      <c r="AH267" s="11" t="s">
        <v>63</v>
      </c>
      <c r="AI267" s="51" t="s">
        <v>1262</v>
      </c>
      <c r="AJ267" s="11" t="s">
        <v>143</v>
      </c>
      <c r="AK267" s="52" t="s">
        <v>1262</v>
      </c>
      <c r="AL267" s="11" t="s">
        <v>242</v>
      </c>
      <c r="AM267" s="51" t="s">
        <v>1263</v>
      </c>
      <c r="AN267" s="11" t="s">
        <v>247</v>
      </c>
      <c r="AO267" s="52" t="s">
        <v>1262</v>
      </c>
      <c r="AP267" s="42" t="s">
        <v>54</v>
      </c>
      <c r="AQ267" s="51" t="s">
        <v>1263</v>
      </c>
      <c r="AR267" s="197" t="s">
        <v>1285</v>
      </c>
      <c r="AS267" s="198">
        <v>3</v>
      </c>
      <c r="AT267" s="198" t="s">
        <v>305</v>
      </c>
      <c r="AU267" s="189" t="s">
        <v>392</v>
      </c>
    </row>
    <row r="268" spans="2:47" s="185" customFormat="1" ht="41.4" thickBot="1">
      <c r="B268" s="35"/>
      <c r="C268" s="36" t="s">
        <v>380</v>
      </c>
      <c r="D268" s="36" t="s">
        <v>386</v>
      </c>
      <c r="E268" s="36" t="s">
        <v>382</v>
      </c>
      <c r="F268" s="36" t="s">
        <v>899</v>
      </c>
      <c r="G268" s="36">
        <v>15105</v>
      </c>
      <c r="H268" s="36" t="s">
        <v>893</v>
      </c>
      <c r="I268" s="36" t="s">
        <v>735</v>
      </c>
      <c r="J268" s="36" t="s">
        <v>835</v>
      </c>
      <c r="K268" s="36" t="s">
        <v>477</v>
      </c>
      <c r="L268" s="37" t="s">
        <v>136</v>
      </c>
      <c r="M268" s="36" t="s">
        <v>1034</v>
      </c>
      <c r="N268" s="36" t="s">
        <v>432</v>
      </c>
      <c r="O268" s="36" t="s">
        <v>147</v>
      </c>
      <c r="P268" s="37" t="s">
        <v>1</v>
      </c>
      <c r="Q268" s="36" t="s">
        <v>476</v>
      </c>
      <c r="R268" s="37" t="s">
        <v>140</v>
      </c>
      <c r="S268" s="36" t="s">
        <v>1051</v>
      </c>
      <c r="T268" s="38">
        <v>0</v>
      </c>
      <c r="U268" s="209">
        <v>90</v>
      </c>
      <c r="V268" s="54">
        <v>0</v>
      </c>
      <c r="W268" s="44">
        <v>0</v>
      </c>
      <c r="X268" s="72">
        <v>542</v>
      </c>
      <c r="Y268" s="45">
        <v>0</v>
      </c>
      <c r="Z268" s="40">
        <v>0</v>
      </c>
      <c r="AA268" s="205">
        <v>0</v>
      </c>
      <c r="AB268" s="47">
        <v>0</v>
      </c>
      <c r="AC268" s="41">
        <v>31654288.783376887</v>
      </c>
      <c r="AD268" s="48">
        <v>31654288.783376887</v>
      </c>
      <c r="AE268" s="49">
        <v>1</v>
      </c>
      <c r="AF268" s="11" t="s">
        <v>64</v>
      </c>
      <c r="AG268" s="50" t="s">
        <v>1262</v>
      </c>
      <c r="AH268" s="11" t="s">
        <v>63</v>
      </c>
      <c r="AI268" s="51" t="s">
        <v>1262</v>
      </c>
      <c r="AJ268" s="11" t="s">
        <v>143</v>
      </c>
      <c r="AK268" s="52" t="s">
        <v>1262</v>
      </c>
      <c r="AL268" s="11" t="s">
        <v>43</v>
      </c>
      <c r="AM268" s="51" t="s">
        <v>1268</v>
      </c>
      <c r="AN268" s="11" t="s">
        <v>247</v>
      </c>
      <c r="AO268" s="52" t="s">
        <v>1262</v>
      </c>
      <c r="AP268" s="42" t="s">
        <v>62</v>
      </c>
      <c r="AQ268" s="51" t="s">
        <v>1262</v>
      </c>
      <c r="AR268" s="197" t="s">
        <v>1287</v>
      </c>
      <c r="AS268" s="198">
        <v>3</v>
      </c>
      <c r="AT268" s="198" t="s">
        <v>305</v>
      </c>
      <c r="AU268" s="189" t="s">
        <v>392</v>
      </c>
    </row>
    <row r="269" spans="2:47" s="185" customFormat="1" ht="61.8" thickBot="1">
      <c r="B269" s="35"/>
      <c r="C269" s="36" t="s">
        <v>380</v>
      </c>
      <c r="D269" s="36" t="s">
        <v>386</v>
      </c>
      <c r="E269" s="36" t="s">
        <v>382</v>
      </c>
      <c r="F269" s="36" t="s">
        <v>868</v>
      </c>
      <c r="G269" s="36">
        <v>15105</v>
      </c>
      <c r="H269" s="36" t="s">
        <v>891</v>
      </c>
      <c r="I269" s="36" t="s">
        <v>1139</v>
      </c>
      <c r="J269" s="36" t="s">
        <v>449</v>
      </c>
      <c r="K269" s="36" t="s">
        <v>346</v>
      </c>
      <c r="L269" s="37" t="s">
        <v>136</v>
      </c>
      <c r="M269" s="36" t="s">
        <v>1018</v>
      </c>
      <c r="N269" s="36" t="s">
        <v>432</v>
      </c>
      <c r="O269" s="36" t="s">
        <v>147</v>
      </c>
      <c r="P269" s="37" t="s">
        <v>1</v>
      </c>
      <c r="Q269" s="36" t="s">
        <v>450</v>
      </c>
      <c r="R269" s="37" t="s">
        <v>140</v>
      </c>
      <c r="S269" s="36" t="s">
        <v>451</v>
      </c>
      <c r="T269" s="38">
        <v>2.0833333333333332E-2</v>
      </c>
      <c r="U269" s="209">
        <v>0.33333333333333331</v>
      </c>
      <c r="V269" s="54">
        <v>0</v>
      </c>
      <c r="W269" s="44">
        <v>0</v>
      </c>
      <c r="X269" s="72">
        <v>542</v>
      </c>
      <c r="Y269" s="45">
        <v>2.0833333333333332E-2</v>
      </c>
      <c r="Z269" s="40">
        <v>0</v>
      </c>
      <c r="AA269" s="205">
        <v>0</v>
      </c>
      <c r="AB269" s="47">
        <v>0</v>
      </c>
      <c r="AC269" s="41">
        <v>98369600</v>
      </c>
      <c r="AD269" s="48">
        <v>98369600</v>
      </c>
      <c r="AE269" s="49">
        <v>1</v>
      </c>
      <c r="AF269" s="11" t="s">
        <v>64</v>
      </c>
      <c r="AG269" s="50" t="s">
        <v>1262</v>
      </c>
      <c r="AH269" s="11" t="s">
        <v>63</v>
      </c>
      <c r="AI269" s="51" t="s">
        <v>1262</v>
      </c>
      <c r="AJ269" s="11" t="s">
        <v>143</v>
      </c>
      <c r="AK269" s="52" t="s">
        <v>1262</v>
      </c>
      <c r="AL269" s="11" t="s">
        <v>43</v>
      </c>
      <c r="AM269" s="51" t="s">
        <v>1268</v>
      </c>
      <c r="AN269" s="11" t="s">
        <v>247</v>
      </c>
      <c r="AO269" s="52" t="s">
        <v>1262</v>
      </c>
      <c r="AP269" s="42" t="s">
        <v>58</v>
      </c>
      <c r="AQ269" s="51" t="s">
        <v>1262</v>
      </c>
      <c r="AR269" s="197" t="s">
        <v>1287</v>
      </c>
      <c r="AS269" s="198">
        <v>3</v>
      </c>
      <c r="AT269" s="198" t="s">
        <v>305</v>
      </c>
      <c r="AU269" s="189" t="s">
        <v>392</v>
      </c>
    </row>
    <row r="270" spans="2:47" s="185" customFormat="1" ht="41.4" thickBot="1">
      <c r="B270" s="35"/>
      <c r="C270" s="36" t="s">
        <v>380</v>
      </c>
      <c r="D270" s="36" t="s">
        <v>386</v>
      </c>
      <c r="E270" s="36" t="s">
        <v>382</v>
      </c>
      <c r="F270" s="36" t="s">
        <v>868</v>
      </c>
      <c r="G270" s="36">
        <v>15105</v>
      </c>
      <c r="H270" s="36" t="s">
        <v>892</v>
      </c>
      <c r="I270" s="36" t="s">
        <v>406</v>
      </c>
      <c r="J270" s="36" t="s">
        <v>991</v>
      </c>
      <c r="K270" s="36" t="s">
        <v>348</v>
      </c>
      <c r="L270" s="37" t="s">
        <v>136</v>
      </c>
      <c r="M270" s="36" t="s">
        <v>1021</v>
      </c>
      <c r="N270" s="36" t="s">
        <v>432</v>
      </c>
      <c r="O270" s="36" t="s">
        <v>151</v>
      </c>
      <c r="P270" s="37" t="s">
        <v>6</v>
      </c>
      <c r="Q270" s="36" t="s">
        <v>1022</v>
      </c>
      <c r="R270" s="37" t="s">
        <v>140</v>
      </c>
      <c r="S270" s="36" t="s">
        <v>1023</v>
      </c>
      <c r="T270" s="38">
        <v>0</v>
      </c>
      <c r="U270" s="209">
        <v>2</v>
      </c>
      <c r="V270" s="54">
        <v>0</v>
      </c>
      <c r="W270" s="44">
        <v>0</v>
      </c>
      <c r="X270" s="72">
        <v>542</v>
      </c>
      <c r="Y270" s="45">
        <v>0</v>
      </c>
      <c r="Z270" s="40">
        <v>0</v>
      </c>
      <c r="AA270" s="205">
        <v>0</v>
      </c>
      <c r="AB270" s="47">
        <v>0</v>
      </c>
      <c r="AC270" s="41">
        <v>30000000</v>
      </c>
      <c r="AD270" s="48">
        <v>30000000</v>
      </c>
      <c r="AE270" s="49">
        <v>1</v>
      </c>
      <c r="AF270" s="11" t="s">
        <v>64</v>
      </c>
      <c r="AG270" s="50" t="s">
        <v>1262</v>
      </c>
      <c r="AH270" s="11" t="s">
        <v>63</v>
      </c>
      <c r="AI270" s="51" t="s">
        <v>1262</v>
      </c>
      <c r="AJ270" s="11" t="s">
        <v>143</v>
      </c>
      <c r="AK270" s="52" t="s">
        <v>1262</v>
      </c>
      <c r="AL270" s="11" t="s">
        <v>242</v>
      </c>
      <c r="AM270" s="51" t="s">
        <v>1263</v>
      </c>
      <c r="AN270" s="11" t="s">
        <v>247</v>
      </c>
      <c r="AO270" s="52" t="s">
        <v>1262</v>
      </c>
      <c r="AP270" s="42" t="s">
        <v>58</v>
      </c>
      <c r="AQ270" s="51" t="s">
        <v>1262</v>
      </c>
      <c r="AR270" s="197" t="s">
        <v>1283</v>
      </c>
      <c r="AS270" s="198">
        <v>2</v>
      </c>
      <c r="AT270" s="198" t="s">
        <v>304</v>
      </c>
      <c r="AU270" s="189" t="s">
        <v>303</v>
      </c>
    </row>
    <row r="271" spans="2:47" s="185" customFormat="1" ht="51.6" thickBot="1">
      <c r="B271" s="35"/>
      <c r="C271" s="36" t="s">
        <v>380</v>
      </c>
      <c r="D271" s="36" t="s">
        <v>384</v>
      </c>
      <c r="E271" s="36" t="s">
        <v>382</v>
      </c>
      <c r="F271" s="36" t="s">
        <v>965</v>
      </c>
      <c r="G271" s="36">
        <v>14210</v>
      </c>
      <c r="H271" s="36" t="s">
        <v>864</v>
      </c>
      <c r="I271" s="36" t="s">
        <v>971</v>
      </c>
      <c r="J271" s="36" t="s">
        <v>1220</v>
      </c>
      <c r="K271" s="36" t="s">
        <v>1025</v>
      </c>
      <c r="L271" s="37" t="s">
        <v>324</v>
      </c>
      <c r="M271" s="36" t="s">
        <v>1041</v>
      </c>
      <c r="N271" s="36" t="s">
        <v>432</v>
      </c>
      <c r="O271" s="36" t="s">
        <v>447</v>
      </c>
      <c r="P271" s="37" t="s">
        <v>1</v>
      </c>
      <c r="Q271" s="36" t="s">
        <v>1050</v>
      </c>
      <c r="R271" s="37" t="s">
        <v>140</v>
      </c>
      <c r="S271" s="36" t="s">
        <v>830</v>
      </c>
      <c r="T271" s="38">
        <v>4.1666666666666664E-2</v>
      </c>
      <c r="U271" s="209">
        <v>5</v>
      </c>
      <c r="V271" s="54">
        <v>734689</v>
      </c>
      <c r="W271" s="44">
        <v>24489.633333333335</v>
      </c>
      <c r="X271" s="72">
        <v>542</v>
      </c>
      <c r="Y271" s="45">
        <v>4.1666666666666664E-2</v>
      </c>
      <c r="Z271" s="40">
        <v>1</v>
      </c>
      <c r="AA271" s="205">
        <v>1020.401388888889</v>
      </c>
      <c r="AB271" s="47">
        <v>553057.55277777778</v>
      </c>
      <c r="AC271" s="41">
        <v>161870988.06522933</v>
      </c>
      <c r="AD271" s="48">
        <v>162424045.61800709</v>
      </c>
      <c r="AE271" s="49">
        <v>2</v>
      </c>
      <c r="AF271" s="11" t="s">
        <v>241</v>
      </c>
      <c r="AG271" s="50" t="s">
        <v>1268</v>
      </c>
      <c r="AH271" s="11" t="s">
        <v>254</v>
      </c>
      <c r="AI271" s="51" t="s">
        <v>1266</v>
      </c>
      <c r="AJ271" s="11" t="s">
        <v>263</v>
      </c>
      <c r="AK271" s="52" t="s">
        <v>1266</v>
      </c>
      <c r="AL271" s="11" t="s">
        <v>34</v>
      </c>
      <c r="AM271" s="51" t="s">
        <v>1266</v>
      </c>
      <c r="AN271" s="11" t="s">
        <v>243</v>
      </c>
      <c r="AO271" s="52" t="s">
        <v>1263</v>
      </c>
      <c r="AP271" s="42" t="s">
        <v>50</v>
      </c>
      <c r="AQ271" s="51" t="s">
        <v>1263</v>
      </c>
      <c r="AR271" s="197" t="s">
        <v>1284</v>
      </c>
      <c r="AS271" s="198">
        <v>4</v>
      </c>
      <c r="AT271" s="198" t="s">
        <v>307</v>
      </c>
      <c r="AU271" s="189" t="s">
        <v>391</v>
      </c>
    </row>
    <row r="272" spans="2:47" s="185" customFormat="1" ht="51.6" thickBot="1">
      <c r="B272" s="35"/>
      <c r="C272" s="36" t="s">
        <v>380</v>
      </c>
      <c r="D272" s="36" t="s">
        <v>384</v>
      </c>
      <c r="E272" s="36" t="s">
        <v>382</v>
      </c>
      <c r="F272" s="36" t="s">
        <v>965</v>
      </c>
      <c r="G272" s="36">
        <v>14210</v>
      </c>
      <c r="H272" s="36" t="s">
        <v>857</v>
      </c>
      <c r="I272" s="36" t="s">
        <v>966</v>
      </c>
      <c r="J272" s="36" t="s">
        <v>1006</v>
      </c>
      <c r="K272" s="36" t="s">
        <v>1025</v>
      </c>
      <c r="L272" s="37" t="s">
        <v>324</v>
      </c>
      <c r="M272" s="36" t="s">
        <v>1041</v>
      </c>
      <c r="N272" s="36" t="s">
        <v>137</v>
      </c>
      <c r="O272" s="36" t="s">
        <v>147</v>
      </c>
      <c r="P272" s="37" t="s">
        <v>1</v>
      </c>
      <c r="Q272" s="36" t="s">
        <v>1221</v>
      </c>
      <c r="R272" s="37" t="s">
        <v>140</v>
      </c>
      <c r="S272" s="36" t="s">
        <v>830</v>
      </c>
      <c r="T272" s="38">
        <v>4.1666666666666664E-2</v>
      </c>
      <c r="U272" s="209">
        <v>5</v>
      </c>
      <c r="V272" s="54">
        <v>734689</v>
      </c>
      <c r="W272" s="44">
        <v>24489.633333333335</v>
      </c>
      <c r="X272" s="72">
        <v>542</v>
      </c>
      <c r="Y272" s="45">
        <v>4.1666666666666664E-2</v>
      </c>
      <c r="Z272" s="40">
        <v>1</v>
      </c>
      <c r="AA272" s="205">
        <v>1020.401388888889</v>
      </c>
      <c r="AB272" s="47">
        <v>553057.55277777778</v>
      </c>
      <c r="AC272" s="41">
        <v>161870988.06522933</v>
      </c>
      <c r="AD272" s="48">
        <v>162424045.61800709</v>
      </c>
      <c r="AE272" s="49">
        <v>2</v>
      </c>
      <c r="AF272" s="11" t="s">
        <v>241</v>
      </c>
      <c r="AG272" s="50" t="s">
        <v>1268</v>
      </c>
      <c r="AH272" s="11" t="s">
        <v>254</v>
      </c>
      <c r="AI272" s="51" t="s">
        <v>1266</v>
      </c>
      <c r="AJ272" s="11" t="s">
        <v>263</v>
      </c>
      <c r="AK272" s="52" t="s">
        <v>1266</v>
      </c>
      <c r="AL272" s="11" t="s">
        <v>34</v>
      </c>
      <c r="AM272" s="51" t="s">
        <v>1266</v>
      </c>
      <c r="AN272" s="11" t="s">
        <v>243</v>
      </c>
      <c r="AO272" s="52" t="s">
        <v>1263</v>
      </c>
      <c r="AP272" s="42" t="s">
        <v>50</v>
      </c>
      <c r="AQ272" s="51" t="s">
        <v>1263</v>
      </c>
      <c r="AR272" s="197" t="s">
        <v>1284</v>
      </c>
      <c r="AS272" s="198">
        <v>4</v>
      </c>
      <c r="AT272" s="198" t="s">
        <v>307</v>
      </c>
      <c r="AU272" s="189" t="s">
        <v>391</v>
      </c>
    </row>
    <row r="273" spans="2:47" s="185" customFormat="1" ht="51.6" thickBot="1">
      <c r="B273" s="35"/>
      <c r="C273" s="36" t="s">
        <v>380</v>
      </c>
      <c r="D273" s="36" t="s">
        <v>384</v>
      </c>
      <c r="E273" s="36" t="s">
        <v>382</v>
      </c>
      <c r="F273" s="36" t="s">
        <v>965</v>
      </c>
      <c r="G273" s="36">
        <v>14210</v>
      </c>
      <c r="H273" s="36" t="s">
        <v>858</v>
      </c>
      <c r="I273" s="36" t="s">
        <v>967</v>
      </c>
      <c r="J273" s="36" t="s">
        <v>1007</v>
      </c>
      <c r="K273" s="36" t="s">
        <v>1025</v>
      </c>
      <c r="L273" s="37" t="s">
        <v>324</v>
      </c>
      <c r="M273" s="36" t="s">
        <v>1041</v>
      </c>
      <c r="N273" s="36" t="s">
        <v>137</v>
      </c>
      <c r="O273" s="36" t="s">
        <v>147</v>
      </c>
      <c r="P273" s="37" t="s">
        <v>1</v>
      </c>
      <c r="Q273" s="36" t="s">
        <v>1222</v>
      </c>
      <c r="R273" s="37" t="s">
        <v>140</v>
      </c>
      <c r="S273" s="36" t="s">
        <v>830</v>
      </c>
      <c r="T273" s="38">
        <v>0</v>
      </c>
      <c r="U273" s="209">
        <v>5</v>
      </c>
      <c r="V273" s="54">
        <v>0</v>
      </c>
      <c r="W273" s="44">
        <v>0</v>
      </c>
      <c r="X273" s="72">
        <v>542</v>
      </c>
      <c r="Y273" s="45">
        <v>0</v>
      </c>
      <c r="Z273" s="40">
        <v>0</v>
      </c>
      <c r="AA273" s="205">
        <v>0</v>
      </c>
      <c r="AB273" s="47">
        <v>0</v>
      </c>
      <c r="AC273" s="41">
        <v>161870988.06522933</v>
      </c>
      <c r="AD273" s="48">
        <v>161870988.06522933</v>
      </c>
      <c r="AE273" s="49">
        <v>2</v>
      </c>
      <c r="AF273" s="11" t="s">
        <v>64</v>
      </c>
      <c r="AG273" s="50">
        <v>0</v>
      </c>
      <c r="AH273" s="11" t="s">
        <v>254</v>
      </c>
      <c r="AI273" s="51" t="s">
        <v>1266</v>
      </c>
      <c r="AJ273" s="11" t="s">
        <v>263</v>
      </c>
      <c r="AK273" s="52" t="s">
        <v>1266</v>
      </c>
      <c r="AL273" s="11" t="s">
        <v>34</v>
      </c>
      <c r="AM273" s="51" t="s">
        <v>1266</v>
      </c>
      <c r="AN273" s="11" t="s">
        <v>243</v>
      </c>
      <c r="AO273" s="52" t="s">
        <v>1263</v>
      </c>
      <c r="AP273" s="42" t="s">
        <v>50</v>
      </c>
      <c r="AQ273" s="51" t="s">
        <v>1263</v>
      </c>
      <c r="AR273" s="197" t="s">
        <v>1301</v>
      </c>
      <c r="AS273" s="198">
        <v>4</v>
      </c>
      <c r="AT273" s="198" t="s">
        <v>307</v>
      </c>
      <c r="AU273" s="189" t="s">
        <v>391</v>
      </c>
    </row>
    <row r="274" spans="2:47" s="185" customFormat="1" ht="41.4" thickBot="1">
      <c r="B274" s="35"/>
      <c r="C274" s="36" t="s">
        <v>380</v>
      </c>
      <c r="D274" s="36" t="s">
        <v>384</v>
      </c>
      <c r="E274" s="36" t="s">
        <v>382</v>
      </c>
      <c r="F274" s="36" t="s">
        <v>973</v>
      </c>
      <c r="G274" s="36">
        <v>14210</v>
      </c>
      <c r="H274" s="36" t="s">
        <v>866</v>
      </c>
      <c r="I274" s="36" t="s">
        <v>405</v>
      </c>
      <c r="J274" s="36" t="s">
        <v>1003</v>
      </c>
      <c r="K274" s="36" t="s">
        <v>433</v>
      </c>
      <c r="L274" s="37" t="s">
        <v>155</v>
      </c>
      <c r="M274" s="36" t="s">
        <v>1223</v>
      </c>
      <c r="N274" s="36" t="s">
        <v>137</v>
      </c>
      <c r="O274" s="36" t="s">
        <v>147</v>
      </c>
      <c r="P274" s="37" t="s">
        <v>1</v>
      </c>
      <c r="Q274" s="36" t="s">
        <v>156</v>
      </c>
      <c r="R274" s="37" t="s">
        <v>157</v>
      </c>
      <c r="S274" s="36" t="s">
        <v>1005</v>
      </c>
      <c r="T274" s="38">
        <v>0</v>
      </c>
      <c r="U274" s="209">
        <v>3</v>
      </c>
      <c r="V274" s="54">
        <v>0</v>
      </c>
      <c r="W274" s="44">
        <v>0</v>
      </c>
      <c r="X274" s="72">
        <v>542</v>
      </c>
      <c r="Y274" s="45">
        <v>0</v>
      </c>
      <c r="Z274" s="40">
        <v>0</v>
      </c>
      <c r="AA274" s="205">
        <v>0</v>
      </c>
      <c r="AB274" s="47">
        <v>0</v>
      </c>
      <c r="AC274" s="41">
        <v>200405322.02091306</v>
      </c>
      <c r="AD274" s="48">
        <v>200405322.02091306</v>
      </c>
      <c r="AE274" s="49">
        <v>2</v>
      </c>
      <c r="AF274" s="11" t="s">
        <v>64</v>
      </c>
      <c r="AG274" s="50" t="s">
        <v>1262</v>
      </c>
      <c r="AH274" s="11" t="s">
        <v>245</v>
      </c>
      <c r="AI274" s="51" t="s">
        <v>1263</v>
      </c>
      <c r="AJ274" s="11" t="s">
        <v>263</v>
      </c>
      <c r="AK274" s="52" t="s">
        <v>1266</v>
      </c>
      <c r="AL274" s="11" t="s">
        <v>242</v>
      </c>
      <c r="AM274" s="51" t="s">
        <v>1263</v>
      </c>
      <c r="AN274" s="11" t="s">
        <v>247</v>
      </c>
      <c r="AO274" s="52" t="s">
        <v>1262</v>
      </c>
      <c r="AP274" s="42" t="s">
        <v>54</v>
      </c>
      <c r="AQ274" s="51" t="s">
        <v>1263</v>
      </c>
      <c r="AR274" s="197" t="s">
        <v>1292</v>
      </c>
      <c r="AS274" s="198">
        <v>4</v>
      </c>
      <c r="AT274" s="198" t="s">
        <v>307</v>
      </c>
      <c r="AU274" s="189" t="s">
        <v>391</v>
      </c>
    </row>
    <row r="275" spans="2:47" s="185" customFormat="1" ht="41.4" thickBot="1">
      <c r="B275" s="35"/>
      <c r="C275" s="36" t="s">
        <v>380</v>
      </c>
      <c r="D275" s="36" t="s">
        <v>384</v>
      </c>
      <c r="E275" s="36" t="s">
        <v>382</v>
      </c>
      <c r="F275" s="36" t="s">
        <v>974</v>
      </c>
      <c r="G275" s="36">
        <v>14210</v>
      </c>
      <c r="H275" s="36" t="s">
        <v>859</v>
      </c>
      <c r="I275" s="36" t="s">
        <v>968</v>
      </c>
      <c r="J275" s="36" t="s">
        <v>998</v>
      </c>
      <c r="K275" s="36" t="s">
        <v>1016</v>
      </c>
      <c r="L275" s="37" t="s">
        <v>324</v>
      </c>
      <c r="M275" s="36" t="s">
        <v>1223</v>
      </c>
      <c r="N275" s="36" t="s">
        <v>137</v>
      </c>
      <c r="O275" s="36" t="s">
        <v>1002</v>
      </c>
      <c r="P275" s="37" t="s">
        <v>6</v>
      </c>
      <c r="Q275" s="36" t="s">
        <v>448</v>
      </c>
      <c r="R275" s="37" t="s">
        <v>140</v>
      </c>
      <c r="S275" s="36" t="s">
        <v>1009</v>
      </c>
      <c r="T275" s="38">
        <v>1.0416666666666666E-2</v>
      </c>
      <c r="U275" s="209">
        <v>3</v>
      </c>
      <c r="V275" s="54">
        <v>205203</v>
      </c>
      <c r="W275" s="44">
        <v>6840.1</v>
      </c>
      <c r="X275" s="72">
        <v>542</v>
      </c>
      <c r="Y275" s="45">
        <v>1.0416666666666666E-2</v>
      </c>
      <c r="Z275" s="40">
        <v>1</v>
      </c>
      <c r="AA275" s="205">
        <v>71.251041666666666</v>
      </c>
      <c r="AB275" s="47">
        <v>38618.064583333333</v>
      </c>
      <c r="AC275" s="41">
        <v>183157285.22590774</v>
      </c>
      <c r="AD275" s="48">
        <v>183195903.29049107</v>
      </c>
      <c r="AE275" s="49">
        <v>2</v>
      </c>
      <c r="AF275" s="11" t="s">
        <v>241</v>
      </c>
      <c r="AG275" s="50" t="s">
        <v>1268</v>
      </c>
      <c r="AH275" s="11" t="s">
        <v>245</v>
      </c>
      <c r="AI275" s="51" t="s">
        <v>1263</v>
      </c>
      <c r="AJ275" s="11" t="s">
        <v>263</v>
      </c>
      <c r="AK275" s="52" t="s">
        <v>1266</v>
      </c>
      <c r="AL275" s="11" t="s">
        <v>242</v>
      </c>
      <c r="AM275" s="51" t="s">
        <v>1263</v>
      </c>
      <c r="AN275" s="11" t="s">
        <v>247</v>
      </c>
      <c r="AO275" s="52" t="s">
        <v>1262</v>
      </c>
      <c r="AP275" s="42" t="s">
        <v>62</v>
      </c>
      <c r="AQ275" s="51" t="s">
        <v>1262</v>
      </c>
      <c r="AR275" s="197" t="s">
        <v>1269</v>
      </c>
      <c r="AS275" s="198">
        <v>4</v>
      </c>
      <c r="AT275" s="198" t="s">
        <v>307</v>
      </c>
      <c r="AU275" s="189" t="s">
        <v>391</v>
      </c>
    </row>
    <row r="276" spans="2:47" s="185" customFormat="1" ht="41.4" thickBot="1">
      <c r="B276" s="35"/>
      <c r="C276" s="36" t="s">
        <v>380</v>
      </c>
      <c r="D276" s="36" t="s">
        <v>384</v>
      </c>
      <c r="E276" s="36" t="s">
        <v>382</v>
      </c>
      <c r="F276" s="36" t="s">
        <v>974</v>
      </c>
      <c r="G276" s="36">
        <v>14210</v>
      </c>
      <c r="H276" s="36" t="s">
        <v>860</v>
      </c>
      <c r="I276" s="36" t="s">
        <v>969</v>
      </c>
      <c r="J276" s="36" t="s">
        <v>999</v>
      </c>
      <c r="K276" s="36" t="s">
        <v>1016</v>
      </c>
      <c r="L276" s="37" t="s">
        <v>324</v>
      </c>
      <c r="M276" s="36" t="s">
        <v>1223</v>
      </c>
      <c r="N276" s="36" t="s">
        <v>137</v>
      </c>
      <c r="O276" s="36" t="s">
        <v>1002</v>
      </c>
      <c r="P276" s="37" t="s">
        <v>6</v>
      </c>
      <c r="Q276" s="36" t="s">
        <v>448</v>
      </c>
      <c r="R276" s="37" t="s">
        <v>140</v>
      </c>
      <c r="S276" s="36" t="s">
        <v>1009</v>
      </c>
      <c r="T276" s="38">
        <v>1.0416666666666666E-2</v>
      </c>
      <c r="U276" s="209">
        <v>3</v>
      </c>
      <c r="V276" s="54">
        <v>173934</v>
      </c>
      <c r="W276" s="44">
        <v>5797.8</v>
      </c>
      <c r="X276" s="72">
        <v>542</v>
      </c>
      <c r="Y276" s="45">
        <v>1.0416666666666666E-2</v>
      </c>
      <c r="Z276" s="40">
        <v>1</v>
      </c>
      <c r="AA276" s="205">
        <v>60.393749999999997</v>
      </c>
      <c r="AB276" s="47">
        <v>32733.412499999999</v>
      </c>
      <c r="AC276" s="41">
        <v>183157285.22590774</v>
      </c>
      <c r="AD276" s="48">
        <v>183190018.63840774</v>
      </c>
      <c r="AE276" s="49">
        <v>2</v>
      </c>
      <c r="AF276" s="11" t="s">
        <v>241</v>
      </c>
      <c r="AG276" s="50" t="s">
        <v>1268</v>
      </c>
      <c r="AH276" s="11" t="s">
        <v>245</v>
      </c>
      <c r="AI276" s="51" t="s">
        <v>1263</v>
      </c>
      <c r="AJ276" s="11" t="s">
        <v>263</v>
      </c>
      <c r="AK276" s="52" t="s">
        <v>1266</v>
      </c>
      <c r="AL276" s="11" t="s">
        <v>242</v>
      </c>
      <c r="AM276" s="51" t="s">
        <v>1263</v>
      </c>
      <c r="AN276" s="11" t="s">
        <v>247</v>
      </c>
      <c r="AO276" s="52" t="s">
        <v>1262</v>
      </c>
      <c r="AP276" s="42" t="s">
        <v>62</v>
      </c>
      <c r="AQ276" s="51" t="s">
        <v>1262</v>
      </c>
      <c r="AR276" s="197" t="s">
        <v>1269</v>
      </c>
      <c r="AS276" s="198">
        <v>4</v>
      </c>
      <c r="AT276" s="198" t="s">
        <v>307</v>
      </c>
      <c r="AU276" s="189" t="s">
        <v>391</v>
      </c>
    </row>
    <row r="277" spans="2:47" s="185" customFormat="1" ht="41.4" thickBot="1">
      <c r="B277" s="35"/>
      <c r="C277" s="36" t="s">
        <v>380</v>
      </c>
      <c r="D277" s="36" t="s">
        <v>384</v>
      </c>
      <c r="E277" s="36" t="s">
        <v>382</v>
      </c>
      <c r="F277" s="36" t="s">
        <v>974</v>
      </c>
      <c r="G277" s="36">
        <v>14210</v>
      </c>
      <c r="H277" s="36" t="s">
        <v>861</v>
      </c>
      <c r="I277" s="36" t="s">
        <v>970</v>
      </c>
      <c r="J277" s="36" t="s">
        <v>1000</v>
      </c>
      <c r="K277" s="36" t="s">
        <v>1016</v>
      </c>
      <c r="L277" s="37" t="s">
        <v>324</v>
      </c>
      <c r="M277" s="36" t="s">
        <v>1223</v>
      </c>
      <c r="N277" s="36" t="s">
        <v>137</v>
      </c>
      <c r="O277" s="36" t="s">
        <v>1002</v>
      </c>
      <c r="P277" s="37" t="s">
        <v>6</v>
      </c>
      <c r="Q277" s="36" t="s">
        <v>448</v>
      </c>
      <c r="R277" s="37" t="s">
        <v>140</v>
      </c>
      <c r="S277" s="36" t="s">
        <v>1009</v>
      </c>
      <c r="T277" s="38">
        <v>1.0416666666666666E-2</v>
      </c>
      <c r="U277" s="209">
        <v>3</v>
      </c>
      <c r="V277" s="54">
        <v>355552</v>
      </c>
      <c r="W277" s="44">
        <v>11851.733333333334</v>
      </c>
      <c r="X277" s="72">
        <v>542</v>
      </c>
      <c r="Y277" s="45">
        <v>1.0416666666666666E-2</v>
      </c>
      <c r="Z277" s="40">
        <v>1</v>
      </c>
      <c r="AA277" s="205">
        <v>123.45555555555555</v>
      </c>
      <c r="AB277" s="47">
        <v>66912.911111111112</v>
      </c>
      <c r="AC277" s="41">
        <v>183157285.22590774</v>
      </c>
      <c r="AD277" s="48">
        <v>183224198.13701886</v>
      </c>
      <c r="AE277" s="49">
        <v>2</v>
      </c>
      <c r="AF277" s="11" t="s">
        <v>241</v>
      </c>
      <c r="AG277" s="50" t="s">
        <v>1268</v>
      </c>
      <c r="AH277" s="11" t="s">
        <v>245</v>
      </c>
      <c r="AI277" s="51" t="s">
        <v>1263</v>
      </c>
      <c r="AJ277" s="11" t="s">
        <v>263</v>
      </c>
      <c r="AK277" s="52" t="s">
        <v>1266</v>
      </c>
      <c r="AL277" s="11" t="s">
        <v>242</v>
      </c>
      <c r="AM277" s="51" t="s">
        <v>1263</v>
      </c>
      <c r="AN277" s="11" t="s">
        <v>247</v>
      </c>
      <c r="AO277" s="52" t="s">
        <v>1262</v>
      </c>
      <c r="AP277" s="42" t="s">
        <v>62</v>
      </c>
      <c r="AQ277" s="51" t="s">
        <v>1262</v>
      </c>
      <c r="AR277" s="197" t="s">
        <v>1269</v>
      </c>
      <c r="AS277" s="198">
        <v>4</v>
      </c>
      <c r="AT277" s="198" t="s">
        <v>307</v>
      </c>
      <c r="AU277" s="189" t="s">
        <v>391</v>
      </c>
    </row>
    <row r="278" spans="2:47" s="185" customFormat="1" ht="41.4" thickBot="1">
      <c r="B278" s="35"/>
      <c r="C278" s="36" t="s">
        <v>380</v>
      </c>
      <c r="D278" s="36" t="s">
        <v>384</v>
      </c>
      <c r="E278" s="36" t="s">
        <v>382</v>
      </c>
      <c r="F278" s="36" t="s">
        <v>974</v>
      </c>
      <c r="G278" s="36">
        <v>14210</v>
      </c>
      <c r="H278" s="36" t="s">
        <v>863</v>
      </c>
      <c r="I278" s="36" t="s">
        <v>975</v>
      </c>
      <c r="J278" s="36" t="s">
        <v>1224</v>
      </c>
      <c r="K278" s="36" t="s">
        <v>1016</v>
      </c>
      <c r="L278" s="37" t="s">
        <v>324</v>
      </c>
      <c r="M278" s="36" t="s">
        <v>1223</v>
      </c>
      <c r="N278" s="36" t="s">
        <v>137</v>
      </c>
      <c r="O278" s="36" t="s">
        <v>1002</v>
      </c>
      <c r="P278" s="37" t="s">
        <v>6</v>
      </c>
      <c r="Q278" s="36" t="s">
        <v>448</v>
      </c>
      <c r="R278" s="37" t="s">
        <v>140</v>
      </c>
      <c r="S278" s="36" t="s">
        <v>1009</v>
      </c>
      <c r="T278" s="38">
        <v>4.1666666666666664E-2</v>
      </c>
      <c r="U278" s="209">
        <v>3</v>
      </c>
      <c r="V278" s="54">
        <v>734689</v>
      </c>
      <c r="W278" s="44">
        <v>24489.633333333335</v>
      </c>
      <c r="X278" s="72">
        <v>542</v>
      </c>
      <c r="Y278" s="45">
        <v>4.1666666666666664E-2</v>
      </c>
      <c r="Z278" s="40">
        <v>1</v>
      </c>
      <c r="AA278" s="205">
        <v>1020.401388888889</v>
      </c>
      <c r="AB278" s="47">
        <v>553057.55277777778</v>
      </c>
      <c r="AC278" s="41">
        <v>183157285.22590774</v>
      </c>
      <c r="AD278" s="48">
        <v>183710342.77868551</v>
      </c>
      <c r="AE278" s="49">
        <v>2</v>
      </c>
      <c r="AF278" s="11" t="s">
        <v>241</v>
      </c>
      <c r="AG278" s="50" t="s">
        <v>1268</v>
      </c>
      <c r="AH278" s="11" t="s">
        <v>245</v>
      </c>
      <c r="AI278" s="51" t="s">
        <v>1263</v>
      </c>
      <c r="AJ278" s="11" t="s">
        <v>263</v>
      </c>
      <c r="AK278" s="52" t="s">
        <v>1266</v>
      </c>
      <c r="AL278" s="11" t="s">
        <v>242</v>
      </c>
      <c r="AM278" s="51" t="s">
        <v>1263</v>
      </c>
      <c r="AN278" s="11" t="s">
        <v>247</v>
      </c>
      <c r="AO278" s="52" t="s">
        <v>1262</v>
      </c>
      <c r="AP278" s="42" t="s">
        <v>54</v>
      </c>
      <c r="AQ278" s="51" t="s">
        <v>1263</v>
      </c>
      <c r="AR278" s="197" t="s">
        <v>1286</v>
      </c>
      <c r="AS278" s="198">
        <v>4</v>
      </c>
      <c r="AT278" s="198" t="s">
        <v>307</v>
      </c>
      <c r="AU278" s="189" t="s">
        <v>391</v>
      </c>
    </row>
    <row r="279" spans="2:47" s="185" customFormat="1" ht="41.4" thickBot="1">
      <c r="B279" s="35"/>
      <c r="C279" s="36" t="s">
        <v>380</v>
      </c>
      <c r="D279" s="36" t="s">
        <v>384</v>
      </c>
      <c r="E279" s="36" t="s">
        <v>382</v>
      </c>
      <c r="F279" s="36" t="s">
        <v>965</v>
      </c>
      <c r="G279" s="36">
        <v>14210</v>
      </c>
      <c r="H279" s="36" t="s">
        <v>862</v>
      </c>
      <c r="I279" s="36" t="s">
        <v>406</v>
      </c>
      <c r="J279" s="36" t="s">
        <v>1001</v>
      </c>
      <c r="K279" s="36" t="s">
        <v>348</v>
      </c>
      <c r="L279" s="37" t="s">
        <v>136</v>
      </c>
      <c r="M279" s="36" t="s">
        <v>1021</v>
      </c>
      <c r="N279" s="36" t="s">
        <v>137</v>
      </c>
      <c r="O279" s="36" t="s">
        <v>151</v>
      </c>
      <c r="P279" s="37" t="s">
        <v>6</v>
      </c>
      <c r="Q279" s="36" t="s">
        <v>1022</v>
      </c>
      <c r="R279" s="37" t="s">
        <v>140</v>
      </c>
      <c r="S279" s="36" t="s">
        <v>1023</v>
      </c>
      <c r="T279" s="38">
        <v>0</v>
      </c>
      <c r="U279" s="209">
        <v>2</v>
      </c>
      <c r="V279" s="54">
        <v>0</v>
      </c>
      <c r="W279" s="44">
        <v>0</v>
      </c>
      <c r="X279" s="72">
        <v>542</v>
      </c>
      <c r="Y279" s="45">
        <v>0</v>
      </c>
      <c r="Z279" s="40">
        <v>0</v>
      </c>
      <c r="AA279" s="205">
        <v>0</v>
      </c>
      <c r="AB279" s="47">
        <v>0</v>
      </c>
      <c r="AC279" s="41">
        <v>30000000</v>
      </c>
      <c r="AD279" s="48">
        <v>30000000</v>
      </c>
      <c r="AE279" s="49">
        <v>1</v>
      </c>
      <c r="AF279" s="11" t="s">
        <v>64</v>
      </c>
      <c r="AG279" s="50" t="s">
        <v>1262</v>
      </c>
      <c r="AH279" s="11" t="s">
        <v>63</v>
      </c>
      <c r="AI279" s="51" t="s">
        <v>1262</v>
      </c>
      <c r="AJ279" s="11" t="s">
        <v>143</v>
      </c>
      <c r="AK279" s="52" t="s">
        <v>1262</v>
      </c>
      <c r="AL279" s="11" t="s">
        <v>242</v>
      </c>
      <c r="AM279" s="51" t="s">
        <v>1263</v>
      </c>
      <c r="AN279" s="11" t="s">
        <v>247</v>
      </c>
      <c r="AO279" s="52" t="s">
        <v>1262</v>
      </c>
      <c r="AP279" s="42" t="s">
        <v>58</v>
      </c>
      <c r="AQ279" s="51" t="s">
        <v>1262</v>
      </c>
      <c r="AR279" s="197" t="s">
        <v>1283</v>
      </c>
      <c r="AS279" s="198">
        <v>2</v>
      </c>
      <c r="AT279" s="198" t="s">
        <v>304</v>
      </c>
      <c r="AU279" s="189" t="s">
        <v>303</v>
      </c>
    </row>
    <row r="280" spans="2:47" s="185" customFormat="1" ht="41.4" thickBot="1">
      <c r="B280" s="35"/>
      <c r="C280" s="36" t="s">
        <v>380</v>
      </c>
      <c r="D280" s="36" t="s">
        <v>384</v>
      </c>
      <c r="E280" s="36" t="s">
        <v>382</v>
      </c>
      <c r="F280" s="36" t="s">
        <v>965</v>
      </c>
      <c r="G280" s="36">
        <v>14210</v>
      </c>
      <c r="H280" s="36" t="s">
        <v>867</v>
      </c>
      <c r="I280" s="36" t="s">
        <v>972</v>
      </c>
      <c r="J280" s="36" t="s">
        <v>854</v>
      </c>
      <c r="K280" s="36" t="s">
        <v>833</v>
      </c>
      <c r="L280" s="37" t="s">
        <v>136</v>
      </c>
      <c r="M280" s="36" t="s">
        <v>1137</v>
      </c>
      <c r="N280" s="36" t="s">
        <v>137</v>
      </c>
      <c r="O280" s="36" t="s">
        <v>447</v>
      </c>
      <c r="P280" s="37" t="s">
        <v>1</v>
      </c>
      <c r="Q280" s="36" t="s">
        <v>476</v>
      </c>
      <c r="R280" s="37" t="s">
        <v>140</v>
      </c>
      <c r="S280" s="36" t="s">
        <v>1138</v>
      </c>
      <c r="T280" s="38">
        <v>4.1666666666666664E-2</v>
      </c>
      <c r="U280" s="209">
        <v>90</v>
      </c>
      <c r="V280" s="54">
        <v>734689</v>
      </c>
      <c r="W280" s="44">
        <v>24489.633333333335</v>
      </c>
      <c r="X280" s="72">
        <v>542</v>
      </c>
      <c r="Y280" s="45">
        <v>4.1666666666666664E-2</v>
      </c>
      <c r="Z280" s="40">
        <v>1</v>
      </c>
      <c r="AA280" s="205">
        <v>1020.401388888889</v>
      </c>
      <c r="AB280" s="47">
        <v>553057.55277777778</v>
      </c>
      <c r="AC280" s="41">
        <v>336001855.9137007</v>
      </c>
      <c r="AD280" s="48">
        <v>336554913.46647847</v>
      </c>
      <c r="AE280" s="49">
        <v>2</v>
      </c>
      <c r="AF280" s="11" t="s">
        <v>241</v>
      </c>
      <c r="AG280" s="50" t="s">
        <v>1268</v>
      </c>
      <c r="AH280" s="11" t="s">
        <v>63</v>
      </c>
      <c r="AI280" s="51" t="s">
        <v>1262</v>
      </c>
      <c r="AJ280" s="11" t="s">
        <v>143</v>
      </c>
      <c r="AK280" s="52" t="s">
        <v>1262</v>
      </c>
      <c r="AL280" s="11" t="s">
        <v>242</v>
      </c>
      <c r="AM280" s="51" t="s">
        <v>1263</v>
      </c>
      <c r="AN280" s="11" t="s">
        <v>247</v>
      </c>
      <c r="AO280" s="52" t="s">
        <v>1262</v>
      </c>
      <c r="AP280" s="42" t="s">
        <v>54</v>
      </c>
      <c r="AQ280" s="51" t="s">
        <v>1263</v>
      </c>
      <c r="AR280" s="197" t="s">
        <v>1302</v>
      </c>
      <c r="AS280" s="198">
        <v>3</v>
      </c>
      <c r="AT280" s="198" t="s">
        <v>305</v>
      </c>
      <c r="AU280" s="189" t="s">
        <v>392</v>
      </c>
    </row>
    <row r="281" spans="2:47" s="185" customFormat="1" ht="61.8" thickBot="1">
      <c r="B281" s="35"/>
      <c r="C281" s="36" t="s">
        <v>380</v>
      </c>
      <c r="D281" s="36" t="s">
        <v>384</v>
      </c>
      <c r="E281" s="36" t="s">
        <v>382</v>
      </c>
      <c r="F281" s="36" t="s">
        <v>965</v>
      </c>
      <c r="G281" s="36">
        <v>14210</v>
      </c>
      <c r="H281" s="36" t="s">
        <v>865</v>
      </c>
      <c r="I281" s="36" t="s">
        <v>1139</v>
      </c>
      <c r="J281" s="36" t="s">
        <v>449</v>
      </c>
      <c r="K281" s="36" t="s">
        <v>346</v>
      </c>
      <c r="L281" s="37" t="s">
        <v>136</v>
      </c>
      <c r="M281" s="36" t="s">
        <v>1018</v>
      </c>
      <c r="N281" s="36" t="s">
        <v>137</v>
      </c>
      <c r="O281" s="36" t="s">
        <v>147</v>
      </c>
      <c r="P281" s="37" t="s">
        <v>1</v>
      </c>
      <c r="Q281" s="36" t="s">
        <v>450</v>
      </c>
      <c r="R281" s="37" t="s">
        <v>140</v>
      </c>
      <c r="S281" s="36" t="s">
        <v>451</v>
      </c>
      <c r="T281" s="38">
        <v>2.0833333333333332E-2</v>
      </c>
      <c r="U281" s="209">
        <v>0.33333333333333331</v>
      </c>
      <c r="V281" s="54">
        <v>0</v>
      </c>
      <c r="W281" s="44">
        <v>0</v>
      </c>
      <c r="X281" s="72">
        <v>542</v>
      </c>
      <c r="Y281" s="45">
        <v>2.0833333333333332E-2</v>
      </c>
      <c r="Z281" s="40">
        <v>0</v>
      </c>
      <c r="AA281" s="205">
        <v>0</v>
      </c>
      <c r="AB281" s="47">
        <v>0</v>
      </c>
      <c r="AC281" s="41">
        <v>98369600</v>
      </c>
      <c r="AD281" s="48">
        <v>98369600</v>
      </c>
      <c r="AE281" s="49">
        <v>1</v>
      </c>
      <c r="AF281" s="11" t="s">
        <v>64</v>
      </c>
      <c r="AG281" s="50" t="s">
        <v>1262</v>
      </c>
      <c r="AH281" s="11" t="s">
        <v>63</v>
      </c>
      <c r="AI281" s="51" t="s">
        <v>1262</v>
      </c>
      <c r="AJ281" s="11" t="s">
        <v>143</v>
      </c>
      <c r="AK281" s="52" t="s">
        <v>1262</v>
      </c>
      <c r="AL281" s="11" t="s">
        <v>43</v>
      </c>
      <c r="AM281" s="51" t="s">
        <v>1268</v>
      </c>
      <c r="AN281" s="11" t="s">
        <v>247</v>
      </c>
      <c r="AO281" s="52" t="s">
        <v>1262</v>
      </c>
      <c r="AP281" s="42" t="s">
        <v>58</v>
      </c>
      <c r="AQ281" s="51" t="s">
        <v>1262</v>
      </c>
      <c r="AR281" s="197" t="s">
        <v>1287</v>
      </c>
      <c r="AS281" s="198">
        <v>3</v>
      </c>
      <c r="AT281" s="198" t="s">
        <v>305</v>
      </c>
      <c r="AU281" s="189" t="s">
        <v>392</v>
      </c>
    </row>
    <row r="282" spans="2:47" s="185" customFormat="1" ht="41.4" thickBot="1">
      <c r="B282" s="35"/>
      <c r="C282" s="36" t="s">
        <v>380</v>
      </c>
      <c r="D282" s="36" t="s">
        <v>396</v>
      </c>
      <c r="E282" s="36" t="s">
        <v>382</v>
      </c>
      <c r="F282" s="36" t="s">
        <v>956</v>
      </c>
      <c r="G282" s="36">
        <v>13531</v>
      </c>
      <c r="H282" s="36" t="s">
        <v>945</v>
      </c>
      <c r="I282" s="36" t="s">
        <v>964</v>
      </c>
      <c r="J282" s="36" t="s">
        <v>983</v>
      </c>
      <c r="K282" s="36" t="s">
        <v>833</v>
      </c>
      <c r="L282" s="37" t="s">
        <v>136</v>
      </c>
      <c r="M282" s="36" t="s">
        <v>1137</v>
      </c>
      <c r="N282" s="36" t="s">
        <v>432</v>
      </c>
      <c r="O282" s="36" t="s">
        <v>147</v>
      </c>
      <c r="P282" s="37" t="s">
        <v>1</v>
      </c>
      <c r="Q282" s="36" t="s">
        <v>476</v>
      </c>
      <c r="R282" s="37" t="s">
        <v>140</v>
      </c>
      <c r="S282" s="36" t="s">
        <v>1138</v>
      </c>
      <c r="T282" s="38">
        <v>4.1666666666666664E-2</v>
      </c>
      <c r="U282" s="209">
        <v>90</v>
      </c>
      <c r="V282" s="54">
        <v>817664</v>
      </c>
      <c r="W282" s="44">
        <v>27255.466666666667</v>
      </c>
      <c r="X282" s="72">
        <v>542</v>
      </c>
      <c r="Y282" s="45">
        <v>4.1666666666666664E-2</v>
      </c>
      <c r="Z282" s="40">
        <v>1</v>
      </c>
      <c r="AA282" s="205">
        <v>1135.6444444444444</v>
      </c>
      <c r="AB282" s="47">
        <v>615519.2888888889</v>
      </c>
      <c r="AC282" s="41">
        <v>384724252.28589207</v>
      </c>
      <c r="AD282" s="48">
        <v>385339771.57478094</v>
      </c>
      <c r="AE282" s="49">
        <v>2</v>
      </c>
      <c r="AF282" s="11" t="s">
        <v>241</v>
      </c>
      <c r="AG282" s="50" t="s">
        <v>1268</v>
      </c>
      <c r="AH282" s="11" t="s">
        <v>63</v>
      </c>
      <c r="AI282" s="51" t="s">
        <v>1262</v>
      </c>
      <c r="AJ282" s="11" t="s">
        <v>143</v>
      </c>
      <c r="AK282" s="52" t="s">
        <v>1262</v>
      </c>
      <c r="AL282" s="11" t="s">
        <v>242</v>
      </c>
      <c r="AM282" s="51" t="s">
        <v>1263</v>
      </c>
      <c r="AN282" s="11" t="s">
        <v>243</v>
      </c>
      <c r="AO282" s="52" t="s">
        <v>1263</v>
      </c>
      <c r="AP282" s="42" t="s">
        <v>54</v>
      </c>
      <c r="AQ282" s="51" t="s">
        <v>1263</v>
      </c>
      <c r="AR282" s="197" t="s">
        <v>1303</v>
      </c>
      <c r="AS282" s="198">
        <v>3</v>
      </c>
      <c r="AT282" s="198" t="s">
        <v>305</v>
      </c>
      <c r="AU282" s="189" t="s">
        <v>392</v>
      </c>
    </row>
    <row r="283" spans="2:47" s="185" customFormat="1" ht="51.6" thickBot="1">
      <c r="B283" s="35"/>
      <c r="C283" s="36" t="s">
        <v>380</v>
      </c>
      <c r="D283" s="36" t="s">
        <v>396</v>
      </c>
      <c r="E283" s="36" t="s">
        <v>382</v>
      </c>
      <c r="F283" s="36" t="s">
        <v>956</v>
      </c>
      <c r="G283" s="36">
        <v>13531</v>
      </c>
      <c r="H283" s="36" t="s">
        <v>946</v>
      </c>
      <c r="I283" s="36" t="s">
        <v>957</v>
      </c>
      <c r="J283" s="36" t="s">
        <v>1225</v>
      </c>
      <c r="K283" s="36" t="s">
        <v>1025</v>
      </c>
      <c r="L283" s="37" t="s">
        <v>324</v>
      </c>
      <c r="M283" s="36" t="s">
        <v>1041</v>
      </c>
      <c r="N283" s="36" t="s">
        <v>432</v>
      </c>
      <c r="O283" s="36" t="s">
        <v>147</v>
      </c>
      <c r="P283" s="37" t="s">
        <v>1</v>
      </c>
      <c r="Q283" s="36" t="s">
        <v>1050</v>
      </c>
      <c r="R283" s="37" t="s">
        <v>140</v>
      </c>
      <c r="S283" s="36" t="s">
        <v>830</v>
      </c>
      <c r="T283" s="38">
        <v>4.1666666666666664E-2</v>
      </c>
      <c r="U283" s="209">
        <v>5</v>
      </c>
      <c r="V283" s="54">
        <v>817664</v>
      </c>
      <c r="W283" s="44">
        <v>27255.466666666667</v>
      </c>
      <c r="X283" s="72">
        <v>542</v>
      </c>
      <c r="Y283" s="45">
        <v>4.1666666666666664E-2</v>
      </c>
      <c r="Z283" s="40">
        <v>1</v>
      </c>
      <c r="AA283" s="205">
        <v>1135.6444444444444</v>
      </c>
      <c r="AB283" s="47">
        <v>615519.2888888889</v>
      </c>
      <c r="AC283" s="41">
        <v>161870988.06522933</v>
      </c>
      <c r="AD283" s="48">
        <v>162486507.35411823</v>
      </c>
      <c r="AE283" s="49">
        <v>2</v>
      </c>
      <c r="AF283" s="11" t="s">
        <v>241</v>
      </c>
      <c r="AG283" s="50" t="s">
        <v>1268</v>
      </c>
      <c r="AH283" s="11" t="s">
        <v>39</v>
      </c>
      <c r="AI283" s="51" t="s">
        <v>1266</v>
      </c>
      <c r="AJ283" s="11" t="s">
        <v>263</v>
      </c>
      <c r="AK283" s="52" t="s">
        <v>1266</v>
      </c>
      <c r="AL283" s="11" t="s">
        <v>34</v>
      </c>
      <c r="AM283" s="51" t="s">
        <v>1266</v>
      </c>
      <c r="AN283" s="11" t="s">
        <v>243</v>
      </c>
      <c r="AO283" s="52" t="s">
        <v>1263</v>
      </c>
      <c r="AP283" s="42" t="s">
        <v>50</v>
      </c>
      <c r="AQ283" s="51" t="s">
        <v>1263</v>
      </c>
      <c r="AR283" s="197" t="s">
        <v>1284</v>
      </c>
      <c r="AS283" s="198">
        <v>4</v>
      </c>
      <c r="AT283" s="198" t="s">
        <v>307</v>
      </c>
      <c r="AU283" s="189" t="s">
        <v>391</v>
      </c>
    </row>
    <row r="284" spans="2:47" s="185" customFormat="1" ht="51.6" thickBot="1">
      <c r="B284" s="35"/>
      <c r="C284" s="36" t="s">
        <v>380</v>
      </c>
      <c r="D284" s="36" t="s">
        <v>396</v>
      </c>
      <c r="E284" s="36" t="s">
        <v>382</v>
      </c>
      <c r="F284" s="36" t="s">
        <v>956</v>
      </c>
      <c r="G284" s="36">
        <v>13531</v>
      </c>
      <c r="H284" s="36" t="s">
        <v>947</v>
      </c>
      <c r="I284" s="36" t="s">
        <v>959</v>
      </c>
      <c r="J284" s="36" t="s">
        <v>978</v>
      </c>
      <c r="K284" s="36" t="s">
        <v>1025</v>
      </c>
      <c r="L284" s="37" t="s">
        <v>324</v>
      </c>
      <c r="M284" s="36" t="s">
        <v>1041</v>
      </c>
      <c r="N284" s="36" t="s">
        <v>432</v>
      </c>
      <c r="O284" s="36" t="s">
        <v>147</v>
      </c>
      <c r="P284" s="37" t="s">
        <v>1</v>
      </c>
      <c r="Q284" s="36" t="s">
        <v>1050</v>
      </c>
      <c r="R284" s="37" t="s">
        <v>140</v>
      </c>
      <c r="S284" s="36" t="s">
        <v>830</v>
      </c>
      <c r="T284" s="38">
        <v>0</v>
      </c>
      <c r="U284" s="209">
        <v>5</v>
      </c>
      <c r="V284" s="54">
        <v>0</v>
      </c>
      <c r="W284" s="44">
        <v>0</v>
      </c>
      <c r="X284" s="72">
        <v>542</v>
      </c>
      <c r="Y284" s="45">
        <v>0</v>
      </c>
      <c r="Z284" s="40">
        <v>0</v>
      </c>
      <c r="AA284" s="205">
        <v>0</v>
      </c>
      <c r="AB284" s="47">
        <v>0</v>
      </c>
      <c r="AC284" s="41">
        <v>161870988.06522933</v>
      </c>
      <c r="AD284" s="48">
        <v>161870988.06522933</v>
      </c>
      <c r="AE284" s="49">
        <v>2</v>
      </c>
      <c r="AF284" s="11" t="s">
        <v>64</v>
      </c>
      <c r="AG284" s="50" t="s">
        <v>1262</v>
      </c>
      <c r="AH284" s="11" t="s">
        <v>39</v>
      </c>
      <c r="AI284" s="51" t="s">
        <v>1266</v>
      </c>
      <c r="AJ284" s="11" t="s">
        <v>263</v>
      </c>
      <c r="AK284" s="52" t="s">
        <v>1266</v>
      </c>
      <c r="AL284" s="11" t="s">
        <v>34</v>
      </c>
      <c r="AM284" s="51" t="s">
        <v>1266</v>
      </c>
      <c r="AN284" s="11" t="s">
        <v>243</v>
      </c>
      <c r="AO284" s="52" t="s">
        <v>1263</v>
      </c>
      <c r="AP284" s="42" t="s">
        <v>50</v>
      </c>
      <c r="AQ284" s="51" t="s">
        <v>1263</v>
      </c>
      <c r="AR284" s="197" t="s">
        <v>1274</v>
      </c>
      <c r="AS284" s="198">
        <v>4</v>
      </c>
      <c r="AT284" s="198" t="s">
        <v>307</v>
      </c>
      <c r="AU284" s="189" t="s">
        <v>391</v>
      </c>
    </row>
    <row r="285" spans="2:47" s="185" customFormat="1" ht="51.6" thickBot="1">
      <c r="B285" s="35"/>
      <c r="C285" s="36" t="s">
        <v>380</v>
      </c>
      <c r="D285" s="36" t="s">
        <v>396</v>
      </c>
      <c r="E285" s="36" t="s">
        <v>382</v>
      </c>
      <c r="F285" s="36" t="s">
        <v>956</v>
      </c>
      <c r="G285" s="36">
        <v>13531</v>
      </c>
      <c r="H285" s="36" t="s">
        <v>948</v>
      </c>
      <c r="I285" s="36" t="s">
        <v>958</v>
      </c>
      <c r="J285" s="36" t="s">
        <v>1032</v>
      </c>
      <c r="K285" s="36" t="s">
        <v>1025</v>
      </c>
      <c r="L285" s="37" t="s">
        <v>324</v>
      </c>
      <c r="M285" s="36" t="s">
        <v>1010</v>
      </c>
      <c r="N285" s="36" t="s">
        <v>432</v>
      </c>
      <c r="O285" s="36" t="s">
        <v>147</v>
      </c>
      <c r="P285" s="37" t="s">
        <v>1</v>
      </c>
      <c r="Q285" s="36" t="s">
        <v>361</v>
      </c>
      <c r="R285" s="37" t="s">
        <v>140</v>
      </c>
      <c r="S285" s="36" t="s">
        <v>171</v>
      </c>
      <c r="T285" s="38">
        <v>0</v>
      </c>
      <c r="U285" s="209">
        <v>5</v>
      </c>
      <c r="V285" s="54">
        <v>0</v>
      </c>
      <c r="W285" s="44">
        <v>0</v>
      </c>
      <c r="X285" s="72">
        <v>542</v>
      </c>
      <c r="Y285" s="45">
        <v>0</v>
      </c>
      <c r="Z285" s="40">
        <v>0</v>
      </c>
      <c r="AA285" s="205">
        <v>0</v>
      </c>
      <c r="AB285" s="47">
        <v>0</v>
      </c>
      <c r="AC285" s="41">
        <v>161870988.06522933</v>
      </c>
      <c r="AD285" s="48">
        <v>161870988.06522933</v>
      </c>
      <c r="AE285" s="49">
        <v>2</v>
      </c>
      <c r="AF285" s="11" t="s">
        <v>64</v>
      </c>
      <c r="AG285" s="50" t="s">
        <v>1262</v>
      </c>
      <c r="AH285" s="11" t="s">
        <v>39</v>
      </c>
      <c r="AI285" s="51" t="s">
        <v>1266</v>
      </c>
      <c r="AJ285" s="11" t="s">
        <v>263</v>
      </c>
      <c r="AK285" s="52" t="s">
        <v>1266</v>
      </c>
      <c r="AL285" s="11" t="s">
        <v>34</v>
      </c>
      <c r="AM285" s="51" t="s">
        <v>1266</v>
      </c>
      <c r="AN285" s="11" t="s">
        <v>243</v>
      </c>
      <c r="AO285" s="52" t="s">
        <v>1263</v>
      </c>
      <c r="AP285" s="42" t="s">
        <v>50</v>
      </c>
      <c r="AQ285" s="51" t="s">
        <v>1263</v>
      </c>
      <c r="AR285" s="197" t="s">
        <v>1274</v>
      </c>
      <c r="AS285" s="198">
        <v>4</v>
      </c>
      <c r="AT285" s="198" t="s">
        <v>307</v>
      </c>
      <c r="AU285" s="189" t="s">
        <v>391</v>
      </c>
    </row>
    <row r="286" spans="2:47" s="185" customFormat="1" ht="41.4" thickBot="1">
      <c r="B286" s="35"/>
      <c r="C286" s="36" t="s">
        <v>380</v>
      </c>
      <c r="D286" s="36" t="s">
        <v>396</v>
      </c>
      <c r="E286" s="36" t="s">
        <v>382</v>
      </c>
      <c r="F286" s="36" t="s">
        <v>956</v>
      </c>
      <c r="G286" s="36">
        <v>13531</v>
      </c>
      <c r="H286" s="36" t="s">
        <v>949</v>
      </c>
      <c r="I286" s="36" t="s">
        <v>405</v>
      </c>
      <c r="J286" s="36" t="s">
        <v>1226</v>
      </c>
      <c r="K286" s="36" t="s">
        <v>1016</v>
      </c>
      <c r="L286" s="37" t="s">
        <v>324</v>
      </c>
      <c r="M286" s="36" t="s">
        <v>1012</v>
      </c>
      <c r="N286" s="36" t="s">
        <v>432</v>
      </c>
      <c r="O286" s="36" t="s">
        <v>151</v>
      </c>
      <c r="P286" s="37" t="s">
        <v>6</v>
      </c>
      <c r="Q286" s="36" t="s">
        <v>448</v>
      </c>
      <c r="R286" s="37" t="s">
        <v>140</v>
      </c>
      <c r="S286" s="36" t="s">
        <v>1009</v>
      </c>
      <c r="T286" s="38">
        <v>4.1666666666666664E-2</v>
      </c>
      <c r="U286" s="209">
        <v>3</v>
      </c>
      <c r="V286" s="54">
        <v>817664</v>
      </c>
      <c r="W286" s="44">
        <v>27255.466666666667</v>
      </c>
      <c r="X286" s="72">
        <v>542</v>
      </c>
      <c r="Y286" s="45">
        <v>4.1666666666666664E-2</v>
      </c>
      <c r="Z286" s="40">
        <v>1</v>
      </c>
      <c r="AA286" s="205">
        <v>1135.6444444444444</v>
      </c>
      <c r="AB286" s="47">
        <v>615519.2888888889</v>
      </c>
      <c r="AC286" s="41">
        <v>200405322.02091306</v>
      </c>
      <c r="AD286" s="48">
        <v>201020841.30980197</v>
      </c>
      <c r="AE286" s="49">
        <v>2</v>
      </c>
      <c r="AF286" s="11" t="s">
        <v>241</v>
      </c>
      <c r="AG286" s="50" t="s">
        <v>1268</v>
      </c>
      <c r="AH286" s="11" t="s">
        <v>245</v>
      </c>
      <c r="AI286" s="51" t="s">
        <v>1263</v>
      </c>
      <c r="AJ286" s="11" t="s">
        <v>263</v>
      </c>
      <c r="AK286" s="52" t="s">
        <v>1266</v>
      </c>
      <c r="AL286" s="11" t="s">
        <v>242</v>
      </c>
      <c r="AM286" s="51" t="s">
        <v>1263</v>
      </c>
      <c r="AN286" s="11" t="s">
        <v>247</v>
      </c>
      <c r="AO286" s="52" t="s">
        <v>1262</v>
      </c>
      <c r="AP286" s="42" t="s">
        <v>54</v>
      </c>
      <c r="AQ286" s="51" t="s">
        <v>1263</v>
      </c>
      <c r="AR286" s="197" t="s">
        <v>1286</v>
      </c>
      <c r="AS286" s="198">
        <v>4</v>
      </c>
      <c r="AT286" s="198" t="s">
        <v>307</v>
      </c>
      <c r="AU286" s="189" t="s">
        <v>391</v>
      </c>
    </row>
    <row r="287" spans="2:47" s="185" customFormat="1" ht="41.4" thickBot="1">
      <c r="B287" s="35"/>
      <c r="C287" s="36" t="s">
        <v>380</v>
      </c>
      <c r="D287" s="36" t="s">
        <v>396</v>
      </c>
      <c r="E287" s="36" t="s">
        <v>382</v>
      </c>
      <c r="F287" s="36" t="s">
        <v>956</v>
      </c>
      <c r="G287" s="36">
        <v>13531</v>
      </c>
      <c r="H287" s="36" t="s">
        <v>950</v>
      </c>
      <c r="I287" s="36" t="s">
        <v>960</v>
      </c>
      <c r="J287" s="36" t="s">
        <v>1227</v>
      </c>
      <c r="K287" s="36" t="s">
        <v>1016</v>
      </c>
      <c r="L287" s="37" t="s">
        <v>324</v>
      </c>
      <c r="M287" s="36" t="s">
        <v>1012</v>
      </c>
      <c r="N287" s="36" t="s">
        <v>432</v>
      </c>
      <c r="O287" s="36" t="s">
        <v>151</v>
      </c>
      <c r="P287" s="37" t="s">
        <v>6</v>
      </c>
      <c r="Q287" s="36" t="s">
        <v>448</v>
      </c>
      <c r="R287" s="37" t="s">
        <v>140</v>
      </c>
      <c r="S287" s="36" t="s">
        <v>1009</v>
      </c>
      <c r="T287" s="38">
        <v>2.0833333333333332E-2</v>
      </c>
      <c r="U287" s="209">
        <v>3</v>
      </c>
      <c r="V287" s="54">
        <v>0</v>
      </c>
      <c r="W287" s="44">
        <v>0</v>
      </c>
      <c r="X287" s="72">
        <v>542</v>
      </c>
      <c r="Y287" s="45">
        <v>2.0833333333333332E-2</v>
      </c>
      <c r="Z287" s="40">
        <v>0</v>
      </c>
      <c r="AA287" s="205">
        <v>0</v>
      </c>
      <c r="AB287" s="47">
        <v>0</v>
      </c>
      <c r="AC287" s="41">
        <v>200405322.02091306</v>
      </c>
      <c r="AD287" s="48">
        <v>200405322.02091306</v>
      </c>
      <c r="AE287" s="49">
        <v>2</v>
      </c>
      <c r="AF287" s="11" t="s">
        <v>64</v>
      </c>
      <c r="AG287" s="50" t="s">
        <v>1262</v>
      </c>
      <c r="AH287" s="11" t="s">
        <v>245</v>
      </c>
      <c r="AI287" s="51" t="s">
        <v>1263</v>
      </c>
      <c r="AJ287" s="11" t="s">
        <v>263</v>
      </c>
      <c r="AK287" s="52" t="s">
        <v>1266</v>
      </c>
      <c r="AL287" s="11" t="s">
        <v>242</v>
      </c>
      <c r="AM287" s="51" t="s">
        <v>1263</v>
      </c>
      <c r="AN287" s="11" t="s">
        <v>247</v>
      </c>
      <c r="AO287" s="52" t="s">
        <v>1262</v>
      </c>
      <c r="AP287" s="42" t="s">
        <v>54</v>
      </c>
      <c r="AQ287" s="51" t="s">
        <v>1263</v>
      </c>
      <c r="AR287" s="197" t="s">
        <v>1292</v>
      </c>
      <c r="AS287" s="198">
        <v>4</v>
      </c>
      <c r="AT287" s="198" t="s">
        <v>307</v>
      </c>
      <c r="AU287" s="189" t="s">
        <v>391</v>
      </c>
    </row>
    <row r="288" spans="2:47" s="185" customFormat="1" ht="41.4" thickBot="1">
      <c r="B288" s="35"/>
      <c r="C288" s="36" t="s">
        <v>380</v>
      </c>
      <c r="D288" s="36" t="s">
        <v>396</v>
      </c>
      <c r="E288" s="36" t="s">
        <v>382</v>
      </c>
      <c r="F288" s="36" t="s">
        <v>956</v>
      </c>
      <c r="G288" s="36">
        <v>13531</v>
      </c>
      <c r="H288" s="36" t="s">
        <v>951</v>
      </c>
      <c r="I288" s="36" t="s">
        <v>961</v>
      </c>
      <c r="J288" s="36" t="s">
        <v>1228</v>
      </c>
      <c r="K288" s="36" t="s">
        <v>1016</v>
      </c>
      <c r="L288" s="37" t="s">
        <v>324</v>
      </c>
      <c r="M288" s="36" t="s">
        <v>1012</v>
      </c>
      <c r="N288" s="36" t="s">
        <v>432</v>
      </c>
      <c r="O288" s="36" t="s">
        <v>151</v>
      </c>
      <c r="P288" s="37" t="s">
        <v>6</v>
      </c>
      <c r="Q288" s="36" t="s">
        <v>448</v>
      </c>
      <c r="R288" s="37" t="s">
        <v>140</v>
      </c>
      <c r="S288" s="36" t="s">
        <v>1009</v>
      </c>
      <c r="T288" s="38">
        <v>2.0833333333333332E-2</v>
      </c>
      <c r="U288" s="209">
        <v>3</v>
      </c>
      <c r="V288" s="54">
        <v>817664</v>
      </c>
      <c r="W288" s="44">
        <v>27255.466666666667</v>
      </c>
      <c r="X288" s="72">
        <v>542</v>
      </c>
      <c r="Y288" s="45">
        <v>2.0833333333333332E-2</v>
      </c>
      <c r="Z288" s="40">
        <v>1</v>
      </c>
      <c r="AA288" s="205">
        <v>567.82222222222219</v>
      </c>
      <c r="AB288" s="47">
        <v>307759.64444444445</v>
      </c>
      <c r="AC288" s="41">
        <v>200405322.02091306</v>
      </c>
      <c r="AD288" s="48">
        <v>200713081.6653575</v>
      </c>
      <c r="AE288" s="49">
        <v>2</v>
      </c>
      <c r="AF288" s="11" t="s">
        <v>241</v>
      </c>
      <c r="AG288" s="50" t="s">
        <v>1268</v>
      </c>
      <c r="AH288" s="11" t="s">
        <v>245</v>
      </c>
      <c r="AI288" s="51" t="s">
        <v>1263</v>
      </c>
      <c r="AJ288" s="11" t="s">
        <v>263</v>
      </c>
      <c r="AK288" s="52" t="s">
        <v>1266</v>
      </c>
      <c r="AL288" s="11" t="s">
        <v>242</v>
      </c>
      <c r="AM288" s="51" t="s">
        <v>1263</v>
      </c>
      <c r="AN288" s="11" t="s">
        <v>247</v>
      </c>
      <c r="AO288" s="52" t="s">
        <v>1262</v>
      </c>
      <c r="AP288" s="42" t="s">
        <v>54</v>
      </c>
      <c r="AQ288" s="51" t="s">
        <v>1263</v>
      </c>
      <c r="AR288" s="197" t="s">
        <v>1286</v>
      </c>
      <c r="AS288" s="198">
        <v>4</v>
      </c>
      <c r="AT288" s="198" t="s">
        <v>307</v>
      </c>
      <c r="AU288" s="189" t="s">
        <v>391</v>
      </c>
    </row>
    <row r="289" spans="2:47" s="185" customFormat="1" ht="41.4" thickBot="1">
      <c r="B289" s="35"/>
      <c r="C289" s="36" t="s">
        <v>380</v>
      </c>
      <c r="D289" s="36" t="s">
        <v>396</v>
      </c>
      <c r="E289" s="36" t="s">
        <v>382</v>
      </c>
      <c r="F289" s="36" t="s">
        <v>956</v>
      </c>
      <c r="G289" s="36">
        <v>13531</v>
      </c>
      <c r="H289" s="36" t="s">
        <v>952</v>
      </c>
      <c r="I289" s="36" t="s">
        <v>962</v>
      </c>
      <c r="J289" s="36" t="s">
        <v>161</v>
      </c>
      <c r="K289" s="36" t="s">
        <v>1016</v>
      </c>
      <c r="L289" s="37" t="s">
        <v>155</v>
      </c>
      <c r="M289" s="36" t="s">
        <v>1014</v>
      </c>
      <c r="N289" s="36" t="s">
        <v>432</v>
      </c>
      <c r="O289" s="36" t="s">
        <v>147</v>
      </c>
      <c r="P289" s="37" t="s">
        <v>1</v>
      </c>
      <c r="Q289" s="36" t="s">
        <v>156</v>
      </c>
      <c r="R289" s="37" t="s">
        <v>157</v>
      </c>
      <c r="S289" s="36" t="s">
        <v>162</v>
      </c>
      <c r="T289" s="38">
        <v>2.0833333333333332E-2</v>
      </c>
      <c r="U289" s="209">
        <v>3</v>
      </c>
      <c r="V289" s="54">
        <v>0</v>
      </c>
      <c r="W289" s="44">
        <v>0</v>
      </c>
      <c r="X289" s="72">
        <v>542</v>
      </c>
      <c r="Y289" s="45">
        <v>2.0833333333333332E-2</v>
      </c>
      <c r="Z289" s="40">
        <v>0</v>
      </c>
      <c r="AA289" s="205">
        <v>0</v>
      </c>
      <c r="AB289" s="47">
        <v>0</v>
      </c>
      <c r="AC289" s="41">
        <v>200405322.02091306</v>
      </c>
      <c r="AD289" s="48">
        <v>200405322.02091306</v>
      </c>
      <c r="AE289" s="49">
        <v>2</v>
      </c>
      <c r="AF289" s="11" t="s">
        <v>64</v>
      </c>
      <c r="AG289" s="50" t="s">
        <v>1262</v>
      </c>
      <c r="AH289" s="11" t="s">
        <v>63</v>
      </c>
      <c r="AI289" s="51" t="s">
        <v>1262</v>
      </c>
      <c r="AJ289" s="11" t="s">
        <v>263</v>
      </c>
      <c r="AK289" s="52" t="s">
        <v>1266</v>
      </c>
      <c r="AL289" s="11" t="s">
        <v>344</v>
      </c>
      <c r="AM289" s="51" t="s">
        <v>1262</v>
      </c>
      <c r="AN289" s="11" t="s">
        <v>247</v>
      </c>
      <c r="AO289" s="52" t="s">
        <v>1262</v>
      </c>
      <c r="AP289" s="42" t="s">
        <v>62</v>
      </c>
      <c r="AQ289" s="51" t="s">
        <v>1262</v>
      </c>
      <c r="AR289" s="197" t="s">
        <v>1272</v>
      </c>
      <c r="AS289" s="198">
        <v>4</v>
      </c>
      <c r="AT289" s="198" t="s">
        <v>307</v>
      </c>
      <c r="AU289" s="189" t="s">
        <v>391</v>
      </c>
    </row>
    <row r="290" spans="2:47" s="185" customFormat="1" ht="41.4" thickBot="1">
      <c r="B290" s="35"/>
      <c r="C290" s="36" t="s">
        <v>380</v>
      </c>
      <c r="D290" s="36" t="s">
        <v>396</v>
      </c>
      <c r="E290" s="36" t="s">
        <v>382</v>
      </c>
      <c r="F290" s="36" t="s">
        <v>956</v>
      </c>
      <c r="G290" s="36">
        <v>13531</v>
      </c>
      <c r="H290" s="36" t="s">
        <v>953</v>
      </c>
      <c r="I290" s="36" t="s">
        <v>963</v>
      </c>
      <c r="J290" s="36" t="s">
        <v>161</v>
      </c>
      <c r="K290" s="36" t="s">
        <v>1016</v>
      </c>
      <c r="L290" s="37" t="s">
        <v>155</v>
      </c>
      <c r="M290" s="36" t="s">
        <v>1017</v>
      </c>
      <c r="N290" s="36" t="s">
        <v>432</v>
      </c>
      <c r="O290" s="36" t="s">
        <v>147</v>
      </c>
      <c r="P290" s="37" t="s">
        <v>1</v>
      </c>
      <c r="Q290" s="36" t="s">
        <v>156</v>
      </c>
      <c r="R290" s="37" t="s">
        <v>157</v>
      </c>
      <c r="S290" s="36" t="s">
        <v>162</v>
      </c>
      <c r="T290" s="38">
        <v>8.3333333333333329E-2</v>
      </c>
      <c r="U290" s="209">
        <v>3</v>
      </c>
      <c r="V290" s="54">
        <v>0</v>
      </c>
      <c r="W290" s="44">
        <v>0</v>
      </c>
      <c r="X290" s="72">
        <v>542</v>
      </c>
      <c r="Y290" s="45">
        <v>8.3333333333333329E-2</v>
      </c>
      <c r="Z290" s="40">
        <v>0</v>
      </c>
      <c r="AA290" s="205">
        <v>0</v>
      </c>
      <c r="AB290" s="47">
        <v>0</v>
      </c>
      <c r="AC290" s="41">
        <v>200405322.02091306</v>
      </c>
      <c r="AD290" s="48">
        <v>200405322.02091306</v>
      </c>
      <c r="AE290" s="49">
        <v>2</v>
      </c>
      <c r="AF290" s="11" t="s">
        <v>64</v>
      </c>
      <c r="AG290" s="50" t="s">
        <v>1262</v>
      </c>
      <c r="AH290" s="11" t="s">
        <v>246</v>
      </c>
      <c r="AI290" s="51" t="s">
        <v>1262</v>
      </c>
      <c r="AJ290" s="11" t="s">
        <v>263</v>
      </c>
      <c r="AK290" s="52" t="s">
        <v>1266</v>
      </c>
      <c r="AL290" s="11" t="s">
        <v>344</v>
      </c>
      <c r="AM290" s="51" t="s">
        <v>1262</v>
      </c>
      <c r="AN290" s="11" t="s">
        <v>247</v>
      </c>
      <c r="AO290" s="52" t="s">
        <v>1262</v>
      </c>
      <c r="AP290" s="42" t="s">
        <v>62</v>
      </c>
      <c r="AQ290" s="51" t="s">
        <v>1262</v>
      </c>
      <c r="AR290" s="197" t="s">
        <v>1272</v>
      </c>
      <c r="AS290" s="198">
        <v>4</v>
      </c>
      <c r="AT290" s="198" t="s">
        <v>307</v>
      </c>
      <c r="AU290" s="189" t="s">
        <v>391</v>
      </c>
    </row>
    <row r="291" spans="2:47" s="185" customFormat="1" ht="61.8" thickBot="1">
      <c r="B291" s="35"/>
      <c r="C291" s="36" t="s">
        <v>380</v>
      </c>
      <c r="D291" s="36" t="s">
        <v>396</v>
      </c>
      <c r="E291" s="36" t="s">
        <v>382</v>
      </c>
      <c r="F291" s="36" t="s">
        <v>956</v>
      </c>
      <c r="G291" s="36">
        <v>13531</v>
      </c>
      <c r="H291" s="36" t="s">
        <v>954</v>
      </c>
      <c r="I291" s="36" t="s">
        <v>1139</v>
      </c>
      <c r="J291" s="36" t="s">
        <v>449</v>
      </c>
      <c r="K291" s="36" t="s">
        <v>346</v>
      </c>
      <c r="L291" s="37" t="s">
        <v>136</v>
      </c>
      <c r="M291" s="36" t="s">
        <v>1018</v>
      </c>
      <c r="N291" s="36" t="s">
        <v>432</v>
      </c>
      <c r="O291" s="36" t="s">
        <v>147</v>
      </c>
      <c r="P291" s="37" t="s">
        <v>1</v>
      </c>
      <c r="Q291" s="36" t="s">
        <v>450</v>
      </c>
      <c r="R291" s="37" t="s">
        <v>140</v>
      </c>
      <c r="S291" s="36" t="s">
        <v>451</v>
      </c>
      <c r="T291" s="38">
        <v>2.0833333333333332E-2</v>
      </c>
      <c r="U291" s="209">
        <v>0.33333333333333331</v>
      </c>
      <c r="V291" s="54">
        <v>0</v>
      </c>
      <c r="W291" s="44">
        <v>0</v>
      </c>
      <c r="X291" s="72">
        <v>542</v>
      </c>
      <c r="Y291" s="45">
        <v>2.0833333333333332E-2</v>
      </c>
      <c r="Z291" s="40">
        <v>0</v>
      </c>
      <c r="AA291" s="205">
        <v>0</v>
      </c>
      <c r="AB291" s="47">
        <v>0</v>
      </c>
      <c r="AC291" s="41">
        <v>98369600</v>
      </c>
      <c r="AD291" s="48">
        <v>98369600</v>
      </c>
      <c r="AE291" s="49">
        <v>1</v>
      </c>
      <c r="AF291" s="11" t="s">
        <v>64</v>
      </c>
      <c r="AG291" s="50" t="s">
        <v>1262</v>
      </c>
      <c r="AH291" s="11" t="s">
        <v>63</v>
      </c>
      <c r="AI291" s="51" t="s">
        <v>1262</v>
      </c>
      <c r="AJ291" s="11" t="s">
        <v>143</v>
      </c>
      <c r="AK291" s="52" t="s">
        <v>1262</v>
      </c>
      <c r="AL291" s="11" t="s">
        <v>43</v>
      </c>
      <c r="AM291" s="51" t="s">
        <v>1268</v>
      </c>
      <c r="AN291" s="11" t="s">
        <v>247</v>
      </c>
      <c r="AO291" s="52" t="s">
        <v>1262</v>
      </c>
      <c r="AP291" s="42" t="s">
        <v>58</v>
      </c>
      <c r="AQ291" s="51" t="s">
        <v>1262</v>
      </c>
      <c r="AR291" s="197" t="s">
        <v>1287</v>
      </c>
      <c r="AS291" s="198">
        <v>3</v>
      </c>
      <c r="AT291" s="198" t="s">
        <v>305</v>
      </c>
      <c r="AU291" s="189" t="s">
        <v>392</v>
      </c>
    </row>
    <row r="292" spans="2:47" s="185" customFormat="1" ht="41.4" thickBot="1">
      <c r="B292" s="35"/>
      <c r="C292" s="36" t="s">
        <v>380</v>
      </c>
      <c r="D292" s="36" t="s">
        <v>396</v>
      </c>
      <c r="E292" s="36" t="s">
        <v>382</v>
      </c>
      <c r="F292" s="36" t="s">
        <v>956</v>
      </c>
      <c r="G292" s="36">
        <v>13531</v>
      </c>
      <c r="H292" s="36" t="s">
        <v>955</v>
      </c>
      <c r="I292" s="36" t="s">
        <v>406</v>
      </c>
      <c r="J292" s="36" t="s">
        <v>991</v>
      </c>
      <c r="K292" s="36" t="s">
        <v>348</v>
      </c>
      <c r="L292" s="37" t="s">
        <v>136</v>
      </c>
      <c r="M292" s="36" t="s">
        <v>1021</v>
      </c>
      <c r="N292" s="36" t="s">
        <v>432</v>
      </c>
      <c r="O292" s="36" t="s">
        <v>151</v>
      </c>
      <c r="P292" s="37" t="s">
        <v>6</v>
      </c>
      <c r="Q292" s="36" t="s">
        <v>1022</v>
      </c>
      <c r="R292" s="37" t="s">
        <v>140</v>
      </c>
      <c r="S292" s="36" t="s">
        <v>1023</v>
      </c>
      <c r="T292" s="38">
        <v>0</v>
      </c>
      <c r="U292" s="209">
        <v>2</v>
      </c>
      <c r="V292" s="54">
        <v>0</v>
      </c>
      <c r="W292" s="44">
        <v>0</v>
      </c>
      <c r="X292" s="72">
        <v>542</v>
      </c>
      <c r="Y292" s="45">
        <v>0</v>
      </c>
      <c r="Z292" s="40">
        <v>0</v>
      </c>
      <c r="AA292" s="205">
        <v>0</v>
      </c>
      <c r="AB292" s="47">
        <v>0</v>
      </c>
      <c r="AC292" s="41">
        <v>30000000</v>
      </c>
      <c r="AD292" s="48">
        <v>30000000</v>
      </c>
      <c r="AE292" s="49">
        <v>1</v>
      </c>
      <c r="AF292" s="11" t="s">
        <v>64</v>
      </c>
      <c r="AG292" s="50" t="s">
        <v>1262</v>
      </c>
      <c r="AH292" s="11" t="s">
        <v>63</v>
      </c>
      <c r="AI292" s="51" t="s">
        <v>1262</v>
      </c>
      <c r="AJ292" s="11" t="s">
        <v>143</v>
      </c>
      <c r="AK292" s="52" t="s">
        <v>1262</v>
      </c>
      <c r="AL292" s="11" t="s">
        <v>242</v>
      </c>
      <c r="AM292" s="51" t="s">
        <v>1263</v>
      </c>
      <c r="AN292" s="11" t="s">
        <v>247</v>
      </c>
      <c r="AO292" s="52" t="s">
        <v>1262</v>
      </c>
      <c r="AP292" s="42" t="s">
        <v>58</v>
      </c>
      <c r="AQ292" s="51" t="s">
        <v>1262</v>
      </c>
      <c r="AR292" s="197" t="s">
        <v>1283</v>
      </c>
      <c r="AS292" s="198">
        <v>2</v>
      </c>
      <c r="AT292" s="198" t="s">
        <v>304</v>
      </c>
      <c r="AU292" s="189" t="s">
        <v>303</v>
      </c>
    </row>
    <row r="293" spans="2:47" s="185" customFormat="1" ht="51.6" thickBot="1">
      <c r="B293" s="35"/>
      <c r="C293" s="36" t="s">
        <v>380</v>
      </c>
      <c r="D293" s="36" t="s">
        <v>387</v>
      </c>
      <c r="E293" s="36" t="s">
        <v>382</v>
      </c>
      <c r="F293" s="36" t="s">
        <v>900</v>
      </c>
      <c r="G293" s="36">
        <v>15206</v>
      </c>
      <c r="H293" s="36" t="s">
        <v>921</v>
      </c>
      <c r="I293" s="36" t="s">
        <v>901</v>
      </c>
      <c r="J293" s="36" t="s">
        <v>1229</v>
      </c>
      <c r="K293" s="36" t="s">
        <v>1025</v>
      </c>
      <c r="L293" s="37" t="s">
        <v>324</v>
      </c>
      <c r="M293" s="36" t="s">
        <v>1041</v>
      </c>
      <c r="N293" s="36" t="s">
        <v>432</v>
      </c>
      <c r="O293" s="36" t="s">
        <v>147</v>
      </c>
      <c r="P293" s="37" t="s">
        <v>1</v>
      </c>
      <c r="Q293" s="36" t="s">
        <v>1050</v>
      </c>
      <c r="R293" s="37" t="s">
        <v>140</v>
      </c>
      <c r="S293" s="36" t="s">
        <v>830</v>
      </c>
      <c r="T293" s="38">
        <v>0.125</v>
      </c>
      <c r="U293" s="209">
        <v>5</v>
      </c>
      <c r="V293" s="54">
        <v>2442437</v>
      </c>
      <c r="W293" s="44">
        <v>81414.566666666666</v>
      </c>
      <c r="X293" s="72">
        <v>542</v>
      </c>
      <c r="Y293" s="45">
        <v>0.125</v>
      </c>
      <c r="Z293" s="40">
        <v>1</v>
      </c>
      <c r="AA293" s="205">
        <v>10176.820833333333</v>
      </c>
      <c r="AB293" s="47">
        <v>5515836.8916666666</v>
      </c>
      <c r="AC293" s="41">
        <v>161870988.06522933</v>
      </c>
      <c r="AD293" s="48">
        <v>167386824.95689601</v>
      </c>
      <c r="AE293" s="49">
        <v>2</v>
      </c>
      <c r="AF293" s="11" t="s">
        <v>256</v>
      </c>
      <c r="AG293" s="50" t="s">
        <v>1266</v>
      </c>
      <c r="AH293" s="11" t="s">
        <v>254</v>
      </c>
      <c r="AI293" s="51" t="s">
        <v>1266</v>
      </c>
      <c r="AJ293" s="11" t="s">
        <v>263</v>
      </c>
      <c r="AK293" s="52" t="s">
        <v>1266</v>
      </c>
      <c r="AL293" s="11" t="s">
        <v>34</v>
      </c>
      <c r="AM293" s="51" t="s">
        <v>1266</v>
      </c>
      <c r="AN293" s="11" t="s">
        <v>243</v>
      </c>
      <c r="AO293" s="52" t="s">
        <v>1263</v>
      </c>
      <c r="AP293" s="42" t="s">
        <v>50</v>
      </c>
      <c r="AQ293" s="51" t="s">
        <v>1263</v>
      </c>
      <c r="AR293" s="197" t="s">
        <v>1280</v>
      </c>
      <c r="AS293" s="198">
        <v>4</v>
      </c>
      <c r="AT293" s="198" t="s">
        <v>307</v>
      </c>
      <c r="AU293" s="189" t="s">
        <v>391</v>
      </c>
    </row>
    <row r="294" spans="2:47" s="185" customFormat="1" ht="51.6" thickBot="1">
      <c r="B294" s="35"/>
      <c r="C294" s="36" t="s">
        <v>380</v>
      </c>
      <c r="D294" s="36" t="s">
        <v>387</v>
      </c>
      <c r="E294" s="36" t="s">
        <v>382</v>
      </c>
      <c r="F294" s="36" t="s">
        <v>900</v>
      </c>
      <c r="G294" s="36">
        <v>15206</v>
      </c>
      <c r="H294" s="36" t="s">
        <v>925</v>
      </c>
      <c r="I294" s="36" t="s">
        <v>902</v>
      </c>
      <c r="J294" s="36" t="s">
        <v>1230</v>
      </c>
      <c r="K294" s="36" t="s">
        <v>1025</v>
      </c>
      <c r="L294" s="37" t="s">
        <v>324</v>
      </c>
      <c r="M294" s="36" t="s">
        <v>1041</v>
      </c>
      <c r="N294" s="36" t="s">
        <v>432</v>
      </c>
      <c r="O294" s="36" t="s">
        <v>147</v>
      </c>
      <c r="P294" s="37" t="s">
        <v>1</v>
      </c>
      <c r="Q294" s="36" t="s">
        <v>1050</v>
      </c>
      <c r="R294" s="37" t="s">
        <v>140</v>
      </c>
      <c r="S294" s="36" t="s">
        <v>830</v>
      </c>
      <c r="T294" s="38">
        <v>0</v>
      </c>
      <c r="U294" s="209">
        <v>5</v>
      </c>
      <c r="V294" s="54">
        <v>0</v>
      </c>
      <c r="W294" s="44">
        <v>0</v>
      </c>
      <c r="X294" s="72">
        <v>542</v>
      </c>
      <c r="Y294" s="45">
        <v>0</v>
      </c>
      <c r="Z294" s="40">
        <v>0</v>
      </c>
      <c r="AA294" s="205">
        <v>0</v>
      </c>
      <c r="AB294" s="47">
        <v>0</v>
      </c>
      <c r="AC294" s="41">
        <v>161870988.06522933</v>
      </c>
      <c r="AD294" s="48">
        <v>161870988.06522933</v>
      </c>
      <c r="AE294" s="49">
        <v>2</v>
      </c>
      <c r="AF294" s="11" t="s">
        <v>64</v>
      </c>
      <c r="AG294" s="50" t="s">
        <v>1262</v>
      </c>
      <c r="AH294" s="11" t="s">
        <v>254</v>
      </c>
      <c r="AI294" s="51" t="s">
        <v>1266</v>
      </c>
      <c r="AJ294" s="11" t="s">
        <v>263</v>
      </c>
      <c r="AK294" s="52" t="s">
        <v>1266</v>
      </c>
      <c r="AL294" s="11" t="s">
        <v>34</v>
      </c>
      <c r="AM294" s="51" t="s">
        <v>1266</v>
      </c>
      <c r="AN294" s="11" t="s">
        <v>243</v>
      </c>
      <c r="AO294" s="52" t="s">
        <v>1263</v>
      </c>
      <c r="AP294" s="42" t="s">
        <v>50</v>
      </c>
      <c r="AQ294" s="51" t="s">
        <v>1263</v>
      </c>
      <c r="AR294" s="197" t="s">
        <v>1274</v>
      </c>
      <c r="AS294" s="198">
        <v>4</v>
      </c>
      <c r="AT294" s="198" t="s">
        <v>307</v>
      </c>
      <c r="AU294" s="189" t="s">
        <v>391</v>
      </c>
    </row>
    <row r="295" spans="2:47" s="185" customFormat="1" ht="51.6" thickBot="1">
      <c r="B295" s="35"/>
      <c r="C295" s="36" t="s">
        <v>380</v>
      </c>
      <c r="D295" s="36" t="s">
        <v>387</v>
      </c>
      <c r="E295" s="36" t="s">
        <v>382</v>
      </c>
      <c r="F295" s="36" t="s">
        <v>900</v>
      </c>
      <c r="G295" s="36">
        <v>15206</v>
      </c>
      <c r="H295" s="36" t="s">
        <v>924</v>
      </c>
      <c r="I295" s="36" t="s">
        <v>903</v>
      </c>
      <c r="J295" s="36" t="s">
        <v>1231</v>
      </c>
      <c r="K295" s="36" t="s">
        <v>1025</v>
      </c>
      <c r="L295" s="37" t="s">
        <v>324</v>
      </c>
      <c r="M295" s="36" t="s">
        <v>1041</v>
      </c>
      <c r="N295" s="36" t="s">
        <v>432</v>
      </c>
      <c r="O295" s="36" t="s">
        <v>147</v>
      </c>
      <c r="P295" s="37" t="s">
        <v>1</v>
      </c>
      <c r="Q295" s="36" t="s">
        <v>1050</v>
      </c>
      <c r="R295" s="37" t="s">
        <v>140</v>
      </c>
      <c r="S295" s="36" t="s">
        <v>830</v>
      </c>
      <c r="T295" s="38">
        <v>0</v>
      </c>
      <c r="U295" s="209">
        <v>5</v>
      </c>
      <c r="V295" s="54">
        <v>0</v>
      </c>
      <c r="W295" s="44">
        <v>0</v>
      </c>
      <c r="X295" s="72">
        <v>542</v>
      </c>
      <c r="Y295" s="45">
        <v>0</v>
      </c>
      <c r="Z295" s="40">
        <v>0</v>
      </c>
      <c r="AA295" s="205">
        <v>0</v>
      </c>
      <c r="AB295" s="47">
        <v>0</v>
      </c>
      <c r="AC295" s="41">
        <v>161870988.06522933</v>
      </c>
      <c r="AD295" s="48">
        <v>161870988.06522933</v>
      </c>
      <c r="AE295" s="49">
        <v>2</v>
      </c>
      <c r="AF295" s="11" t="s">
        <v>64</v>
      </c>
      <c r="AG295" s="50" t="s">
        <v>1262</v>
      </c>
      <c r="AH295" s="11" t="s">
        <v>254</v>
      </c>
      <c r="AI295" s="51" t="s">
        <v>1266</v>
      </c>
      <c r="AJ295" s="11" t="s">
        <v>263</v>
      </c>
      <c r="AK295" s="52" t="s">
        <v>1266</v>
      </c>
      <c r="AL295" s="11" t="s">
        <v>34</v>
      </c>
      <c r="AM295" s="51" t="s">
        <v>1266</v>
      </c>
      <c r="AN295" s="11" t="s">
        <v>243</v>
      </c>
      <c r="AO295" s="52" t="s">
        <v>1263</v>
      </c>
      <c r="AP295" s="42" t="s">
        <v>50</v>
      </c>
      <c r="AQ295" s="51" t="s">
        <v>1263</v>
      </c>
      <c r="AR295" s="197" t="s">
        <v>1274</v>
      </c>
      <c r="AS295" s="198">
        <v>4</v>
      </c>
      <c r="AT295" s="198" t="s">
        <v>307</v>
      </c>
      <c r="AU295" s="189" t="s">
        <v>391</v>
      </c>
    </row>
    <row r="296" spans="2:47" s="185" customFormat="1" ht="41.4" thickBot="1">
      <c r="B296" s="35"/>
      <c r="C296" s="36" t="s">
        <v>380</v>
      </c>
      <c r="D296" s="36" t="s">
        <v>387</v>
      </c>
      <c r="E296" s="36" t="s">
        <v>382</v>
      </c>
      <c r="F296" s="36" t="s">
        <v>927</v>
      </c>
      <c r="G296" s="36">
        <v>15206</v>
      </c>
      <c r="H296" s="36" t="s">
        <v>916</v>
      </c>
      <c r="I296" s="36" t="s">
        <v>904</v>
      </c>
      <c r="J296" s="36" t="s">
        <v>1232</v>
      </c>
      <c r="K296" s="36" t="s">
        <v>1016</v>
      </c>
      <c r="L296" s="37" t="s">
        <v>324</v>
      </c>
      <c r="M296" s="36" t="s">
        <v>1012</v>
      </c>
      <c r="N296" s="36" t="s">
        <v>432</v>
      </c>
      <c r="O296" s="36" t="s">
        <v>151</v>
      </c>
      <c r="P296" s="37" t="s">
        <v>6</v>
      </c>
      <c r="Q296" s="36" t="s">
        <v>448</v>
      </c>
      <c r="R296" s="37" t="s">
        <v>140</v>
      </c>
      <c r="S296" s="36" t="s">
        <v>1009</v>
      </c>
      <c r="T296" s="38">
        <v>2.0833333333333332E-2</v>
      </c>
      <c r="U296" s="209">
        <v>3</v>
      </c>
      <c r="V296" s="54">
        <v>788493</v>
      </c>
      <c r="W296" s="44">
        <v>26283.1</v>
      </c>
      <c r="X296" s="72">
        <v>542</v>
      </c>
      <c r="Y296" s="45">
        <v>2.0833333333333332E-2</v>
      </c>
      <c r="Z296" s="40">
        <v>1</v>
      </c>
      <c r="AA296" s="205">
        <v>547.5645833333333</v>
      </c>
      <c r="AB296" s="47">
        <v>296780.00416666665</v>
      </c>
      <c r="AC296" s="41">
        <v>200405322.02091306</v>
      </c>
      <c r="AD296" s="48">
        <v>200702102.02507973</v>
      </c>
      <c r="AE296" s="49">
        <v>2</v>
      </c>
      <c r="AF296" s="11" t="s">
        <v>241</v>
      </c>
      <c r="AG296" s="50" t="s">
        <v>1268</v>
      </c>
      <c r="AH296" s="11" t="s">
        <v>245</v>
      </c>
      <c r="AI296" s="51" t="s">
        <v>1263</v>
      </c>
      <c r="AJ296" s="11" t="s">
        <v>263</v>
      </c>
      <c r="AK296" s="52" t="s">
        <v>1266</v>
      </c>
      <c r="AL296" s="11" t="s">
        <v>242</v>
      </c>
      <c r="AM296" s="51" t="s">
        <v>1263</v>
      </c>
      <c r="AN296" s="11" t="s">
        <v>243</v>
      </c>
      <c r="AO296" s="52" t="s">
        <v>1263</v>
      </c>
      <c r="AP296" s="42" t="s">
        <v>54</v>
      </c>
      <c r="AQ296" s="51" t="s">
        <v>1263</v>
      </c>
      <c r="AR296" s="197" t="s">
        <v>1298</v>
      </c>
      <c r="AS296" s="198">
        <v>4</v>
      </c>
      <c r="AT296" s="198" t="s">
        <v>307</v>
      </c>
      <c r="AU296" s="189" t="s">
        <v>391</v>
      </c>
    </row>
    <row r="297" spans="2:47" s="185" customFormat="1" ht="41.4" thickBot="1">
      <c r="B297" s="35"/>
      <c r="C297" s="36" t="s">
        <v>380</v>
      </c>
      <c r="D297" s="36" t="s">
        <v>387</v>
      </c>
      <c r="E297" s="36" t="s">
        <v>382</v>
      </c>
      <c r="F297" s="36" t="s">
        <v>927</v>
      </c>
      <c r="G297" s="36">
        <v>15206</v>
      </c>
      <c r="H297" s="36" t="s">
        <v>917</v>
      </c>
      <c r="I297" s="36" t="s">
        <v>905</v>
      </c>
      <c r="J297" s="36" t="s">
        <v>1233</v>
      </c>
      <c r="K297" s="36" t="s">
        <v>1016</v>
      </c>
      <c r="L297" s="37" t="s">
        <v>324</v>
      </c>
      <c r="M297" s="36" t="s">
        <v>1012</v>
      </c>
      <c r="N297" s="36" t="s">
        <v>432</v>
      </c>
      <c r="O297" s="36" t="s">
        <v>151</v>
      </c>
      <c r="P297" s="37" t="s">
        <v>6</v>
      </c>
      <c r="Q297" s="36" t="s">
        <v>448</v>
      </c>
      <c r="R297" s="37" t="s">
        <v>140</v>
      </c>
      <c r="S297" s="36" t="s">
        <v>1009</v>
      </c>
      <c r="T297" s="38">
        <v>2.0833333333333332E-2</v>
      </c>
      <c r="U297" s="209">
        <v>3</v>
      </c>
      <c r="V297" s="54">
        <v>664131</v>
      </c>
      <c r="W297" s="44">
        <v>22137.7</v>
      </c>
      <c r="X297" s="72">
        <v>542</v>
      </c>
      <c r="Y297" s="45">
        <v>2.0833333333333332E-2</v>
      </c>
      <c r="Z297" s="40">
        <v>1</v>
      </c>
      <c r="AA297" s="205">
        <v>461.20208333333335</v>
      </c>
      <c r="AB297" s="47">
        <v>249971.52916666667</v>
      </c>
      <c r="AC297" s="41">
        <v>200405322.02091306</v>
      </c>
      <c r="AD297" s="48">
        <v>200655293.55007973</v>
      </c>
      <c r="AE297" s="49">
        <v>2</v>
      </c>
      <c r="AF297" s="11" t="s">
        <v>241</v>
      </c>
      <c r="AG297" s="50" t="s">
        <v>1268</v>
      </c>
      <c r="AH297" s="11" t="s">
        <v>245</v>
      </c>
      <c r="AI297" s="51" t="s">
        <v>1263</v>
      </c>
      <c r="AJ297" s="11" t="s">
        <v>263</v>
      </c>
      <c r="AK297" s="52" t="s">
        <v>1266</v>
      </c>
      <c r="AL297" s="11" t="s">
        <v>242</v>
      </c>
      <c r="AM297" s="51" t="s">
        <v>1263</v>
      </c>
      <c r="AN297" s="11" t="s">
        <v>243</v>
      </c>
      <c r="AO297" s="52" t="s">
        <v>1263</v>
      </c>
      <c r="AP297" s="42" t="s">
        <v>54</v>
      </c>
      <c r="AQ297" s="51" t="s">
        <v>1263</v>
      </c>
      <c r="AR297" s="197" t="s">
        <v>1298</v>
      </c>
      <c r="AS297" s="198">
        <v>4</v>
      </c>
      <c r="AT297" s="198" t="s">
        <v>307</v>
      </c>
      <c r="AU297" s="189" t="s">
        <v>391</v>
      </c>
    </row>
    <row r="298" spans="2:47" s="185" customFormat="1" ht="41.4" thickBot="1">
      <c r="B298" s="35"/>
      <c r="C298" s="36" t="s">
        <v>380</v>
      </c>
      <c r="D298" s="36" t="s">
        <v>387</v>
      </c>
      <c r="E298" s="36" t="s">
        <v>382</v>
      </c>
      <c r="F298" s="36" t="s">
        <v>927</v>
      </c>
      <c r="G298" s="36">
        <v>15206</v>
      </c>
      <c r="H298" s="36" t="s">
        <v>918</v>
      </c>
      <c r="I298" s="36" t="s">
        <v>906</v>
      </c>
      <c r="J298" s="36" t="s">
        <v>1234</v>
      </c>
      <c r="K298" s="36" t="s">
        <v>1016</v>
      </c>
      <c r="L298" s="37" t="s">
        <v>324</v>
      </c>
      <c r="M298" s="36" t="s">
        <v>1012</v>
      </c>
      <c r="N298" s="36" t="s">
        <v>432</v>
      </c>
      <c r="O298" s="36" t="s">
        <v>151</v>
      </c>
      <c r="P298" s="37" t="s">
        <v>6</v>
      </c>
      <c r="Q298" s="36" t="s">
        <v>448</v>
      </c>
      <c r="R298" s="37" t="s">
        <v>140</v>
      </c>
      <c r="S298" s="36" t="s">
        <v>1009</v>
      </c>
      <c r="T298" s="38">
        <v>2.0833333333333332E-2</v>
      </c>
      <c r="U298" s="209">
        <v>3</v>
      </c>
      <c r="V298" s="54">
        <v>363829</v>
      </c>
      <c r="W298" s="44">
        <v>12127.633333333333</v>
      </c>
      <c r="X298" s="72">
        <v>542</v>
      </c>
      <c r="Y298" s="45">
        <v>2.0833333333333332E-2</v>
      </c>
      <c r="Z298" s="40">
        <v>1</v>
      </c>
      <c r="AA298" s="205">
        <v>252.65902777777777</v>
      </c>
      <c r="AB298" s="47">
        <v>136941.19305555554</v>
      </c>
      <c r="AC298" s="41">
        <v>200405322.02091306</v>
      </c>
      <c r="AD298" s="48">
        <v>200542263.21396863</v>
      </c>
      <c r="AE298" s="49">
        <v>2</v>
      </c>
      <c r="AF298" s="11" t="s">
        <v>241</v>
      </c>
      <c r="AG298" s="50" t="s">
        <v>1268</v>
      </c>
      <c r="AH298" s="11" t="s">
        <v>245</v>
      </c>
      <c r="AI298" s="51" t="s">
        <v>1263</v>
      </c>
      <c r="AJ298" s="11" t="s">
        <v>263</v>
      </c>
      <c r="AK298" s="52" t="s">
        <v>1266</v>
      </c>
      <c r="AL298" s="11" t="s">
        <v>242</v>
      </c>
      <c r="AM298" s="51" t="s">
        <v>1263</v>
      </c>
      <c r="AN298" s="11" t="s">
        <v>243</v>
      </c>
      <c r="AO298" s="52" t="s">
        <v>1263</v>
      </c>
      <c r="AP298" s="42" t="s">
        <v>54</v>
      </c>
      <c r="AQ298" s="51" t="s">
        <v>1263</v>
      </c>
      <c r="AR298" s="197" t="s">
        <v>1298</v>
      </c>
      <c r="AS298" s="198">
        <v>4</v>
      </c>
      <c r="AT298" s="198" t="s">
        <v>307</v>
      </c>
      <c r="AU298" s="189" t="s">
        <v>391</v>
      </c>
    </row>
    <row r="299" spans="2:47" s="185" customFormat="1" ht="41.4" thickBot="1">
      <c r="B299" s="35"/>
      <c r="C299" s="36" t="s">
        <v>380</v>
      </c>
      <c r="D299" s="36" t="s">
        <v>387</v>
      </c>
      <c r="E299" s="36" t="s">
        <v>382</v>
      </c>
      <c r="F299" s="36" t="s">
        <v>927</v>
      </c>
      <c r="G299" s="36">
        <v>15206</v>
      </c>
      <c r="H299" s="36" t="s">
        <v>919</v>
      </c>
      <c r="I299" s="36" t="s">
        <v>1235</v>
      </c>
      <c r="J299" s="36" t="s">
        <v>1236</v>
      </c>
      <c r="K299" s="36" t="s">
        <v>1016</v>
      </c>
      <c r="L299" s="37" t="s">
        <v>155</v>
      </c>
      <c r="M299" s="36" t="s">
        <v>1014</v>
      </c>
      <c r="N299" s="36" t="s">
        <v>432</v>
      </c>
      <c r="O299" s="36" t="s">
        <v>147</v>
      </c>
      <c r="P299" s="37" t="s">
        <v>1</v>
      </c>
      <c r="Q299" s="36" t="s">
        <v>156</v>
      </c>
      <c r="R299" s="37" t="s">
        <v>157</v>
      </c>
      <c r="S299" s="36" t="s">
        <v>1004</v>
      </c>
      <c r="T299" s="38">
        <v>2.0833333333333332E-2</v>
      </c>
      <c r="U299" s="209">
        <v>3</v>
      </c>
      <c r="V299" s="54">
        <v>0</v>
      </c>
      <c r="W299" s="44">
        <v>0</v>
      </c>
      <c r="X299" s="72">
        <v>542</v>
      </c>
      <c r="Y299" s="45">
        <v>2.0833333333333332E-2</v>
      </c>
      <c r="Z299" s="40">
        <v>0</v>
      </c>
      <c r="AA299" s="205">
        <v>0</v>
      </c>
      <c r="AB299" s="47">
        <v>0</v>
      </c>
      <c r="AC299" s="41">
        <v>200405322.02091306</v>
      </c>
      <c r="AD299" s="48">
        <v>200405322.02091306</v>
      </c>
      <c r="AE299" s="49">
        <v>2</v>
      </c>
      <c r="AF299" s="11" t="s">
        <v>64</v>
      </c>
      <c r="AG299" s="50" t="s">
        <v>1262</v>
      </c>
      <c r="AH299" s="11" t="s">
        <v>63</v>
      </c>
      <c r="AI299" s="51" t="s">
        <v>1262</v>
      </c>
      <c r="AJ299" s="11" t="s">
        <v>263</v>
      </c>
      <c r="AK299" s="52" t="s">
        <v>1266</v>
      </c>
      <c r="AL299" s="11" t="s">
        <v>242</v>
      </c>
      <c r="AM299" s="51" t="s">
        <v>1263</v>
      </c>
      <c r="AN299" s="11" t="s">
        <v>247</v>
      </c>
      <c r="AO299" s="52" t="s">
        <v>1262</v>
      </c>
      <c r="AP299" s="42" t="s">
        <v>54</v>
      </c>
      <c r="AQ299" s="51" t="s">
        <v>1263</v>
      </c>
      <c r="AR299" s="197" t="s">
        <v>1297</v>
      </c>
      <c r="AS299" s="198">
        <v>4</v>
      </c>
      <c r="AT299" s="198" t="s">
        <v>307</v>
      </c>
      <c r="AU299" s="189" t="s">
        <v>391</v>
      </c>
    </row>
    <row r="300" spans="2:47" s="185" customFormat="1" ht="41.4" thickBot="1">
      <c r="B300" s="35"/>
      <c r="C300" s="36" t="s">
        <v>380</v>
      </c>
      <c r="D300" s="36" t="s">
        <v>387</v>
      </c>
      <c r="E300" s="36" t="s">
        <v>382</v>
      </c>
      <c r="F300" s="36" t="s">
        <v>927</v>
      </c>
      <c r="G300" s="36">
        <v>15206</v>
      </c>
      <c r="H300" s="36" t="s">
        <v>920</v>
      </c>
      <c r="I300" s="36" t="s">
        <v>405</v>
      </c>
      <c r="J300" s="36" t="s">
        <v>1237</v>
      </c>
      <c r="K300" s="36" t="s">
        <v>1016</v>
      </c>
      <c r="L300" s="37" t="s">
        <v>324</v>
      </c>
      <c r="M300" s="36" t="s">
        <v>1017</v>
      </c>
      <c r="N300" s="36" t="s">
        <v>432</v>
      </c>
      <c r="O300" s="36" t="s">
        <v>147</v>
      </c>
      <c r="P300" s="37" t="s">
        <v>1</v>
      </c>
      <c r="Q300" s="36" t="s">
        <v>448</v>
      </c>
      <c r="R300" s="37" t="s">
        <v>140</v>
      </c>
      <c r="S300" s="36" t="s">
        <v>1009</v>
      </c>
      <c r="T300" s="38">
        <v>8.3333333333333329E-2</v>
      </c>
      <c r="U300" s="209">
        <v>3</v>
      </c>
      <c r="V300" s="54">
        <v>2442437</v>
      </c>
      <c r="W300" s="44">
        <v>81414.566666666666</v>
      </c>
      <c r="X300" s="72">
        <v>542</v>
      </c>
      <c r="Y300" s="45">
        <v>8.3333333333333329E-2</v>
      </c>
      <c r="Z300" s="40">
        <v>1</v>
      </c>
      <c r="AA300" s="205">
        <v>6784.5472222222215</v>
      </c>
      <c r="AB300" s="47">
        <v>3677224.5944444439</v>
      </c>
      <c r="AC300" s="41">
        <v>200405322.02091306</v>
      </c>
      <c r="AD300" s="48">
        <v>204082546.61535752</v>
      </c>
      <c r="AE300" s="49">
        <v>2</v>
      </c>
      <c r="AF300" s="11" t="s">
        <v>256</v>
      </c>
      <c r="AG300" s="50" t="s">
        <v>1266</v>
      </c>
      <c r="AH300" s="11" t="s">
        <v>245</v>
      </c>
      <c r="AI300" s="51" t="s">
        <v>1263</v>
      </c>
      <c r="AJ300" s="11" t="s">
        <v>263</v>
      </c>
      <c r="AK300" s="52" t="s">
        <v>1266</v>
      </c>
      <c r="AL300" s="11" t="s">
        <v>242</v>
      </c>
      <c r="AM300" s="51" t="s">
        <v>1263</v>
      </c>
      <c r="AN300" s="11" t="s">
        <v>243</v>
      </c>
      <c r="AO300" s="52" t="s">
        <v>1263</v>
      </c>
      <c r="AP300" s="42" t="s">
        <v>54</v>
      </c>
      <c r="AQ300" s="51" t="s">
        <v>1263</v>
      </c>
      <c r="AR300" s="197" t="s">
        <v>1299</v>
      </c>
      <c r="AS300" s="198">
        <v>4</v>
      </c>
      <c r="AT300" s="198" t="s">
        <v>307</v>
      </c>
      <c r="AU300" s="189" t="s">
        <v>391</v>
      </c>
    </row>
    <row r="301" spans="2:47" s="185" customFormat="1" ht="41.4" thickBot="1">
      <c r="B301" s="35"/>
      <c r="C301" s="36" t="s">
        <v>380</v>
      </c>
      <c r="D301" s="36" t="s">
        <v>387</v>
      </c>
      <c r="E301" s="36" t="s">
        <v>382</v>
      </c>
      <c r="F301" s="36" t="s">
        <v>928</v>
      </c>
      <c r="G301" s="36">
        <v>15206</v>
      </c>
      <c r="H301" s="36" t="s">
        <v>912</v>
      </c>
      <c r="I301" s="36" t="s">
        <v>907</v>
      </c>
      <c r="J301" s="36" t="s">
        <v>1238</v>
      </c>
      <c r="K301" s="36" t="s">
        <v>1016</v>
      </c>
      <c r="L301" s="37" t="s">
        <v>324</v>
      </c>
      <c r="M301" s="36" t="s">
        <v>1122</v>
      </c>
      <c r="N301" s="36" t="s">
        <v>432</v>
      </c>
      <c r="O301" s="36" t="s">
        <v>151</v>
      </c>
      <c r="P301" s="37" t="s">
        <v>6</v>
      </c>
      <c r="Q301" s="36" t="s">
        <v>448</v>
      </c>
      <c r="R301" s="37" t="s">
        <v>140</v>
      </c>
      <c r="S301" s="36" t="s">
        <v>1009</v>
      </c>
      <c r="T301" s="38">
        <v>1.0416666666666666E-2</v>
      </c>
      <c r="U301" s="209">
        <v>3</v>
      </c>
      <c r="V301" s="54">
        <v>107056</v>
      </c>
      <c r="W301" s="44">
        <v>3568.5333333333333</v>
      </c>
      <c r="X301" s="72">
        <v>542</v>
      </c>
      <c r="Y301" s="45">
        <v>1.0416666666666666E-2</v>
      </c>
      <c r="Z301" s="40">
        <v>1</v>
      </c>
      <c r="AA301" s="205">
        <v>37.172222222222217</v>
      </c>
      <c r="AB301" s="47">
        <v>20147.344444444443</v>
      </c>
      <c r="AC301" s="41">
        <v>183157285.22590774</v>
      </c>
      <c r="AD301" s="48">
        <v>183177432.5703522</v>
      </c>
      <c r="AE301" s="49">
        <v>2</v>
      </c>
      <c r="AF301" s="11" t="s">
        <v>241</v>
      </c>
      <c r="AG301" s="50" t="s">
        <v>1268</v>
      </c>
      <c r="AH301" s="11" t="s">
        <v>245</v>
      </c>
      <c r="AI301" s="51" t="s">
        <v>1263</v>
      </c>
      <c r="AJ301" s="11" t="s">
        <v>263</v>
      </c>
      <c r="AK301" s="52" t="s">
        <v>1266</v>
      </c>
      <c r="AL301" s="11" t="s">
        <v>242</v>
      </c>
      <c r="AM301" s="51" t="s">
        <v>1263</v>
      </c>
      <c r="AN301" s="11" t="s">
        <v>247</v>
      </c>
      <c r="AO301" s="52" t="s">
        <v>1262</v>
      </c>
      <c r="AP301" s="42" t="s">
        <v>62</v>
      </c>
      <c r="AQ301" s="51" t="s">
        <v>1262</v>
      </c>
      <c r="AR301" s="197" t="s">
        <v>1269</v>
      </c>
      <c r="AS301" s="198">
        <v>4</v>
      </c>
      <c r="AT301" s="198" t="s">
        <v>307</v>
      </c>
      <c r="AU301" s="189" t="s">
        <v>391</v>
      </c>
    </row>
    <row r="302" spans="2:47" s="185" customFormat="1" ht="41.4" thickBot="1">
      <c r="B302" s="35"/>
      <c r="C302" s="36" t="s">
        <v>380</v>
      </c>
      <c r="D302" s="36" t="s">
        <v>387</v>
      </c>
      <c r="E302" s="36" t="s">
        <v>382</v>
      </c>
      <c r="F302" s="36" t="s">
        <v>928</v>
      </c>
      <c r="G302" s="36">
        <v>15206</v>
      </c>
      <c r="H302" s="36" t="s">
        <v>913</v>
      </c>
      <c r="I302" s="36" t="s">
        <v>908</v>
      </c>
      <c r="J302" s="36" t="s">
        <v>1239</v>
      </c>
      <c r="K302" s="36" t="s">
        <v>1016</v>
      </c>
      <c r="L302" s="37" t="s">
        <v>324</v>
      </c>
      <c r="M302" s="36" t="s">
        <v>1122</v>
      </c>
      <c r="N302" s="36" t="s">
        <v>432</v>
      </c>
      <c r="O302" s="36" t="s">
        <v>151</v>
      </c>
      <c r="P302" s="37" t="s">
        <v>6</v>
      </c>
      <c r="Q302" s="36" t="s">
        <v>448</v>
      </c>
      <c r="R302" s="37" t="s">
        <v>140</v>
      </c>
      <c r="S302" s="36" t="s">
        <v>1009</v>
      </c>
      <c r="T302" s="38">
        <v>1.0416666666666666E-2</v>
      </c>
      <c r="U302" s="209">
        <v>3</v>
      </c>
      <c r="V302" s="54">
        <v>99395</v>
      </c>
      <c r="W302" s="44">
        <v>3313.1666666666665</v>
      </c>
      <c r="X302" s="72">
        <v>542</v>
      </c>
      <c r="Y302" s="45">
        <v>1.0416666666666666E-2</v>
      </c>
      <c r="Z302" s="40">
        <v>1</v>
      </c>
      <c r="AA302" s="205">
        <v>34.512152777777771</v>
      </c>
      <c r="AB302" s="47">
        <v>18705.586805555551</v>
      </c>
      <c r="AC302" s="41">
        <v>183157285.22590774</v>
      </c>
      <c r="AD302" s="48">
        <v>183175990.8127133</v>
      </c>
      <c r="AE302" s="49">
        <v>2</v>
      </c>
      <c r="AF302" s="11" t="s">
        <v>241</v>
      </c>
      <c r="AG302" s="50" t="s">
        <v>1268</v>
      </c>
      <c r="AH302" s="11" t="s">
        <v>245</v>
      </c>
      <c r="AI302" s="51" t="s">
        <v>1263</v>
      </c>
      <c r="AJ302" s="11" t="s">
        <v>263</v>
      </c>
      <c r="AK302" s="52" t="s">
        <v>1266</v>
      </c>
      <c r="AL302" s="11" t="s">
        <v>242</v>
      </c>
      <c r="AM302" s="51" t="s">
        <v>1263</v>
      </c>
      <c r="AN302" s="11" t="s">
        <v>247</v>
      </c>
      <c r="AO302" s="52" t="s">
        <v>1262</v>
      </c>
      <c r="AP302" s="42" t="s">
        <v>62</v>
      </c>
      <c r="AQ302" s="51" t="s">
        <v>1262</v>
      </c>
      <c r="AR302" s="197" t="s">
        <v>1269</v>
      </c>
      <c r="AS302" s="198">
        <v>4</v>
      </c>
      <c r="AT302" s="198" t="s">
        <v>307</v>
      </c>
      <c r="AU302" s="189" t="s">
        <v>391</v>
      </c>
    </row>
    <row r="303" spans="2:47" s="185" customFormat="1" ht="41.4" thickBot="1">
      <c r="B303" s="35"/>
      <c r="C303" s="36" t="s">
        <v>380</v>
      </c>
      <c r="D303" s="36" t="s">
        <v>387</v>
      </c>
      <c r="E303" s="36" t="s">
        <v>382</v>
      </c>
      <c r="F303" s="36" t="s">
        <v>928</v>
      </c>
      <c r="G303" s="36">
        <v>15206</v>
      </c>
      <c r="H303" s="36" t="s">
        <v>914</v>
      </c>
      <c r="I303" s="36" t="s">
        <v>909</v>
      </c>
      <c r="J303" s="36" t="s">
        <v>1240</v>
      </c>
      <c r="K303" s="36" t="s">
        <v>1016</v>
      </c>
      <c r="L303" s="37" t="s">
        <v>324</v>
      </c>
      <c r="M303" s="36" t="s">
        <v>1122</v>
      </c>
      <c r="N303" s="36" t="s">
        <v>432</v>
      </c>
      <c r="O303" s="36" t="s">
        <v>151</v>
      </c>
      <c r="P303" s="37" t="s">
        <v>6</v>
      </c>
      <c r="Q303" s="36" t="s">
        <v>448</v>
      </c>
      <c r="R303" s="37" t="s">
        <v>140</v>
      </c>
      <c r="S303" s="36" t="s">
        <v>1009</v>
      </c>
      <c r="T303" s="38">
        <v>1.0416666666666666E-2</v>
      </c>
      <c r="U303" s="209">
        <v>3</v>
      </c>
      <c r="V303" s="54">
        <v>230135</v>
      </c>
      <c r="W303" s="44">
        <v>7671.166666666667</v>
      </c>
      <c r="X303" s="72">
        <v>542</v>
      </c>
      <c r="Y303" s="45">
        <v>1.0416666666666666E-2</v>
      </c>
      <c r="Z303" s="40">
        <v>1</v>
      </c>
      <c r="AA303" s="205">
        <v>79.907986111111114</v>
      </c>
      <c r="AB303" s="47">
        <v>43310.128472222226</v>
      </c>
      <c r="AC303" s="41">
        <v>183157285.22590774</v>
      </c>
      <c r="AD303" s="48">
        <v>183200595.35437995</v>
      </c>
      <c r="AE303" s="49">
        <v>2</v>
      </c>
      <c r="AF303" s="11" t="s">
        <v>241</v>
      </c>
      <c r="AG303" s="50" t="s">
        <v>1268</v>
      </c>
      <c r="AH303" s="11" t="s">
        <v>245</v>
      </c>
      <c r="AI303" s="51" t="s">
        <v>1263</v>
      </c>
      <c r="AJ303" s="11" t="s">
        <v>263</v>
      </c>
      <c r="AK303" s="52" t="s">
        <v>1266</v>
      </c>
      <c r="AL303" s="11" t="s">
        <v>242</v>
      </c>
      <c r="AM303" s="51" t="s">
        <v>1263</v>
      </c>
      <c r="AN303" s="11" t="s">
        <v>247</v>
      </c>
      <c r="AO303" s="52" t="s">
        <v>1262</v>
      </c>
      <c r="AP303" s="42" t="s">
        <v>62</v>
      </c>
      <c r="AQ303" s="51" t="s">
        <v>1262</v>
      </c>
      <c r="AR303" s="197" t="s">
        <v>1269</v>
      </c>
      <c r="AS303" s="198">
        <v>4</v>
      </c>
      <c r="AT303" s="198" t="s">
        <v>307</v>
      </c>
      <c r="AU303" s="189" t="s">
        <v>391</v>
      </c>
    </row>
    <row r="304" spans="2:47" s="185" customFormat="1" ht="41.4" thickBot="1">
      <c r="B304" s="35"/>
      <c r="C304" s="36" t="s">
        <v>380</v>
      </c>
      <c r="D304" s="36" t="s">
        <v>387</v>
      </c>
      <c r="E304" s="36" t="s">
        <v>382</v>
      </c>
      <c r="F304" s="36" t="s">
        <v>928</v>
      </c>
      <c r="G304" s="36">
        <v>15206</v>
      </c>
      <c r="H304" s="36" t="s">
        <v>915</v>
      </c>
      <c r="I304" s="36" t="s">
        <v>1241</v>
      </c>
      <c r="J304" s="36" t="s">
        <v>1242</v>
      </c>
      <c r="K304" s="36" t="s">
        <v>1016</v>
      </c>
      <c r="L304" s="37" t="s">
        <v>324</v>
      </c>
      <c r="M304" s="36" t="s">
        <v>1122</v>
      </c>
      <c r="N304" s="36" t="s">
        <v>432</v>
      </c>
      <c r="O304" s="36" t="s">
        <v>151</v>
      </c>
      <c r="P304" s="37" t="s">
        <v>6</v>
      </c>
      <c r="Q304" s="36" t="s">
        <v>448</v>
      </c>
      <c r="R304" s="37" t="s">
        <v>140</v>
      </c>
      <c r="S304" s="36" t="s">
        <v>1009</v>
      </c>
      <c r="T304" s="38">
        <v>1.0416666666666666E-2</v>
      </c>
      <c r="U304" s="209">
        <v>3</v>
      </c>
      <c r="V304" s="54">
        <v>189398</v>
      </c>
      <c r="W304" s="44">
        <v>6313.2666666666664</v>
      </c>
      <c r="X304" s="72">
        <v>542</v>
      </c>
      <c r="Y304" s="45">
        <v>1.0416666666666666E-2</v>
      </c>
      <c r="Z304" s="40">
        <v>1</v>
      </c>
      <c r="AA304" s="205">
        <v>65.763194444444437</v>
      </c>
      <c r="AB304" s="47">
        <v>35643.651388888888</v>
      </c>
      <c r="AC304" s="41">
        <v>183157285.22590774</v>
      </c>
      <c r="AD304" s="48">
        <v>183192928.87729663</v>
      </c>
      <c r="AE304" s="49">
        <v>2</v>
      </c>
      <c r="AF304" s="11" t="s">
        <v>241</v>
      </c>
      <c r="AG304" s="50" t="s">
        <v>1268</v>
      </c>
      <c r="AH304" s="11" t="s">
        <v>245</v>
      </c>
      <c r="AI304" s="51" t="s">
        <v>1263</v>
      </c>
      <c r="AJ304" s="11" t="s">
        <v>263</v>
      </c>
      <c r="AK304" s="52" t="s">
        <v>1266</v>
      </c>
      <c r="AL304" s="11" t="s">
        <v>242</v>
      </c>
      <c r="AM304" s="51" t="s">
        <v>1263</v>
      </c>
      <c r="AN304" s="11" t="s">
        <v>247</v>
      </c>
      <c r="AO304" s="52" t="s">
        <v>1262</v>
      </c>
      <c r="AP304" s="42" t="s">
        <v>62</v>
      </c>
      <c r="AQ304" s="51" t="s">
        <v>1262</v>
      </c>
      <c r="AR304" s="197" t="s">
        <v>1269</v>
      </c>
      <c r="AS304" s="198">
        <v>4</v>
      </c>
      <c r="AT304" s="198" t="s">
        <v>307</v>
      </c>
      <c r="AU304" s="189" t="s">
        <v>391</v>
      </c>
    </row>
    <row r="305" spans="2:47" s="185" customFormat="1" ht="41.4" thickBot="1">
      <c r="B305" s="35"/>
      <c r="C305" s="36" t="s">
        <v>380</v>
      </c>
      <c r="D305" s="36" t="s">
        <v>387</v>
      </c>
      <c r="E305" s="36" t="s">
        <v>382</v>
      </c>
      <c r="F305" s="36" t="s">
        <v>928</v>
      </c>
      <c r="G305" s="36">
        <v>15206</v>
      </c>
      <c r="H305" s="36" t="s">
        <v>911</v>
      </c>
      <c r="I305" s="36" t="s">
        <v>698</v>
      </c>
      <c r="J305" s="36" t="s">
        <v>1243</v>
      </c>
      <c r="K305" s="36" t="s">
        <v>1016</v>
      </c>
      <c r="L305" s="37" t="s">
        <v>324</v>
      </c>
      <c r="M305" s="36" t="s">
        <v>1122</v>
      </c>
      <c r="N305" s="36" t="s">
        <v>432</v>
      </c>
      <c r="O305" s="36" t="s">
        <v>151</v>
      </c>
      <c r="P305" s="37" t="s">
        <v>6</v>
      </c>
      <c r="Q305" s="36" t="s">
        <v>448</v>
      </c>
      <c r="R305" s="37" t="s">
        <v>140</v>
      </c>
      <c r="S305" s="36" t="s">
        <v>1009</v>
      </c>
      <c r="T305" s="38">
        <v>4.1666666666666664E-2</v>
      </c>
      <c r="U305" s="209">
        <v>3</v>
      </c>
      <c r="V305" s="54">
        <v>2442280</v>
      </c>
      <c r="W305" s="44">
        <v>81409.333333333328</v>
      </c>
      <c r="X305" s="72">
        <v>542</v>
      </c>
      <c r="Y305" s="45">
        <v>4.1666666666666664E-2</v>
      </c>
      <c r="Z305" s="40">
        <v>1</v>
      </c>
      <c r="AA305" s="205">
        <v>3392.0555555555552</v>
      </c>
      <c r="AB305" s="47">
        <v>1838494.111111111</v>
      </c>
      <c r="AC305" s="41">
        <v>183157285.22590774</v>
      </c>
      <c r="AD305" s="48">
        <v>184995779.33701885</v>
      </c>
      <c r="AE305" s="49">
        <v>2</v>
      </c>
      <c r="AF305" s="11" t="s">
        <v>256</v>
      </c>
      <c r="AG305" s="50" t="s">
        <v>1266</v>
      </c>
      <c r="AH305" s="11" t="s">
        <v>245</v>
      </c>
      <c r="AI305" s="51" t="s">
        <v>1263</v>
      </c>
      <c r="AJ305" s="11" t="s">
        <v>263</v>
      </c>
      <c r="AK305" s="52" t="s">
        <v>1266</v>
      </c>
      <c r="AL305" s="11" t="s">
        <v>242</v>
      </c>
      <c r="AM305" s="51" t="s">
        <v>1263</v>
      </c>
      <c r="AN305" s="11" t="s">
        <v>247</v>
      </c>
      <c r="AO305" s="52" t="s">
        <v>1262</v>
      </c>
      <c r="AP305" s="42" t="s">
        <v>54</v>
      </c>
      <c r="AQ305" s="51" t="s">
        <v>1263</v>
      </c>
      <c r="AR305" s="197" t="s">
        <v>1275</v>
      </c>
      <c r="AS305" s="198">
        <v>4</v>
      </c>
      <c r="AT305" s="198" t="s">
        <v>307</v>
      </c>
      <c r="AU305" s="189" t="s">
        <v>391</v>
      </c>
    </row>
    <row r="306" spans="2:47" s="185" customFormat="1" ht="41.4" thickBot="1">
      <c r="B306" s="35"/>
      <c r="C306" s="36" t="s">
        <v>380</v>
      </c>
      <c r="D306" s="36" t="s">
        <v>387</v>
      </c>
      <c r="E306" s="36" t="s">
        <v>382</v>
      </c>
      <c r="F306" s="36" t="s">
        <v>900</v>
      </c>
      <c r="G306" s="36">
        <v>15206</v>
      </c>
      <c r="H306" s="36" t="s">
        <v>922</v>
      </c>
      <c r="I306" s="36" t="s">
        <v>910</v>
      </c>
      <c r="J306" s="36" t="s">
        <v>834</v>
      </c>
      <c r="K306" s="36" t="s">
        <v>833</v>
      </c>
      <c r="L306" s="37" t="s">
        <v>136</v>
      </c>
      <c r="M306" s="36" t="s">
        <v>1137</v>
      </c>
      <c r="N306" s="36" t="s">
        <v>432</v>
      </c>
      <c r="O306" s="36" t="s">
        <v>147</v>
      </c>
      <c r="P306" s="37" t="s">
        <v>1</v>
      </c>
      <c r="Q306" s="36" t="s">
        <v>476</v>
      </c>
      <c r="R306" s="37" t="s">
        <v>140</v>
      </c>
      <c r="S306" s="36" t="s">
        <v>1138</v>
      </c>
      <c r="T306" s="38">
        <v>0.125</v>
      </c>
      <c r="U306" s="209">
        <v>90</v>
      </c>
      <c r="V306" s="54">
        <v>2442280</v>
      </c>
      <c r="W306" s="44">
        <v>81409.333333333328</v>
      </c>
      <c r="X306" s="72">
        <v>542</v>
      </c>
      <c r="Y306" s="45">
        <v>0.125</v>
      </c>
      <c r="Z306" s="40">
        <v>1</v>
      </c>
      <c r="AA306" s="205">
        <v>10176.166666666666</v>
      </c>
      <c r="AB306" s="47">
        <v>5515482.333333333</v>
      </c>
      <c r="AC306" s="41">
        <v>336001855.9137007</v>
      </c>
      <c r="AD306" s="48">
        <v>341517338.24703401</v>
      </c>
      <c r="AE306" s="49">
        <v>2</v>
      </c>
      <c r="AF306" s="11" t="s">
        <v>256</v>
      </c>
      <c r="AG306" s="50" t="s">
        <v>1266</v>
      </c>
      <c r="AH306" s="11" t="s">
        <v>63</v>
      </c>
      <c r="AI306" s="51" t="s">
        <v>1262</v>
      </c>
      <c r="AJ306" s="11" t="s">
        <v>143</v>
      </c>
      <c r="AK306" s="52" t="s">
        <v>1262</v>
      </c>
      <c r="AL306" s="11" t="s">
        <v>242</v>
      </c>
      <c r="AM306" s="51" t="s">
        <v>1263</v>
      </c>
      <c r="AN306" s="11" t="s">
        <v>247</v>
      </c>
      <c r="AO306" s="52" t="s">
        <v>1262</v>
      </c>
      <c r="AP306" s="42" t="s">
        <v>54</v>
      </c>
      <c r="AQ306" s="51" t="s">
        <v>1263</v>
      </c>
      <c r="AR306" s="197" t="s">
        <v>1291</v>
      </c>
      <c r="AS306" s="198">
        <v>4</v>
      </c>
      <c r="AT306" s="198" t="s">
        <v>307</v>
      </c>
      <c r="AU306" s="189" t="s">
        <v>391</v>
      </c>
    </row>
    <row r="307" spans="2:47" s="185" customFormat="1" ht="61.8" thickBot="1">
      <c r="B307" s="35"/>
      <c r="C307" s="36" t="s">
        <v>380</v>
      </c>
      <c r="D307" s="36" t="s">
        <v>387</v>
      </c>
      <c r="E307" s="36" t="s">
        <v>382</v>
      </c>
      <c r="F307" s="36" t="s">
        <v>900</v>
      </c>
      <c r="G307" s="36">
        <v>15206</v>
      </c>
      <c r="H307" s="36" t="s">
        <v>926</v>
      </c>
      <c r="I307" s="36" t="s">
        <v>1139</v>
      </c>
      <c r="J307" s="36" t="s">
        <v>449</v>
      </c>
      <c r="K307" s="36" t="s">
        <v>346</v>
      </c>
      <c r="L307" s="37" t="s">
        <v>136</v>
      </c>
      <c r="M307" s="36" t="s">
        <v>1018</v>
      </c>
      <c r="N307" s="36" t="s">
        <v>432</v>
      </c>
      <c r="O307" s="36" t="s">
        <v>147</v>
      </c>
      <c r="P307" s="37" t="s">
        <v>1</v>
      </c>
      <c r="Q307" s="36" t="s">
        <v>450</v>
      </c>
      <c r="R307" s="37" t="s">
        <v>140</v>
      </c>
      <c r="S307" s="36" t="s">
        <v>451</v>
      </c>
      <c r="T307" s="38">
        <v>2.0833333333333332E-2</v>
      </c>
      <c r="U307" s="209">
        <v>0.33333333333333331</v>
      </c>
      <c r="V307" s="54">
        <v>0</v>
      </c>
      <c r="W307" s="44">
        <v>0</v>
      </c>
      <c r="X307" s="72">
        <v>542</v>
      </c>
      <c r="Y307" s="45">
        <v>2.0833333333333332E-2</v>
      </c>
      <c r="Z307" s="40">
        <v>0</v>
      </c>
      <c r="AA307" s="205">
        <v>0</v>
      </c>
      <c r="AB307" s="47">
        <v>0</v>
      </c>
      <c r="AC307" s="41">
        <v>98369600</v>
      </c>
      <c r="AD307" s="48">
        <v>98369600</v>
      </c>
      <c r="AE307" s="49">
        <v>1</v>
      </c>
      <c r="AF307" s="11" t="s">
        <v>64</v>
      </c>
      <c r="AG307" s="50" t="s">
        <v>1262</v>
      </c>
      <c r="AH307" s="11" t="s">
        <v>63</v>
      </c>
      <c r="AI307" s="51" t="s">
        <v>1262</v>
      </c>
      <c r="AJ307" s="11" t="s">
        <v>143</v>
      </c>
      <c r="AK307" s="52" t="s">
        <v>1262</v>
      </c>
      <c r="AL307" s="11" t="s">
        <v>43</v>
      </c>
      <c r="AM307" s="51" t="s">
        <v>1268</v>
      </c>
      <c r="AN307" s="11" t="s">
        <v>247</v>
      </c>
      <c r="AO307" s="52" t="s">
        <v>1262</v>
      </c>
      <c r="AP307" s="42" t="s">
        <v>58</v>
      </c>
      <c r="AQ307" s="51" t="s">
        <v>1262</v>
      </c>
      <c r="AR307" s="197" t="s">
        <v>1287</v>
      </c>
      <c r="AS307" s="198">
        <v>3</v>
      </c>
      <c r="AT307" s="198" t="s">
        <v>305</v>
      </c>
      <c r="AU307" s="189" t="s">
        <v>392</v>
      </c>
    </row>
    <row r="308" spans="2:47" s="185" customFormat="1" ht="41.4" thickBot="1">
      <c r="B308" s="35"/>
      <c r="C308" s="36" t="s">
        <v>380</v>
      </c>
      <c r="D308" s="36" t="s">
        <v>387</v>
      </c>
      <c r="E308" s="36" t="s">
        <v>382</v>
      </c>
      <c r="F308" s="36" t="s">
        <v>900</v>
      </c>
      <c r="G308" s="36">
        <v>15206</v>
      </c>
      <c r="H308" s="36" t="s">
        <v>923</v>
      </c>
      <c r="I308" s="36" t="s">
        <v>406</v>
      </c>
      <c r="J308" s="36" t="s">
        <v>1105</v>
      </c>
      <c r="K308" s="36" t="s">
        <v>348</v>
      </c>
      <c r="L308" s="37" t="s">
        <v>136</v>
      </c>
      <c r="M308" s="36" t="s">
        <v>1021</v>
      </c>
      <c r="N308" s="36" t="s">
        <v>432</v>
      </c>
      <c r="O308" s="36" t="s">
        <v>151</v>
      </c>
      <c r="P308" s="37" t="s">
        <v>6</v>
      </c>
      <c r="Q308" s="36" t="s">
        <v>1022</v>
      </c>
      <c r="R308" s="37" t="s">
        <v>140</v>
      </c>
      <c r="S308" s="36" t="s">
        <v>1023</v>
      </c>
      <c r="T308" s="38">
        <v>0</v>
      </c>
      <c r="U308" s="209">
        <v>2</v>
      </c>
      <c r="V308" s="54">
        <v>0</v>
      </c>
      <c r="W308" s="44">
        <v>0</v>
      </c>
      <c r="X308" s="72">
        <v>542</v>
      </c>
      <c r="Y308" s="45">
        <v>0</v>
      </c>
      <c r="Z308" s="40">
        <v>0</v>
      </c>
      <c r="AA308" s="205">
        <v>0</v>
      </c>
      <c r="AB308" s="47">
        <v>0</v>
      </c>
      <c r="AC308" s="41">
        <v>30000000</v>
      </c>
      <c r="AD308" s="48">
        <v>30000000</v>
      </c>
      <c r="AE308" s="49">
        <v>1</v>
      </c>
      <c r="AF308" s="11" t="s">
        <v>64</v>
      </c>
      <c r="AG308" s="50" t="s">
        <v>1262</v>
      </c>
      <c r="AH308" s="11" t="s">
        <v>63</v>
      </c>
      <c r="AI308" s="51" t="s">
        <v>1262</v>
      </c>
      <c r="AJ308" s="11" t="s">
        <v>143</v>
      </c>
      <c r="AK308" s="52" t="s">
        <v>1262</v>
      </c>
      <c r="AL308" s="11" t="s">
        <v>242</v>
      </c>
      <c r="AM308" s="51" t="s">
        <v>1263</v>
      </c>
      <c r="AN308" s="11" t="s">
        <v>247</v>
      </c>
      <c r="AO308" s="52" t="s">
        <v>1262</v>
      </c>
      <c r="AP308" s="42" t="s">
        <v>58</v>
      </c>
      <c r="AQ308" s="51" t="s">
        <v>1262</v>
      </c>
      <c r="AR308" s="197" t="s">
        <v>1283</v>
      </c>
      <c r="AS308" s="198">
        <v>2</v>
      </c>
      <c r="AT308" s="198" t="s">
        <v>304</v>
      </c>
      <c r="AU308" s="189" t="s">
        <v>303</v>
      </c>
    </row>
    <row r="309" spans="2:47" s="185" customFormat="1" ht="51.6" thickBot="1">
      <c r="B309" s="35"/>
      <c r="C309" s="36" t="s">
        <v>380</v>
      </c>
      <c r="D309" s="36" t="s">
        <v>386</v>
      </c>
      <c r="E309" s="36" t="s">
        <v>382</v>
      </c>
      <c r="F309" s="36" t="s">
        <v>932</v>
      </c>
      <c r="G309" s="36">
        <v>15127</v>
      </c>
      <c r="H309" s="36" t="s">
        <v>938</v>
      </c>
      <c r="I309" s="36" t="s">
        <v>929</v>
      </c>
      <c r="J309" s="36" t="s">
        <v>1244</v>
      </c>
      <c r="K309" s="36" t="s">
        <v>1025</v>
      </c>
      <c r="L309" s="37" t="s">
        <v>324</v>
      </c>
      <c r="M309" s="36" t="s">
        <v>1041</v>
      </c>
      <c r="N309" s="36" t="s">
        <v>432</v>
      </c>
      <c r="O309" s="36" t="s">
        <v>147</v>
      </c>
      <c r="P309" s="37" t="s">
        <v>1</v>
      </c>
      <c r="Q309" s="36" t="s">
        <v>1050</v>
      </c>
      <c r="R309" s="37" t="s">
        <v>140</v>
      </c>
      <c r="S309" s="36" t="s">
        <v>830</v>
      </c>
      <c r="T309" s="38">
        <v>0.10416666666666667</v>
      </c>
      <c r="U309" s="209">
        <v>5</v>
      </c>
      <c r="V309" s="54">
        <v>422538</v>
      </c>
      <c r="W309" s="44">
        <v>14084.6</v>
      </c>
      <c r="X309" s="72">
        <v>542</v>
      </c>
      <c r="Y309" s="45">
        <v>0.10416666666666667</v>
      </c>
      <c r="Z309" s="40">
        <v>1</v>
      </c>
      <c r="AA309" s="205">
        <v>1467.1458333333335</v>
      </c>
      <c r="AB309" s="47">
        <v>795193.04166666674</v>
      </c>
      <c r="AC309" s="41">
        <v>161870988.06522933</v>
      </c>
      <c r="AD309" s="48">
        <v>162666181.10689598</v>
      </c>
      <c r="AE309" s="49">
        <v>2</v>
      </c>
      <c r="AF309" s="11" t="s">
        <v>241</v>
      </c>
      <c r="AG309" s="50" t="s">
        <v>1268</v>
      </c>
      <c r="AH309" s="11" t="s">
        <v>254</v>
      </c>
      <c r="AI309" s="51" t="s">
        <v>1266</v>
      </c>
      <c r="AJ309" s="11" t="s">
        <v>263</v>
      </c>
      <c r="AK309" s="52" t="s">
        <v>1266</v>
      </c>
      <c r="AL309" s="11" t="s">
        <v>34</v>
      </c>
      <c r="AM309" s="51" t="s">
        <v>1266</v>
      </c>
      <c r="AN309" s="11" t="s">
        <v>243</v>
      </c>
      <c r="AO309" s="52" t="s">
        <v>1263</v>
      </c>
      <c r="AP309" s="42" t="s">
        <v>50</v>
      </c>
      <c r="AQ309" s="51" t="s">
        <v>1263</v>
      </c>
      <c r="AR309" s="197" t="s">
        <v>1284</v>
      </c>
      <c r="AS309" s="198">
        <v>4</v>
      </c>
      <c r="AT309" s="198" t="s">
        <v>307</v>
      </c>
      <c r="AU309" s="189" t="s">
        <v>391</v>
      </c>
    </row>
    <row r="310" spans="2:47" s="185" customFormat="1" ht="41.4" thickBot="1">
      <c r="B310" s="35"/>
      <c r="C310" s="36" t="s">
        <v>380</v>
      </c>
      <c r="D310" s="36" t="s">
        <v>386</v>
      </c>
      <c r="E310" s="36" t="s">
        <v>382</v>
      </c>
      <c r="F310" s="36" t="s">
        <v>942</v>
      </c>
      <c r="G310" s="36">
        <v>15127</v>
      </c>
      <c r="H310" s="36" t="s">
        <v>936</v>
      </c>
      <c r="I310" s="36" t="s">
        <v>1254</v>
      </c>
      <c r="J310" s="36" t="s">
        <v>1245</v>
      </c>
      <c r="K310" s="36" t="s">
        <v>1016</v>
      </c>
      <c r="L310" s="37" t="s">
        <v>324</v>
      </c>
      <c r="M310" s="36" t="s">
        <v>1012</v>
      </c>
      <c r="N310" s="36" t="s">
        <v>432</v>
      </c>
      <c r="O310" s="36" t="s">
        <v>151</v>
      </c>
      <c r="P310" s="37" t="s">
        <v>6</v>
      </c>
      <c r="Q310" s="36" t="s">
        <v>448</v>
      </c>
      <c r="R310" s="37" t="s">
        <v>140</v>
      </c>
      <c r="S310" s="36" t="s">
        <v>1009</v>
      </c>
      <c r="T310" s="38">
        <v>2.0833333333333332E-2</v>
      </c>
      <c r="U310" s="209">
        <v>3</v>
      </c>
      <c r="V310" s="54">
        <v>197807</v>
      </c>
      <c r="W310" s="44">
        <v>6593.5666666666666</v>
      </c>
      <c r="X310" s="72">
        <v>542</v>
      </c>
      <c r="Y310" s="45">
        <v>2.0833333333333332E-2</v>
      </c>
      <c r="Z310" s="40">
        <v>1</v>
      </c>
      <c r="AA310" s="205">
        <v>137.36597222222221</v>
      </c>
      <c r="AB310" s="47">
        <v>74452.356944444444</v>
      </c>
      <c r="AC310" s="41">
        <v>200405322.02091306</v>
      </c>
      <c r="AD310" s="48">
        <v>200479774.37785751</v>
      </c>
      <c r="AE310" s="49">
        <v>2</v>
      </c>
      <c r="AF310" s="11" t="s">
        <v>241</v>
      </c>
      <c r="AG310" s="50" t="s">
        <v>1268</v>
      </c>
      <c r="AH310" s="11" t="s">
        <v>245</v>
      </c>
      <c r="AI310" s="51" t="s">
        <v>1263</v>
      </c>
      <c r="AJ310" s="11" t="s">
        <v>263</v>
      </c>
      <c r="AK310" s="52" t="s">
        <v>1266</v>
      </c>
      <c r="AL310" s="11" t="s">
        <v>242</v>
      </c>
      <c r="AM310" s="51" t="s">
        <v>1263</v>
      </c>
      <c r="AN310" s="11" t="s">
        <v>247</v>
      </c>
      <c r="AO310" s="52" t="s">
        <v>1262</v>
      </c>
      <c r="AP310" s="42" t="s">
        <v>54</v>
      </c>
      <c r="AQ310" s="51" t="s">
        <v>1263</v>
      </c>
      <c r="AR310" s="197" t="s">
        <v>1286</v>
      </c>
      <c r="AS310" s="198">
        <v>4</v>
      </c>
      <c r="AT310" s="198" t="s">
        <v>307</v>
      </c>
      <c r="AU310" s="189" t="s">
        <v>391</v>
      </c>
    </row>
    <row r="311" spans="2:47" s="185" customFormat="1" ht="41.4" thickBot="1">
      <c r="B311" s="35"/>
      <c r="C311" s="36" t="s">
        <v>380</v>
      </c>
      <c r="D311" s="36" t="s">
        <v>386</v>
      </c>
      <c r="E311" s="36" t="s">
        <v>382</v>
      </c>
      <c r="F311" s="36" t="s">
        <v>942</v>
      </c>
      <c r="G311" s="36">
        <v>15127</v>
      </c>
      <c r="H311" s="36" t="s">
        <v>937</v>
      </c>
      <c r="I311" s="36" t="s">
        <v>405</v>
      </c>
      <c r="J311" s="36" t="s">
        <v>1246</v>
      </c>
      <c r="K311" s="36" t="s">
        <v>1016</v>
      </c>
      <c r="L311" s="37" t="s">
        <v>324</v>
      </c>
      <c r="M311" s="36" t="s">
        <v>1017</v>
      </c>
      <c r="N311" s="36" t="s">
        <v>432</v>
      </c>
      <c r="O311" s="36" t="s">
        <v>147</v>
      </c>
      <c r="P311" s="37" t="s">
        <v>1</v>
      </c>
      <c r="Q311" s="36" t="s">
        <v>448</v>
      </c>
      <c r="R311" s="37" t="s">
        <v>140</v>
      </c>
      <c r="S311" s="36" t="s">
        <v>1009</v>
      </c>
      <c r="T311" s="38">
        <v>8.3333333333333329E-2</v>
      </c>
      <c r="U311" s="209">
        <v>3</v>
      </c>
      <c r="V311" s="54">
        <v>197807</v>
      </c>
      <c r="W311" s="44">
        <v>6593.5666666666666</v>
      </c>
      <c r="X311" s="72">
        <v>542</v>
      </c>
      <c r="Y311" s="45">
        <v>8.3333333333333329E-2</v>
      </c>
      <c r="Z311" s="40">
        <v>1</v>
      </c>
      <c r="AA311" s="205">
        <v>549.46388888888885</v>
      </c>
      <c r="AB311" s="47">
        <v>297809.42777777778</v>
      </c>
      <c r="AC311" s="41">
        <v>200405322.02091306</v>
      </c>
      <c r="AD311" s="48">
        <v>200703131.44869083</v>
      </c>
      <c r="AE311" s="49">
        <v>2</v>
      </c>
      <c r="AF311" s="11" t="s">
        <v>241</v>
      </c>
      <c r="AG311" s="50" t="s">
        <v>1268</v>
      </c>
      <c r="AH311" s="11" t="s">
        <v>245</v>
      </c>
      <c r="AI311" s="51" t="s">
        <v>1263</v>
      </c>
      <c r="AJ311" s="11" t="s">
        <v>263</v>
      </c>
      <c r="AK311" s="52" t="s">
        <v>1266</v>
      </c>
      <c r="AL311" s="11" t="s">
        <v>242</v>
      </c>
      <c r="AM311" s="51" t="s">
        <v>1263</v>
      </c>
      <c r="AN311" s="11" t="s">
        <v>247</v>
      </c>
      <c r="AO311" s="52" t="s">
        <v>1262</v>
      </c>
      <c r="AP311" s="42" t="s">
        <v>54</v>
      </c>
      <c r="AQ311" s="51" t="s">
        <v>1263</v>
      </c>
      <c r="AR311" s="197" t="s">
        <v>1286</v>
      </c>
      <c r="AS311" s="198">
        <v>4</v>
      </c>
      <c r="AT311" s="198" t="s">
        <v>307</v>
      </c>
      <c r="AU311" s="189" t="s">
        <v>391</v>
      </c>
    </row>
    <row r="312" spans="2:47" s="185" customFormat="1" ht="41.4" thickBot="1">
      <c r="B312" s="35"/>
      <c r="C312" s="36" t="s">
        <v>380</v>
      </c>
      <c r="D312" s="36" t="s">
        <v>386</v>
      </c>
      <c r="E312" s="36" t="s">
        <v>382</v>
      </c>
      <c r="F312" s="36" t="s">
        <v>943</v>
      </c>
      <c r="G312" s="36">
        <v>15127</v>
      </c>
      <c r="H312" s="36" t="s">
        <v>934</v>
      </c>
      <c r="I312" s="36" t="s">
        <v>1247</v>
      </c>
      <c r="J312" s="36" t="s">
        <v>1248</v>
      </c>
      <c r="K312" s="36" t="s">
        <v>1016</v>
      </c>
      <c r="L312" s="37" t="s">
        <v>324</v>
      </c>
      <c r="M312" s="36" t="s">
        <v>1122</v>
      </c>
      <c r="N312" s="36" t="s">
        <v>432</v>
      </c>
      <c r="O312" s="36" t="s">
        <v>151</v>
      </c>
      <c r="P312" s="37" t="s">
        <v>6</v>
      </c>
      <c r="Q312" s="36" t="s">
        <v>448</v>
      </c>
      <c r="R312" s="37" t="s">
        <v>140</v>
      </c>
      <c r="S312" s="36" t="s">
        <v>1009</v>
      </c>
      <c r="T312" s="38">
        <v>1.0416666666666666E-2</v>
      </c>
      <c r="U312" s="209">
        <v>3</v>
      </c>
      <c r="V312" s="54">
        <v>59557</v>
      </c>
      <c r="W312" s="44">
        <v>1985.2333333333333</v>
      </c>
      <c r="X312" s="72">
        <v>542</v>
      </c>
      <c r="Y312" s="45">
        <v>1.0416666666666666E-2</v>
      </c>
      <c r="Z312" s="40">
        <v>1</v>
      </c>
      <c r="AA312" s="205">
        <v>20.679513888888888</v>
      </c>
      <c r="AB312" s="47">
        <v>11208.296527777777</v>
      </c>
      <c r="AC312" s="41">
        <v>183157285.22590774</v>
      </c>
      <c r="AD312" s="48">
        <v>183168493.52243552</v>
      </c>
      <c r="AE312" s="49">
        <v>2</v>
      </c>
      <c r="AF312" s="11" t="s">
        <v>56</v>
      </c>
      <c r="AG312" s="50" t="s">
        <v>1263</v>
      </c>
      <c r="AH312" s="11" t="s">
        <v>245</v>
      </c>
      <c r="AI312" s="51" t="s">
        <v>1263</v>
      </c>
      <c r="AJ312" s="11" t="s">
        <v>263</v>
      </c>
      <c r="AK312" s="52" t="s">
        <v>1266</v>
      </c>
      <c r="AL312" s="11" t="s">
        <v>242</v>
      </c>
      <c r="AM312" s="51" t="s">
        <v>1263</v>
      </c>
      <c r="AN312" s="11" t="s">
        <v>243</v>
      </c>
      <c r="AO312" s="52" t="s">
        <v>1263</v>
      </c>
      <c r="AP312" s="42" t="s">
        <v>62</v>
      </c>
      <c r="AQ312" s="51" t="s">
        <v>1262</v>
      </c>
      <c r="AR312" s="197" t="s">
        <v>1304</v>
      </c>
      <c r="AS312" s="198">
        <v>4</v>
      </c>
      <c r="AT312" s="198" t="s">
        <v>307</v>
      </c>
      <c r="AU312" s="189" t="s">
        <v>391</v>
      </c>
    </row>
    <row r="313" spans="2:47" s="185" customFormat="1" ht="41.4" thickBot="1">
      <c r="B313" s="35"/>
      <c r="C313" s="36" t="s">
        <v>380</v>
      </c>
      <c r="D313" s="36" t="s">
        <v>386</v>
      </c>
      <c r="E313" s="36" t="s">
        <v>382</v>
      </c>
      <c r="F313" s="36" t="s">
        <v>942</v>
      </c>
      <c r="G313" s="36">
        <v>15127</v>
      </c>
      <c r="H313" s="36" t="s">
        <v>935</v>
      </c>
      <c r="I313" s="36" t="s">
        <v>1249</v>
      </c>
      <c r="J313" s="36" t="s">
        <v>1250</v>
      </c>
      <c r="K313" s="36" t="s">
        <v>1016</v>
      </c>
      <c r="L313" s="37" t="s">
        <v>324</v>
      </c>
      <c r="M313" s="36" t="s">
        <v>1122</v>
      </c>
      <c r="N313" s="36" t="s">
        <v>432</v>
      </c>
      <c r="O313" s="36" t="s">
        <v>151</v>
      </c>
      <c r="P313" s="37" t="s">
        <v>6</v>
      </c>
      <c r="Q313" s="36" t="s">
        <v>448</v>
      </c>
      <c r="R313" s="37" t="s">
        <v>140</v>
      </c>
      <c r="S313" s="36" t="s">
        <v>1009</v>
      </c>
      <c r="T313" s="38">
        <v>2.0833333333333332E-2</v>
      </c>
      <c r="U313" s="209">
        <v>3</v>
      </c>
      <c r="V313" s="54">
        <v>165175</v>
      </c>
      <c r="W313" s="44">
        <v>5505.833333333333</v>
      </c>
      <c r="X313" s="72">
        <v>542</v>
      </c>
      <c r="Y313" s="45">
        <v>2.0833333333333332E-2</v>
      </c>
      <c r="Z313" s="40">
        <v>1</v>
      </c>
      <c r="AA313" s="205">
        <v>114.7048611111111</v>
      </c>
      <c r="AB313" s="47">
        <v>62170.034722222219</v>
      </c>
      <c r="AC313" s="41">
        <v>200405322.02091306</v>
      </c>
      <c r="AD313" s="48">
        <v>200467492.05563527</v>
      </c>
      <c r="AE313" s="49">
        <v>2</v>
      </c>
      <c r="AF313" s="11" t="s">
        <v>241</v>
      </c>
      <c r="AG313" s="50" t="s">
        <v>1268</v>
      </c>
      <c r="AH313" s="11" t="s">
        <v>245</v>
      </c>
      <c r="AI313" s="51" t="s">
        <v>1263</v>
      </c>
      <c r="AJ313" s="11" t="s">
        <v>263</v>
      </c>
      <c r="AK313" s="52" t="s">
        <v>1266</v>
      </c>
      <c r="AL313" s="11" t="s">
        <v>242</v>
      </c>
      <c r="AM313" s="51" t="s">
        <v>1263</v>
      </c>
      <c r="AN313" s="11" t="s">
        <v>247</v>
      </c>
      <c r="AO313" s="52" t="s">
        <v>1262</v>
      </c>
      <c r="AP313" s="42" t="s">
        <v>54</v>
      </c>
      <c r="AQ313" s="51" t="s">
        <v>1263</v>
      </c>
      <c r="AR313" s="197" t="s">
        <v>1286</v>
      </c>
      <c r="AS313" s="198">
        <v>4</v>
      </c>
      <c r="AT313" s="198" t="s">
        <v>307</v>
      </c>
      <c r="AU313" s="189" t="s">
        <v>391</v>
      </c>
    </row>
    <row r="314" spans="2:47" s="185" customFormat="1" ht="41.4" thickBot="1">
      <c r="B314" s="35"/>
      <c r="C314" s="36" t="s">
        <v>380</v>
      </c>
      <c r="D314" s="36" t="s">
        <v>386</v>
      </c>
      <c r="E314" s="36" t="s">
        <v>382</v>
      </c>
      <c r="F314" s="36" t="s">
        <v>943</v>
      </c>
      <c r="G314" s="36">
        <v>15127</v>
      </c>
      <c r="H314" s="36" t="s">
        <v>944</v>
      </c>
      <c r="I314" s="36" t="s">
        <v>930</v>
      </c>
      <c r="J314" s="36" t="s">
        <v>1251</v>
      </c>
      <c r="K314" s="36" t="s">
        <v>1016</v>
      </c>
      <c r="L314" s="37" t="s">
        <v>155</v>
      </c>
      <c r="M314" s="36" t="s">
        <v>1122</v>
      </c>
      <c r="N314" s="36" t="s">
        <v>432</v>
      </c>
      <c r="O314" s="36" t="s">
        <v>151</v>
      </c>
      <c r="P314" s="37" t="s">
        <v>6</v>
      </c>
      <c r="Q314" s="36" t="s">
        <v>156</v>
      </c>
      <c r="R314" s="37" t="s">
        <v>157</v>
      </c>
      <c r="S314" s="36" t="s">
        <v>162</v>
      </c>
      <c r="T314" s="38">
        <v>1.0416666666666666E-2</v>
      </c>
      <c r="U314" s="209">
        <v>4320</v>
      </c>
      <c r="V314" s="54">
        <v>0.1</v>
      </c>
      <c r="W314" s="44">
        <v>3.3333333333333335E-3</v>
      </c>
      <c r="X314" s="72">
        <v>542</v>
      </c>
      <c r="Y314" s="45">
        <v>1.0416666666666666E-2</v>
      </c>
      <c r="Z314" s="40">
        <v>1</v>
      </c>
      <c r="AA314" s="205">
        <v>3.4722222222222222E-5</v>
      </c>
      <c r="AB314" s="47">
        <v>1.8819444444444444E-2</v>
      </c>
      <c r="AC314" s="41">
        <v>186151641.27501401</v>
      </c>
      <c r="AD314" s="48">
        <v>186151641.29383346</v>
      </c>
      <c r="AE314" s="49">
        <v>2</v>
      </c>
      <c r="AF314" s="11" t="s">
        <v>61</v>
      </c>
      <c r="AG314" s="50" t="s">
        <v>1262</v>
      </c>
      <c r="AH314" s="11" t="s">
        <v>63</v>
      </c>
      <c r="AI314" s="51" t="s">
        <v>1262</v>
      </c>
      <c r="AJ314" s="11" t="s">
        <v>263</v>
      </c>
      <c r="AK314" s="52" t="s">
        <v>1266</v>
      </c>
      <c r="AL314" s="11" t="s">
        <v>344</v>
      </c>
      <c r="AM314" s="51" t="s">
        <v>1262</v>
      </c>
      <c r="AN314" s="11" t="s">
        <v>247</v>
      </c>
      <c r="AO314" s="52" t="s">
        <v>1262</v>
      </c>
      <c r="AP314" s="42" t="s">
        <v>62</v>
      </c>
      <c r="AQ314" s="51" t="s">
        <v>1262</v>
      </c>
      <c r="AR314" s="197" t="s">
        <v>1272</v>
      </c>
      <c r="AS314" s="198">
        <v>4</v>
      </c>
      <c r="AT314" s="198" t="s">
        <v>307</v>
      </c>
      <c r="AU314" s="189" t="s">
        <v>391</v>
      </c>
    </row>
    <row r="315" spans="2:47" s="185" customFormat="1" ht="41.4" thickBot="1">
      <c r="B315" s="35"/>
      <c r="C315" s="36" t="s">
        <v>380</v>
      </c>
      <c r="D315" s="36" t="s">
        <v>386</v>
      </c>
      <c r="E315" s="36" t="s">
        <v>382</v>
      </c>
      <c r="F315" s="36" t="s">
        <v>943</v>
      </c>
      <c r="G315" s="36">
        <v>15127</v>
      </c>
      <c r="H315" s="36" t="s">
        <v>933</v>
      </c>
      <c r="I315" s="36" t="s">
        <v>698</v>
      </c>
      <c r="J315" s="36" t="s">
        <v>1252</v>
      </c>
      <c r="K315" s="36" t="s">
        <v>1016</v>
      </c>
      <c r="L315" s="37" t="s">
        <v>324</v>
      </c>
      <c r="M315" s="36" t="s">
        <v>1122</v>
      </c>
      <c r="N315" s="36" t="s">
        <v>432</v>
      </c>
      <c r="O315" s="36" t="s">
        <v>151</v>
      </c>
      <c r="P315" s="37" t="s">
        <v>6</v>
      </c>
      <c r="Q315" s="36" t="s">
        <v>448</v>
      </c>
      <c r="R315" s="37" t="s">
        <v>140</v>
      </c>
      <c r="S315" s="36" t="s">
        <v>1009</v>
      </c>
      <c r="T315" s="38">
        <v>2.0833333333333332E-2</v>
      </c>
      <c r="U315" s="209">
        <v>3</v>
      </c>
      <c r="V315" s="54">
        <v>224732</v>
      </c>
      <c r="W315" s="44">
        <v>7491.0666666666666</v>
      </c>
      <c r="X315" s="72">
        <v>542</v>
      </c>
      <c r="Y315" s="45">
        <v>2.0833333333333332E-2</v>
      </c>
      <c r="Z315" s="40">
        <v>1</v>
      </c>
      <c r="AA315" s="205">
        <v>156.06388888888887</v>
      </c>
      <c r="AB315" s="47">
        <v>84586.627777777772</v>
      </c>
      <c r="AC315" s="41">
        <v>183157285.22590774</v>
      </c>
      <c r="AD315" s="48">
        <v>183241871.85368553</v>
      </c>
      <c r="AE315" s="49">
        <v>2</v>
      </c>
      <c r="AF315" s="11" t="s">
        <v>56</v>
      </c>
      <c r="AG315" s="50" t="s">
        <v>1263</v>
      </c>
      <c r="AH315" s="11" t="s">
        <v>245</v>
      </c>
      <c r="AI315" s="51" t="s">
        <v>1263</v>
      </c>
      <c r="AJ315" s="11" t="s">
        <v>263</v>
      </c>
      <c r="AK315" s="52" t="s">
        <v>1266</v>
      </c>
      <c r="AL315" s="11" t="s">
        <v>242</v>
      </c>
      <c r="AM315" s="51" t="s">
        <v>1263</v>
      </c>
      <c r="AN315" s="11" t="s">
        <v>243</v>
      </c>
      <c r="AO315" s="52" t="s">
        <v>1263</v>
      </c>
      <c r="AP315" s="42" t="s">
        <v>62</v>
      </c>
      <c r="AQ315" s="51" t="s">
        <v>1262</v>
      </c>
      <c r="AR315" s="197" t="s">
        <v>1304</v>
      </c>
      <c r="AS315" s="198">
        <v>4</v>
      </c>
      <c r="AT315" s="198" t="s">
        <v>307</v>
      </c>
      <c r="AU315" s="189" t="s">
        <v>391</v>
      </c>
    </row>
    <row r="316" spans="2:47" s="185" customFormat="1" ht="41.4" thickBot="1">
      <c r="B316" s="35"/>
      <c r="C316" s="36" t="s">
        <v>380</v>
      </c>
      <c r="D316" s="36" t="s">
        <v>386</v>
      </c>
      <c r="E316" s="36" t="s">
        <v>382</v>
      </c>
      <c r="F316" s="36" t="s">
        <v>932</v>
      </c>
      <c r="G316" s="36">
        <v>15127</v>
      </c>
      <c r="H316" s="36" t="s">
        <v>941</v>
      </c>
      <c r="I316" s="36" t="s">
        <v>931</v>
      </c>
      <c r="J316" s="36" t="s">
        <v>834</v>
      </c>
      <c r="K316" s="36" t="s">
        <v>833</v>
      </c>
      <c r="L316" s="37" t="s">
        <v>136</v>
      </c>
      <c r="M316" s="36" t="s">
        <v>1137</v>
      </c>
      <c r="N316" s="36" t="s">
        <v>432</v>
      </c>
      <c r="O316" s="36" t="s">
        <v>151</v>
      </c>
      <c r="P316" s="37" t="s">
        <v>6</v>
      </c>
      <c r="Q316" s="36" t="s">
        <v>476</v>
      </c>
      <c r="R316" s="37" t="s">
        <v>140</v>
      </c>
      <c r="S316" s="36" t="s">
        <v>1138</v>
      </c>
      <c r="T316" s="38">
        <v>0.10416666666666667</v>
      </c>
      <c r="U316" s="209">
        <v>90</v>
      </c>
      <c r="V316" s="54">
        <v>422538</v>
      </c>
      <c r="W316" s="44">
        <v>14084.6</v>
      </c>
      <c r="X316" s="72">
        <v>542</v>
      </c>
      <c r="Y316" s="45">
        <v>0.10416666666666667</v>
      </c>
      <c r="Z316" s="40">
        <v>1</v>
      </c>
      <c r="AA316" s="205">
        <v>1467.1458333333335</v>
      </c>
      <c r="AB316" s="47">
        <v>795193.04166666674</v>
      </c>
      <c r="AC316" s="41">
        <v>336001855.9137007</v>
      </c>
      <c r="AD316" s="48">
        <v>336797048.95536739</v>
      </c>
      <c r="AE316" s="49">
        <v>2</v>
      </c>
      <c r="AF316" s="11" t="s">
        <v>241</v>
      </c>
      <c r="AG316" s="50" t="s">
        <v>1268</v>
      </c>
      <c r="AH316" s="11" t="s">
        <v>63</v>
      </c>
      <c r="AI316" s="51" t="s">
        <v>1262</v>
      </c>
      <c r="AJ316" s="11" t="s">
        <v>143</v>
      </c>
      <c r="AK316" s="52" t="s">
        <v>1262</v>
      </c>
      <c r="AL316" s="11" t="s">
        <v>242</v>
      </c>
      <c r="AM316" s="51" t="s">
        <v>1263</v>
      </c>
      <c r="AN316" s="11" t="s">
        <v>247</v>
      </c>
      <c r="AO316" s="52" t="s">
        <v>1262</v>
      </c>
      <c r="AP316" s="42" t="s">
        <v>54</v>
      </c>
      <c r="AQ316" s="51" t="s">
        <v>1263</v>
      </c>
      <c r="AR316" s="197" t="s">
        <v>1302</v>
      </c>
      <c r="AS316" s="198">
        <v>3</v>
      </c>
      <c r="AT316" s="198" t="s">
        <v>305</v>
      </c>
      <c r="AU316" s="189" t="s">
        <v>392</v>
      </c>
    </row>
    <row r="317" spans="2:47" s="185" customFormat="1" ht="61.8" thickBot="1">
      <c r="B317" s="35"/>
      <c r="C317" s="36" t="s">
        <v>380</v>
      </c>
      <c r="D317" s="36" t="s">
        <v>386</v>
      </c>
      <c r="E317" s="36" t="s">
        <v>382</v>
      </c>
      <c r="F317" s="36" t="s">
        <v>932</v>
      </c>
      <c r="G317" s="36">
        <v>15127</v>
      </c>
      <c r="H317" s="36" t="s">
        <v>939</v>
      </c>
      <c r="I317" s="36" t="s">
        <v>1139</v>
      </c>
      <c r="J317" s="36" t="s">
        <v>449</v>
      </c>
      <c r="K317" s="36" t="s">
        <v>346</v>
      </c>
      <c r="L317" s="37" t="s">
        <v>136</v>
      </c>
      <c r="M317" s="36" t="s">
        <v>1018</v>
      </c>
      <c r="N317" s="36" t="s">
        <v>432</v>
      </c>
      <c r="O317" s="36" t="s">
        <v>147</v>
      </c>
      <c r="P317" s="37" t="s">
        <v>1</v>
      </c>
      <c r="Q317" s="36" t="s">
        <v>450</v>
      </c>
      <c r="R317" s="37" t="s">
        <v>140</v>
      </c>
      <c r="S317" s="36" t="s">
        <v>451</v>
      </c>
      <c r="T317" s="38">
        <v>2.0833333333333332E-2</v>
      </c>
      <c r="U317" s="209">
        <v>0.33333333333333331</v>
      </c>
      <c r="V317" s="54">
        <v>0</v>
      </c>
      <c r="W317" s="44">
        <v>0</v>
      </c>
      <c r="X317" s="72">
        <v>542</v>
      </c>
      <c r="Y317" s="45">
        <v>2.0833333333333332E-2</v>
      </c>
      <c r="Z317" s="40">
        <v>0</v>
      </c>
      <c r="AA317" s="205">
        <v>0</v>
      </c>
      <c r="AB317" s="47">
        <v>0</v>
      </c>
      <c r="AC317" s="41">
        <v>98369600</v>
      </c>
      <c r="AD317" s="48">
        <v>98369600</v>
      </c>
      <c r="AE317" s="49">
        <v>1</v>
      </c>
      <c r="AF317" s="11" t="s">
        <v>64</v>
      </c>
      <c r="AG317" s="50" t="s">
        <v>1262</v>
      </c>
      <c r="AH317" s="11" t="s">
        <v>63</v>
      </c>
      <c r="AI317" s="51" t="s">
        <v>1262</v>
      </c>
      <c r="AJ317" s="11" t="s">
        <v>143</v>
      </c>
      <c r="AK317" s="52" t="s">
        <v>1262</v>
      </c>
      <c r="AL317" s="11" t="s">
        <v>43</v>
      </c>
      <c r="AM317" s="51" t="s">
        <v>1268</v>
      </c>
      <c r="AN317" s="11" t="s">
        <v>247</v>
      </c>
      <c r="AO317" s="52" t="s">
        <v>1262</v>
      </c>
      <c r="AP317" s="42" t="s">
        <v>58</v>
      </c>
      <c r="AQ317" s="51" t="s">
        <v>1262</v>
      </c>
      <c r="AR317" s="197" t="s">
        <v>1287</v>
      </c>
      <c r="AS317" s="198">
        <v>3</v>
      </c>
      <c r="AT317" s="198" t="s">
        <v>305</v>
      </c>
      <c r="AU317" s="189" t="s">
        <v>392</v>
      </c>
    </row>
    <row r="318" spans="2:47" s="185" customFormat="1" ht="41.4" thickBot="1">
      <c r="B318" s="35"/>
      <c r="C318" s="36" t="s">
        <v>380</v>
      </c>
      <c r="D318" s="36" t="s">
        <v>386</v>
      </c>
      <c r="E318" s="36" t="s">
        <v>382</v>
      </c>
      <c r="F318" s="36" t="s">
        <v>932</v>
      </c>
      <c r="G318" s="36">
        <v>15127</v>
      </c>
      <c r="H318" s="36" t="s">
        <v>940</v>
      </c>
      <c r="I318" s="36" t="s">
        <v>406</v>
      </c>
      <c r="J318" s="36" t="s">
        <v>1253</v>
      </c>
      <c r="K318" s="36" t="s">
        <v>348</v>
      </c>
      <c r="L318" s="37" t="s">
        <v>136</v>
      </c>
      <c r="M318" s="36" t="s">
        <v>1021</v>
      </c>
      <c r="N318" s="36" t="s">
        <v>432</v>
      </c>
      <c r="O318" s="36" t="s">
        <v>151</v>
      </c>
      <c r="P318" s="37" t="s">
        <v>6</v>
      </c>
      <c r="Q318" s="36" t="s">
        <v>1022</v>
      </c>
      <c r="R318" s="37" t="s">
        <v>140</v>
      </c>
      <c r="S318" s="36" t="s">
        <v>1023</v>
      </c>
      <c r="T318" s="38">
        <v>0</v>
      </c>
      <c r="U318" s="209">
        <v>2</v>
      </c>
      <c r="V318" s="54">
        <v>0</v>
      </c>
      <c r="W318" s="44">
        <v>0</v>
      </c>
      <c r="X318" s="72">
        <v>542</v>
      </c>
      <c r="Y318" s="45">
        <v>0</v>
      </c>
      <c r="Z318" s="40">
        <v>0</v>
      </c>
      <c r="AA318" s="205">
        <v>0</v>
      </c>
      <c r="AB318" s="47">
        <v>0</v>
      </c>
      <c r="AC318" s="41">
        <v>30000000</v>
      </c>
      <c r="AD318" s="48">
        <v>30000000</v>
      </c>
      <c r="AE318" s="49">
        <v>1</v>
      </c>
      <c r="AF318" s="11" t="s">
        <v>64</v>
      </c>
      <c r="AG318" s="50" t="s">
        <v>1262</v>
      </c>
      <c r="AH318" s="11" t="s">
        <v>63</v>
      </c>
      <c r="AI318" s="51" t="s">
        <v>1262</v>
      </c>
      <c r="AJ318" s="11" t="s">
        <v>143</v>
      </c>
      <c r="AK318" s="52" t="s">
        <v>1262</v>
      </c>
      <c r="AL318" s="11" t="s">
        <v>242</v>
      </c>
      <c r="AM318" s="51" t="s">
        <v>1263</v>
      </c>
      <c r="AN318" s="11" t="s">
        <v>247</v>
      </c>
      <c r="AO318" s="52" t="s">
        <v>1262</v>
      </c>
      <c r="AP318" s="42" t="s">
        <v>58</v>
      </c>
      <c r="AQ318" s="51" t="s">
        <v>1262</v>
      </c>
      <c r="AR318" s="197" t="s">
        <v>1283</v>
      </c>
      <c r="AS318" s="198">
        <v>2</v>
      </c>
      <c r="AT318" s="198" t="s">
        <v>304</v>
      </c>
      <c r="AU318" s="189" t="s">
        <v>303</v>
      </c>
    </row>
  </sheetData>
  <mergeCells count="16">
    <mergeCell ref="AP6:AQ6"/>
    <mergeCell ref="B2:AU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conditionalFormatting sqref="W8 AD8:AE8 AA8:AB8 AI8 AK8 AM8 AO8 AQ8:AR8 AI38:AI39 AK38:AK39 AM38:AM39 AG8:AG37 AE38:AG39 W38:W318 AB38:AB318 AE40:AM318 AO38:AQ318 AA9:AA318 AD9:AD318 AR9:AR318">
    <cfRule type="containsText" dxfId="146" priority="225" operator="containsText" text="Muy Crítico">
      <formula>NOT(ISERROR(SEARCH("Muy Crítico",W8)))</formula>
    </cfRule>
    <cfRule type="containsText" dxfId="145" priority="226" operator="containsText" text="Crítico">
      <formula>NOT(ISERROR(SEARCH("Crítico",W8)))</formula>
    </cfRule>
    <cfRule type="containsText" dxfId="144" priority="227" operator="containsText" text="Poco Crítico">
      <formula>NOT(ISERROR(SEARCH("Poco Crítico",W8)))</formula>
    </cfRule>
    <cfRule type="containsText" dxfId="143" priority="228" operator="containsText" text="No Crítico">
      <formula>NOT(ISERROR(SEARCH("No Crítico",W8)))</formula>
    </cfRule>
  </conditionalFormatting>
  <conditionalFormatting sqref="W9:W12 AE9:AE12 AB9:AB12 AI9:AI12 AK9:AK12 AM9:AM12 AO9:AO12 AQ9:AQ12">
    <cfRule type="containsText" dxfId="142" priority="221" operator="containsText" text="Muy Crítico">
      <formula>NOT(ISERROR(SEARCH("Muy Crítico",W9)))</formula>
    </cfRule>
    <cfRule type="containsText" dxfId="141" priority="222" operator="containsText" text="Crítico">
      <formula>NOT(ISERROR(SEARCH("Crítico",W9)))</formula>
    </cfRule>
    <cfRule type="containsText" dxfId="140" priority="223" operator="containsText" text="Poco Crítico">
      <formula>NOT(ISERROR(SEARCH("Poco Crítico",W9)))</formula>
    </cfRule>
    <cfRule type="containsText" dxfId="139" priority="224" operator="containsText" text="No Crítico">
      <formula>NOT(ISERROR(SEARCH("No Crítico",W9)))</formula>
    </cfRule>
  </conditionalFormatting>
  <conditionalFormatting sqref="AF8:AF32 AF36 AF34">
    <cfRule type="containsText" dxfId="138" priority="121" operator="containsText" text="Muy Crítico">
      <formula>NOT(ISERROR(SEARCH("Muy Crítico",AF8)))</formula>
    </cfRule>
    <cfRule type="containsText" dxfId="137" priority="122" operator="containsText" text="Crítico">
      <formula>NOT(ISERROR(SEARCH("Crítico",AF8)))</formula>
    </cfRule>
    <cfRule type="containsText" dxfId="136" priority="123" operator="containsText" text="Poco Crítico">
      <formula>NOT(ISERROR(SEARCH("Poco Crítico",AF8)))</formula>
    </cfRule>
    <cfRule type="containsText" dxfId="135" priority="124" operator="containsText" text="No Crítico">
      <formula>NOT(ISERROR(SEARCH("No Crítico",AF8)))</formula>
    </cfRule>
  </conditionalFormatting>
  <conditionalFormatting sqref="W13:W37 AE13:AE37 AB13:AB37 AI13:AI37 AK13:AK37 AM13:AM37 AO13:AO37 AQ13:AQ37">
    <cfRule type="containsText" dxfId="134" priority="197" operator="containsText" text="Muy Crítico">
      <formula>NOT(ISERROR(SEARCH("Muy Crítico",W13)))</formula>
    </cfRule>
    <cfRule type="containsText" dxfId="133" priority="198" operator="containsText" text="Crítico">
      <formula>NOT(ISERROR(SEARCH("Crítico",W13)))</formula>
    </cfRule>
    <cfRule type="containsText" dxfId="132" priority="199" operator="containsText" text="Poco Crítico">
      <formula>NOT(ISERROR(SEARCH("Poco Crítico",W13)))</formula>
    </cfRule>
    <cfRule type="containsText" dxfId="131" priority="200" operator="containsText" text="No Crítico">
      <formula>NOT(ISERROR(SEARCH("No Crítico",W13)))</formula>
    </cfRule>
  </conditionalFormatting>
  <conditionalFormatting sqref="V17:V23 V36 V38 V25:V32 V34 V40:V318">
    <cfRule type="containsText" dxfId="130" priority="193" operator="containsText" text="Muy Crítico">
      <formula>NOT(ISERROR(SEARCH("Muy Crítico",V17)))</formula>
    </cfRule>
    <cfRule type="containsText" dxfId="129" priority="194" operator="containsText" text="Crítico">
      <formula>NOT(ISERROR(SEARCH("Crítico",V17)))</formula>
    </cfRule>
    <cfRule type="containsText" dxfId="128" priority="195" operator="containsText" text="Poco Crítico">
      <formula>NOT(ISERROR(SEARCH("Poco Crítico",V17)))</formula>
    </cfRule>
    <cfRule type="containsText" dxfId="127" priority="196" operator="containsText" text="No Crítico">
      <formula>NOT(ISERROR(SEARCH("No Crítico",V17)))</formula>
    </cfRule>
  </conditionalFormatting>
  <conditionalFormatting sqref="V39">
    <cfRule type="containsText" dxfId="126" priority="189" operator="containsText" text="Muy Crítico">
      <formula>NOT(ISERROR(SEARCH("Muy Crítico",V39)))</formula>
    </cfRule>
    <cfRule type="containsText" dxfId="125" priority="190" operator="containsText" text="Crítico">
      <formula>NOT(ISERROR(SEARCH("Crítico",V39)))</formula>
    </cfRule>
    <cfRule type="containsText" dxfId="124" priority="191" operator="containsText" text="Poco Crítico">
      <formula>NOT(ISERROR(SEARCH("Poco Crítico",V39)))</formula>
    </cfRule>
    <cfRule type="containsText" dxfId="123" priority="192" operator="containsText" text="No Crítico">
      <formula>NOT(ISERROR(SEARCH("No Crítico",V39)))</formula>
    </cfRule>
  </conditionalFormatting>
  <conditionalFormatting sqref="V8:V12">
    <cfRule type="containsText" dxfId="122" priority="185" operator="containsText" text="Muy Crítico">
      <formula>NOT(ISERROR(SEARCH("Muy Crítico",V8)))</formula>
    </cfRule>
    <cfRule type="containsText" dxfId="121" priority="186" operator="containsText" text="Crítico">
      <formula>NOT(ISERROR(SEARCH("Crítico",V8)))</formula>
    </cfRule>
    <cfRule type="containsText" dxfId="120" priority="187" operator="containsText" text="Poco Crítico">
      <formula>NOT(ISERROR(SEARCH("Poco Crítico",V8)))</formula>
    </cfRule>
    <cfRule type="containsText" dxfId="119" priority="188" operator="containsText" text="No Crítico">
      <formula>NOT(ISERROR(SEARCH("No Crítico",V8)))</formula>
    </cfRule>
  </conditionalFormatting>
  <conditionalFormatting sqref="V24">
    <cfRule type="containsText" dxfId="118" priority="181" operator="containsText" text="Muy Crítico">
      <formula>NOT(ISERROR(SEARCH("Muy Crítico",V24)))</formula>
    </cfRule>
    <cfRule type="containsText" dxfId="117" priority="182" operator="containsText" text="Crítico">
      <formula>NOT(ISERROR(SEARCH("Crítico",V24)))</formula>
    </cfRule>
    <cfRule type="containsText" dxfId="116" priority="183" operator="containsText" text="Poco Crítico">
      <formula>NOT(ISERROR(SEARCH("Poco Crítico",V24)))</formula>
    </cfRule>
    <cfRule type="containsText" dxfId="115" priority="184" operator="containsText" text="No Crítico">
      <formula>NOT(ISERROR(SEARCH("No Crítico",V24)))</formula>
    </cfRule>
  </conditionalFormatting>
  <conditionalFormatting sqref="V35">
    <cfRule type="containsText" dxfId="114" priority="177" operator="containsText" text="Muy Crítico">
      <formula>NOT(ISERROR(SEARCH("Muy Crítico",V35)))</formula>
    </cfRule>
    <cfRule type="containsText" dxfId="113" priority="178" operator="containsText" text="Crítico">
      <formula>NOT(ISERROR(SEARCH("Crítico",V35)))</formula>
    </cfRule>
    <cfRule type="containsText" dxfId="112" priority="179" operator="containsText" text="Poco Crítico">
      <formula>NOT(ISERROR(SEARCH("Poco Crítico",V35)))</formula>
    </cfRule>
    <cfRule type="containsText" dxfId="111" priority="180" operator="containsText" text="No Crítico">
      <formula>NOT(ISERROR(SEARCH("No Crítico",V35)))</formula>
    </cfRule>
  </conditionalFormatting>
  <conditionalFormatting sqref="V37">
    <cfRule type="containsText" dxfId="110" priority="173" operator="containsText" text="Muy Crítico">
      <formula>NOT(ISERROR(SEARCH("Muy Crítico",V37)))</formula>
    </cfRule>
    <cfRule type="containsText" dxfId="109" priority="174" operator="containsText" text="Crítico">
      <formula>NOT(ISERROR(SEARCH("Crítico",V37)))</formula>
    </cfRule>
    <cfRule type="containsText" dxfId="108" priority="175" operator="containsText" text="Poco Crítico">
      <formula>NOT(ISERROR(SEARCH("Poco Crítico",V37)))</formula>
    </cfRule>
    <cfRule type="containsText" dxfId="107" priority="176" operator="containsText" text="No Crítico">
      <formula>NOT(ISERROR(SEARCH("No Crítico",V37)))</formula>
    </cfRule>
  </conditionalFormatting>
  <conditionalFormatting sqref="V33">
    <cfRule type="containsText" dxfId="106" priority="169" operator="containsText" text="Muy Crítico">
      <formula>NOT(ISERROR(SEARCH("Muy Crítico",V33)))</formula>
    </cfRule>
    <cfRule type="containsText" dxfId="105" priority="170" operator="containsText" text="Crítico">
      <formula>NOT(ISERROR(SEARCH("Crítico",V33)))</formula>
    </cfRule>
    <cfRule type="containsText" dxfId="104" priority="171" operator="containsText" text="Poco Crítico">
      <formula>NOT(ISERROR(SEARCH("Poco Crítico",V33)))</formula>
    </cfRule>
    <cfRule type="containsText" dxfId="103" priority="172" operator="containsText" text="No Crítico">
      <formula>NOT(ISERROR(SEARCH("No Crítico",V33)))</formula>
    </cfRule>
  </conditionalFormatting>
  <conditionalFormatting sqref="Z34 Z8:Z32 Z36 Z38 Z40:Z318 X8:X318">
    <cfRule type="containsText" dxfId="102" priority="165" operator="containsText" text="Muy Crítico">
      <formula>NOT(ISERROR(SEARCH("Muy Crítico",X8)))</formula>
    </cfRule>
    <cfRule type="containsText" dxfId="101" priority="166" operator="containsText" text="Crítico">
      <formula>NOT(ISERROR(SEARCH("Crítico",X8)))</formula>
    </cfRule>
    <cfRule type="containsText" dxfId="100" priority="167" operator="containsText" text="Poco Crítico">
      <formula>NOT(ISERROR(SEARCH("Poco Crítico",X8)))</formula>
    </cfRule>
    <cfRule type="containsText" dxfId="99" priority="168" operator="containsText" text="No Crítico">
      <formula>NOT(ISERROR(SEARCH("No Crítico",X8)))</formula>
    </cfRule>
  </conditionalFormatting>
  <conditionalFormatting sqref="Z39">
    <cfRule type="containsText" dxfId="98" priority="161" operator="containsText" text="Muy Crítico">
      <formula>NOT(ISERROR(SEARCH("Muy Crítico",Z39)))</formula>
    </cfRule>
    <cfRule type="containsText" dxfId="97" priority="162" operator="containsText" text="Crítico">
      <formula>NOT(ISERROR(SEARCH("Crítico",Z39)))</formula>
    </cfRule>
    <cfRule type="containsText" dxfId="96" priority="163" operator="containsText" text="Poco Crítico">
      <formula>NOT(ISERROR(SEARCH("Poco Crítico",Z39)))</formula>
    </cfRule>
    <cfRule type="containsText" dxfId="95" priority="164" operator="containsText" text="No Crítico">
      <formula>NOT(ISERROR(SEARCH("No Crítico",Z39)))</formula>
    </cfRule>
  </conditionalFormatting>
  <conditionalFormatting sqref="Z33">
    <cfRule type="containsText" dxfId="94" priority="153" operator="containsText" text="Muy Crítico">
      <formula>NOT(ISERROR(SEARCH("Muy Crítico",Z33)))</formula>
    </cfRule>
    <cfRule type="containsText" dxfId="93" priority="154" operator="containsText" text="Crítico">
      <formula>NOT(ISERROR(SEARCH("Crítico",Z33)))</formula>
    </cfRule>
    <cfRule type="containsText" dxfId="92" priority="155" operator="containsText" text="Poco Crítico">
      <formula>NOT(ISERROR(SEARCH("Poco Crítico",Z33)))</formula>
    </cfRule>
    <cfRule type="containsText" dxfId="91" priority="156" operator="containsText" text="No Crítico">
      <formula>NOT(ISERROR(SEARCH("No Crítico",Z33)))</formula>
    </cfRule>
  </conditionalFormatting>
  <conditionalFormatting sqref="Z35">
    <cfRule type="containsText" dxfId="90" priority="157" operator="containsText" text="Muy Crítico">
      <formula>NOT(ISERROR(SEARCH("Muy Crítico",Z35)))</formula>
    </cfRule>
    <cfRule type="containsText" dxfId="89" priority="158" operator="containsText" text="Crítico">
      <formula>NOT(ISERROR(SEARCH("Crítico",Z35)))</formula>
    </cfRule>
    <cfRule type="containsText" dxfId="88" priority="159" operator="containsText" text="Poco Crítico">
      <formula>NOT(ISERROR(SEARCH("Poco Crítico",Z35)))</formula>
    </cfRule>
    <cfRule type="containsText" dxfId="87" priority="160" operator="containsText" text="No Crítico">
      <formula>NOT(ISERROR(SEARCH("No Crítico",Z35)))</formula>
    </cfRule>
  </conditionalFormatting>
  <conditionalFormatting sqref="Z37">
    <cfRule type="containsText" dxfId="86" priority="149" operator="containsText" text="Muy Crítico">
      <formula>NOT(ISERROR(SEARCH("Muy Crítico",Z37)))</formula>
    </cfRule>
    <cfRule type="containsText" dxfId="85" priority="150" operator="containsText" text="Crítico">
      <formula>NOT(ISERROR(SEARCH("Crítico",Z37)))</formula>
    </cfRule>
    <cfRule type="containsText" dxfId="84" priority="151" operator="containsText" text="Poco Crítico">
      <formula>NOT(ISERROR(SEARCH("Poco Crítico",Z37)))</formula>
    </cfRule>
    <cfRule type="containsText" dxfId="83" priority="152" operator="containsText" text="No Crítico">
      <formula>NOT(ISERROR(SEARCH("No Crítico",Z37)))</formula>
    </cfRule>
  </conditionalFormatting>
  <conditionalFormatting sqref="AC11:AC39 AC41:AC318">
    <cfRule type="containsText" dxfId="82" priority="145" operator="containsText" text="Muy Crítico">
      <formula>NOT(ISERROR(SEARCH("Muy Crítico",AC11)))</formula>
    </cfRule>
    <cfRule type="containsText" dxfId="81" priority="146" operator="containsText" text="Crítico">
      <formula>NOT(ISERROR(SEARCH("Crítico",AC11)))</formula>
    </cfRule>
    <cfRule type="containsText" dxfId="80" priority="147" operator="containsText" text="Poco Crítico">
      <formula>NOT(ISERROR(SEARCH("Poco Crítico",AC11)))</formula>
    </cfRule>
    <cfRule type="containsText" dxfId="79" priority="148" operator="containsText" text="No Crítico">
      <formula>NOT(ISERROR(SEARCH("No Crítico",AC11)))</formula>
    </cfRule>
  </conditionalFormatting>
  <conditionalFormatting sqref="AC8:AC10">
    <cfRule type="containsText" dxfId="78" priority="141" operator="containsText" text="Muy Crítico">
      <formula>NOT(ISERROR(SEARCH("Muy Crítico",AC8)))</formula>
    </cfRule>
    <cfRule type="containsText" dxfId="77" priority="142" operator="containsText" text="Crítico">
      <formula>NOT(ISERROR(SEARCH("Crítico",AC8)))</formula>
    </cfRule>
    <cfRule type="containsText" dxfId="76" priority="143" operator="containsText" text="Poco Crítico">
      <formula>NOT(ISERROR(SEARCH("Poco Crítico",AC8)))</formula>
    </cfRule>
    <cfRule type="containsText" dxfId="75" priority="144" operator="containsText" text="No Crítico">
      <formula>NOT(ISERROR(SEARCH("No Crítico",AC8)))</formula>
    </cfRule>
  </conditionalFormatting>
  <conditionalFormatting sqref="AF33">
    <cfRule type="containsText" dxfId="74" priority="113" operator="containsText" text="Muy Crítico">
      <formula>NOT(ISERROR(SEARCH("Muy Crítico",AF33)))</formula>
    </cfRule>
    <cfRule type="containsText" dxfId="73" priority="114" operator="containsText" text="Crítico">
      <formula>NOT(ISERROR(SEARCH("Crítico",AF33)))</formula>
    </cfRule>
    <cfRule type="containsText" dxfId="72" priority="115" operator="containsText" text="Poco Crítico">
      <formula>NOT(ISERROR(SEARCH("Poco Crítico",AF33)))</formula>
    </cfRule>
    <cfRule type="containsText" dxfId="71" priority="116" operator="containsText" text="No Crítico">
      <formula>NOT(ISERROR(SEARCH("No Crítico",AF33)))</formula>
    </cfRule>
  </conditionalFormatting>
  <conditionalFormatting sqref="AF35">
    <cfRule type="containsText" dxfId="70" priority="117" operator="containsText" text="Muy Crítico">
      <formula>NOT(ISERROR(SEARCH("Muy Crítico",AF35)))</formula>
    </cfRule>
    <cfRule type="containsText" dxfId="69" priority="118" operator="containsText" text="Crítico">
      <formula>NOT(ISERROR(SEARCH("Crítico",AF35)))</formula>
    </cfRule>
    <cfRule type="containsText" dxfId="68" priority="119" operator="containsText" text="Poco Crítico">
      <formula>NOT(ISERROR(SEARCH("Poco Crítico",AF35)))</formula>
    </cfRule>
    <cfRule type="containsText" dxfId="67" priority="120" operator="containsText" text="No Crítico">
      <formula>NOT(ISERROR(SEARCH("No Crítico",AF35)))</formula>
    </cfRule>
  </conditionalFormatting>
  <conditionalFormatting sqref="AF37">
    <cfRule type="containsText" dxfId="66" priority="109" operator="containsText" text="Muy Crítico">
      <formula>NOT(ISERROR(SEARCH("Muy Crítico",AF37)))</formula>
    </cfRule>
    <cfRule type="containsText" dxfId="65" priority="110" operator="containsText" text="Crítico">
      <formula>NOT(ISERROR(SEARCH("Crítico",AF37)))</formula>
    </cfRule>
    <cfRule type="containsText" dxfId="64" priority="111" operator="containsText" text="Poco Crítico">
      <formula>NOT(ISERROR(SEARCH("Poco Crítico",AF37)))</formula>
    </cfRule>
    <cfRule type="containsText" dxfId="63" priority="112" operator="containsText" text="No Crítico">
      <formula>NOT(ISERROR(SEARCH("No Crítico",AF37)))</formula>
    </cfRule>
  </conditionalFormatting>
  <conditionalFormatting sqref="AH37:AH39 AH8:AH32">
    <cfRule type="containsText" dxfId="62" priority="105" operator="containsText" text="Muy Crítico">
      <formula>NOT(ISERROR(SEARCH("Muy Crítico",AH8)))</formula>
    </cfRule>
    <cfRule type="containsText" dxfId="61" priority="106" operator="containsText" text="Crítico">
      <formula>NOT(ISERROR(SEARCH("Crítico",AH8)))</formula>
    </cfRule>
    <cfRule type="containsText" dxfId="60" priority="107" operator="containsText" text="Poco Crítico">
      <formula>NOT(ISERROR(SEARCH("Poco Crítico",AH8)))</formula>
    </cfRule>
    <cfRule type="containsText" dxfId="59" priority="108" operator="containsText" text="No Crítico">
      <formula>NOT(ISERROR(SEARCH("No Crítico",AH8)))</formula>
    </cfRule>
  </conditionalFormatting>
  <conditionalFormatting sqref="AH33">
    <cfRule type="containsText" dxfId="58" priority="97" operator="containsText" text="Muy Crítico">
      <formula>NOT(ISERROR(SEARCH("Muy Crítico",AH33)))</formula>
    </cfRule>
    <cfRule type="containsText" dxfId="57" priority="98" operator="containsText" text="Crítico">
      <formula>NOT(ISERROR(SEARCH("Crítico",AH33)))</formula>
    </cfRule>
    <cfRule type="containsText" dxfId="56" priority="99" operator="containsText" text="Poco Crítico">
      <formula>NOT(ISERROR(SEARCH("Poco Crítico",AH33)))</formula>
    </cfRule>
    <cfRule type="containsText" dxfId="55" priority="100" operator="containsText" text="No Crítico">
      <formula>NOT(ISERROR(SEARCH("No Crítico",AH33)))</formula>
    </cfRule>
  </conditionalFormatting>
  <conditionalFormatting sqref="AH34">
    <cfRule type="containsText" dxfId="54" priority="89" operator="containsText" text="Muy Crítico">
      <formula>NOT(ISERROR(SEARCH("Muy Crítico",AH34)))</formula>
    </cfRule>
    <cfRule type="containsText" dxfId="53" priority="90" operator="containsText" text="Crítico">
      <formula>NOT(ISERROR(SEARCH("Crítico",AH34)))</formula>
    </cfRule>
    <cfRule type="containsText" dxfId="52" priority="91" operator="containsText" text="Poco Crítico">
      <formula>NOT(ISERROR(SEARCH("Poco Crítico",AH34)))</formula>
    </cfRule>
    <cfRule type="containsText" dxfId="51" priority="92" operator="containsText" text="No Crítico">
      <formula>NOT(ISERROR(SEARCH("No Crítico",AH34)))</formula>
    </cfRule>
  </conditionalFormatting>
  <conditionalFormatting sqref="AH35">
    <cfRule type="containsText" dxfId="50" priority="85" operator="containsText" text="Muy Crítico">
      <formula>NOT(ISERROR(SEARCH("Muy Crítico",AH35)))</formula>
    </cfRule>
    <cfRule type="containsText" dxfId="49" priority="86" operator="containsText" text="Crítico">
      <formula>NOT(ISERROR(SEARCH("Crítico",AH35)))</formula>
    </cfRule>
    <cfRule type="containsText" dxfId="48" priority="87" operator="containsText" text="Poco Crítico">
      <formula>NOT(ISERROR(SEARCH("Poco Crítico",AH35)))</formula>
    </cfRule>
    <cfRule type="containsText" dxfId="47" priority="88" operator="containsText" text="No Crítico">
      <formula>NOT(ISERROR(SEARCH("No Crítico",AH35)))</formula>
    </cfRule>
  </conditionalFormatting>
  <conditionalFormatting sqref="AH36">
    <cfRule type="containsText" dxfId="46" priority="81" operator="containsText" text="Muy Crítico">
      <formula>NOT(ISERROR(SEARCH("Muy Crítico",AH36)))</formula>
    </cfRule>
    <cfRule type="containsText" dxfId="45" priority="82" operator="containsText" text="Crítico">
      <formula>NOT(ISERROR(SEARCH("Crítico",AH36)))</formula>
    </cfRule>
    <cfRule type="containsText" dxfId="44" priority="83" operator="containsText" text="Poco Crítico">
      <formula>NOT(ISERROR(SEARCH("Poco Crítico",AH36)))</formula>
    </cfRule>
    <cfRule type="containsText" dxfId="43" priority="84" operator="containsText" text="No Crítico">
      <formula>NOT(ISERROR(SEARCH("No Crítico",AH36)))</formula>
    </cfRule>
  </conditionalFormatting>
  <conditionalFormatting sqref="AJ8:AJ39">
    <cfRule type="containsText" dxfId="42" priority="77" operator="containsText" text="Muy Crítico">
      <formula>NOT(ISERROR(SEARCH("Muy Crítico",AJ8)))</formula>
    </cfRule>
    <cfRule type="containsText" dxfId="41" priority="78" operator="containsText" text="Crítico">
      <formula>NOT(ISERROR(SEARCH("Crítico",AJ8)))</formula>
    </cfRule>
    <cfRule type="containsText" dxfId="40" priority="79" operator="containsText" text="Poco Crítico">
      <formula>NOT(ISERROR(SEARCH("Poco Crítico",AJ8)))</formula>
    </cfRule>
    <cfRule type="containsText" dxfId="39" priority="80" operator="containsText" text="No Crítico">
      <formula>NOT(ISERROR(SEARCH("No Crítico",AJ8)))</formula>
    </cfRule>
  </conditionalFormatting>
  <conditionalFormatting sqref="AL12:AL39 AL8:AL10">
    <cfRule type="containsText" dxfId="38" priority="57" operator="containsText" text="Muy Crítico">
      <formula>NOT(ISERROR(SEARCH("Muy Crítico",AL8)))</formula>
    </cfRule>
    <cfRule type="containsText" dxfId="37" priority="58" operator="containsText" text="Crítico">
      <formula>NOT(ISERROR(SEARCH("Crítico",AL8)))</formula>
    </cfRule>
    <cfRule type="containsText" dxfId="36" priority="59" operator="containsText" text="Poco Crítico">
      <formula>NOT(ISERROR(SEARCH("Poco Crítico",AL8)))</formula>
    </cfRule>
    <cfRule type="containsText" dxfId="35" priority="60" operator="containsText" text="No Crítico">
      <formula>NOT(ISERROR(SEARCH("No Crítico",AL8)))</formula>
    </cfRule>
  </conditionalFormatting>
  <conditionalFormatting sqref="AN34 AN36 AN8:AN32 AN38:AN318">
    <cfRule type="containsText" dxfId="34" priority="49" operator="containsText" text="Muy Crítico">
      <formula>NOT(ISERROR(SEARCH("Muy Crítico",AN8)))</formula>
    </cfRule>
    <cfRule type="containsText" dxfId="33" priority="50" operator="containsText" text="Crítico">
      <formula>NOT(ISERROR(SEARCH("Crítico",AN8)))</formula>
    </cfRule>
    <cfRule type="containsText" dxfId="32" priority="51" operator="containsText" text="Poco Crítico">
      <formula>NOT(ISERROR(SEARCH("Poco Crítico",AN8)))</formula>
    </cfRule>
    <cfRule type="containsText" dxfId="31" priority="52" operator="containsText" text="No Crítico">
      <formula>NOT(ISERROR(SEARCH("No Crítico",AN8)))</formula>
    </cfRule>
  </conditionalFormatting>
  <conditionalFormatting sqref="AN33">
    <cfRule type="containsText" dxfId="30" priority="41" operator="containsText" text="Muy Crítico">
      <formula>NOT(ISERROR(SEARCH("Muy Crítico",AN33)))</formula>
    </cfRule>
    <cfRule type="containsText" dxfId="29" priority="42" operator="containsText" text="Crítico">
      <formula>NOT(ISERROR(SEARCH("Crítico",AN33)))</formula>
    </cfRule>
    <cfRule type="containsText" dxfId="28" priority="43" operator="containsText" text="Poco Crítico">
      <formula>NOT(ISERROR(SEARCH("Poco Crítico",AN33)))</formula>
    </cfRule>
    <cfRule type="containsText" dxfId="27" priority="44" operator="containsText" text="No Crítico">
      <formula>NOT(ISERROR(SEARCH("No Crítico",AN33)))</formula>
    </cfRule>
  </conditionalFormatting>
  <conditionalFormatting sqref="AN35">
    <cfRule type="containsText" dxfId="26" priority="45" operator="containsText" text="Muy Crítico">
      <formula>NOT(ISERROR(SEARCH("Muy Crítico",AN35)))</formula>
    </cfRule>
    <cfRule type="containsText" dxfId="25" priority="46" operator="containsText" text="Crítico">
      <formula>NOT(ISERROR(SEARCH("Crítico",AN35)))</formula>
    </cfRule>
    <cfRule type="containsText" dxfId="24" priority="47" operator="containsText" text="Poco Crítico">
      <formula>NOT(ISERROR(SEARCH("Poco Crítico",AN35)))</formula>
    </cfRule>
    <cfRule type="containsText" dxfId="23" priority="48" operator="containsText" text="No Crítico">
      <formula>NOT(ISERROR(SEARCH("No Crítico",AN35)))</formula>
    </cfRule>
  </conditionalFormatting>
  <conditionalFormatting sqref="AN37">
    <cfRule type="containsText" dxfId="22" priority="37" operator="containsText" text="Muy Crítico">
      <formula>NOT(ISERROR(SEARCH("Muy Crítico",AN37)))</formula>
    </cfRule>
    <cfRule type="containsText" dxfId="21" priority="38" operator="containsText" text="Crítico">
      <formula>NOT(ISERROR(SEARCH("Crítico",AN37)))</formula>
    </cfRule>
    <cfRule type="containsText" dxfId="20" priority="39" operator="containsText" text="Poco Crítico">
      <formula>NOT(ISERROR(SEARCH("Poco Crítico",AN37)))</formula>
    </cfRule>
    <cfRule type="containsText" dxfId="19" priority="40" operator="containsText" text="No Crítico">
      <formula>NOT(ISERROR(SEARCH("No Crítico",AN37)))</formula>
    </cfRule>
  </conditionalFormatting>
  <conditionalFormatting sqref="AP8:AP37">
    <cfRule type="containsText" dxfId="18" priority="33" operator="containsText" text="Muy Crítico">
      <formula>NOT(ISERROR(SEARCH("Muy Crítico",AP8)))</formula>
    </cfRule>
    <cfRule type="containsText" dxfId="17" priority="34" operator="containsText" text="Crítico">
      <formula>NOT(ISERROR(SEARCH("Crítico",AP8)))</formula>
    </cfRule>
    <cfRule type="containsText" dxfId="16" priority="35" operator="containsText" text="Poco Crítico">
      <formula>NOT(ISERROR(SEARCH("Poco Crítico",AP8)))</formula>
    </cfRule>
    <cfRule type="containsText" dxfId="15" priority="36" operator="containsText" text="No Crítico">
      <formula>NOT(ISERROR(SEARCH("No Crítico",AP8)))</formula>
    </cfRule>
  </conditionalFormatting>
  <conditionalFormatting sqref="AL11">
    <cfRule type="containsText" dxfId="14" priority="13" operator="containsText" text="Muy Crítico">
      <formula>NOT(ISERROR(SEARCH("Muy Crítico",AL11)))</formula>
    </cfRule>
    <cfRule type="containsText" dxfId="13" priority="14" operator="containsText" text="Crítico">
      <formula>NOT(ISERROR(SEARCH("Crítico",AL11)))</formula>
    </cfRule>
    <cfRule type="containsText" dxfId="12" priority="15" operator="containsText" text="Poco Crítico">
      <formula>NOT(ISERROR(SEARCH("Poco Crítico",AL11)))</formula>
    </cfRule>
    <cfRule type="containsText" dxfId="11" priority="16" operator="containsText" text="No Crítico">
      <formula>NOT(ISERROR(SEARCH("No Crítico",AL11)))</formula>
    </cfRule>
  </conditionalFormatting>
  <conditionalFormatting sqref="AU8:AU318">
    <cfRule type="expression" dxfId="10" priority="5">
      <formula>IF(AU8="No crítico",1,0)</formula>
    </cfRule>
    <cfRule type="expression" dxfId="9" priority="6">
      <formula>IF(AU8="Esencial",1,0)</formula>
    </cfRule>
    <cfRule type="expression" dxfId="8" priority="7">
      <formula>IF(AU8="Crítico",1,0)</formula>
    </cfRule>
    <cfRule type="expression" dxfId="7" priority="8">
      <formula>IF(AU8="Muy crítico",1,0)</formula>
    </cfRule>
  </conditionalFormatting>
  <conditionalFormatting sqref="AC40">
    <cfRule type="containsText" dxfId="6" priority="1" operator="containsText" text="Muy Crítico">
      <formula>NOT(ISERROR(SEARCH("Muy Crítico",AC40)))</formula>
    </cfRule>
    <cfRule type="containsText" dxfId="5" priority="2" operator="containsText" text="Crítico">
      <formula>NOT(ISERROR(SEARCH("Crítico",AC40)))</formula>
    </cfRule>
    <cfRule type="containsText" dxfId="4" priority="3" operator="containsText" text="Poco Crítico">
      <formula>NOT(ISERROR(SEARCH("Poco Crítico",AC40)))</formula>
    </cfRule>
    <cfRule type="containsText" dxfId="3" priority="4" operator="containsText" text="No Crítico">
      <formula>NOT(ISERROR(SEARCH("No Crítico",AC40)))</formula>
    </cfRule>
  </conditionalFormatting>
  <dataValidations disablePrompts="1" count="9">
    <dataValidation type="list" allowBlank="1" showInputMessage="1" showErrorMessage="1" sqref="R8:R41" xr:uid="{CA86D013-148C-4FE7-AA5C-812DCAA2EF08}">
      <formula1>L_16</formula1>
    </dataValidation>
    <dataValidation type="list" showInputMessage="1" showErrorMessage="1" sqref="AH8:AH41" xr:uid="{0404C8DE-29A6-469E-8253-8F2FEABE377C}">
      <formula1>L_01</formula1>
    </dataValidation>
    <dataValidation type="list" showInputMessage="1" showErrorMessage="1" sqref="AJ8:AJ41" xr:uid="{CC2039A2-E320-428B-A539-19A0FE2EBD3D}">
      <formula1>L_02</formula1>
    </dataValidation>
    <dataValidation type="list" showInputMessage="1" showErrorMessage="1" sqref="AL8:AL41" xr:uid="{E6F975C9-8177-4DB8-910A-1D9A420F3EB5}">
      <formula1>L_03</formula1>
    </dataValidation>
    <dataValidation type="list" allowBlank="1" showInputMessage="1" showErrorMessage="1" sqref="P8:P41" xr:uid="{7F81E6BF-693B-4611-A4F7-1B5E0654AEE8}">
      <formula1>L_15</formula1>
    </dataValidation>
    <dataValidation type="list" showInputMessage="1" sqref="L8:L41" xr:uid="{14798BA0-3D90-4280-8630-295BA523494A}">
      <formula1>L_19</formula1>
    </dataValidation>
    <dataValidation type="list" allowBlank="1" showInputMessage="1" showErrorMessage="1" sqref="AP8:AP41" xr:uid="{141CB2F6-6A4E-4AA4-B8A4-1B71CAEA1D2E}">
      <formula1>L_04</formula1>
    </dataValidation>
    <dataValidation type="list" allowBlank="1" showInputMessage="1" showErrorMessage="1" sqref="AN8:AN41" xr:uid="{FABE68D2-4088-4C06-8353-297B791B882C}">
      <formula1>L_05</formula1>
    </dataValidation>
    <dataValidation type="list" allowBlank="1" showInputMessage="1" showErrorMessage="1" sqref="AF8:AF41" xr:uid="{A699F6E2-31CB-4DCD-B024-33BF5B607811}">
      <formula1>L_06</formula1>
    </dataValidation>
  </dataValidations>
  <pageMargins left="0.23622047244094491" right="0.23622047244094491" top="0.94488188976377963" bottom="0.35433070866141736" header="0" footer="0"/>
  <pageSetup scale="13" fitToHeight="0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4720-6A38-4F9D-88CE-D308EF33F821}">
  <sheetPr published="0"/>
  <dimension ref="A3:X35"/>
  <sheetViews>
    <sheetView topLeftCell="A8" zoomScale="70" zoomScaleNormal="70" workbookViewId="0">
      <selection activeCell="C29" sqref="C29"/>
    </sheetView>
  </sheetViews>
  <sheetFormatPr baseColWidth="10" defaultRowHeight="14.4"/>
  <cols>
    <col min="1" max="1" width="11.5546875" bestFit="1" customWidth="1"/>
    <col min="2" max="2" width="47.33203125" bestFit="1" customWidth="1"/>
    <col min="3" max="3" width="35.109375" bestFit="1" customWidth="1"/>
    <col min="4" max="10" width="13.109375" bestFit="1" customWidth="1"/>
    <col min="11" max="13" width="7.109375" bestFit="1" customWidth="1"/>
    <col min="14" max="14" width="7.33203125" bestFit="1" customWidth="1"/>
    <col min="15" max="17" width="7.5546875" bestFit="1" customWidth="1"/>
    <col min="18" max="18" width="6.6640625" bestFit="1" customWidth="1"/>
    <col min="19" max="19" width="39.6640625" bestFit="1" customWidth="1"/>
    <col min="20" max="20" width="39.33203125" bestFit="1" customWidth="1"/>
    <col min="21" max="21" width="37.33203125" bestFit="1" customWidth="1"/>
    <col min="22" max="22" width="25.6640625" bestFit="1" customWidth="1"/>
    <col min="23" max="23" width="17.109375" bestFit="1" customWidth="1"/>
    <col min="24" max="24" width="21" bestFit="1" customWidth="1"/>
    <col min="25" max="25" width="6.5546875" bestFit="1" customWidth="1"/>
    <col min="26" max="29" width="6.44140625" bestFit="1" customWidth="1"/>
    <col min="30" max="32" width="6.88671875" bestFit="1" customWidth="1"/>
    <col min="33" max="35" width="7.6640625" bestFit="1" customWidth="1"/>
    <col min="36" max="38" width="7.109375" bestFit="1" customWidth="1"/>
    <col min="39" max="40" width="6.88671875" bestFit="1" customWidth="1"/>
    <col min="41" max="43" width="7.5546875" bestFit="1" customWidth="1"/>
    <col min="44" max="46" width="7.109375" bestFit="1" customWidth="1"/>
    <col min="47" max="49" width="7.33203125" bestFit="1" customWidth="1"/>
    <col min="50" max="50" width="6.5546875" bestFit="1" customWidth="1"/>
    <col min="51" max="51" width="12.5546875" bestFit="1" customWidth="1"/>
  </cols>
  <sheetData>
    <row r="3" spans="1:24">
      <c r="B3" t="s">
        <v>1261</v>
      </c>
    </row>
    <row r="4" spans="1:24">
      <c r="A4" t="s">
        <v>310</v>
      </c>
      <c r="B4" s="225">
        <v>19</v>
      </c>
    </row>
    <row r="5" spans="1:24">
      <c r="A5" t="s">
        <v>391</v>
      </c>
      <c r="B5" s="225">
        <v>243</v>
      </c>
    </row>
    <row r="6" spans="1:24">
      <c r="A6" t="s">
        <v>392</v>
      </c>
      <c r="B6" s="225">
        <v>28</v>
      </c>
    </row>
    <row r="7" spans="1:24">
      <c r="A7" t="s">
        <v>303</v>
      </c>
      <c r="B7" s="225">
        <v>21</v>
      </c>
    </row>
    <row r="8" spans="1:24">
      <c r="B8">
        <f>SUM(B4:B7)</f>
        <v>311</v>
      </c>
      <c r="S8" s="228"/>
      <c r="T8" s="228"/>
      <c r="U8" s="228"/>
      <c r="V8" s="228"/>
      <c r="W8" s="228"/>
      <c r="X8" s="228"/>
    </row>
    <row r="9" spans="1:24">
      <c r="S9" s="229"/>
      <c r="T9" s="228"/>
      <c r="U9" s="229"/>
      <c r="V9" s="228"/>
      <c r="W9" s="228"/>
      <c r="X9" s="228"/>
    </row>
    <row r="10" spans="1:24">
      <c r="S10" s="229"/>
      <c r="T10" s="228"/>
      <c r="U10" s="229"/>
      <c r="V10" s="228"/>
      <c r="W10" s="228"/>
      <c r="X10" s="228"/>
    </row>
    <row r="11" spans="1:24">
      <c r="S11" s="229"/>
      <c r="T11" s="228"/>
      <c r="U11" s="229"/>
      <c r="V11" s="228"/>
      <c r="W11" s="228"/>
      <c r="X11" s="228"/>
    </row>
    <row r="12" spans="1:24">
      <c r="S12" s="229"/>
      <c r="T12" s="228"/>
      <c r="U12" s="229"/>
      <c r="V12" s="228"/>
      <c r="W12" s="228"/>
      <c r="X12" s="228"/>
    </row>
    <row r="13" spans="1:24">
      <c r="S13" s="229"/>
      <c r="T13" s="228"/>
      <c r="U13" s="229"/>
      <c r="V13" s="228"/>
      <c r="W13" s="228"/>
      <c r="X13" s="228"/>
    </row>
    <row r="25" spans="1:3">
      <c r="B25" t="s">
        <v>1261</v>
      </c>
    </row>
    <row r="26" spans="1:3">
      <c r="A26" t="s">
        <v>310</v>
      </c>
      <c r="B26" s="225">
        <v>19</v>
      </c>
      <c r="C26" s="300">
        <f>+GETPIVOTDATA("CLASIFICACIÓN DEL ACTIVO",$A$25,"CLASIFICACIÓN DEL ACTIVO","Muy crítico")/B30</f>
        <v>6.1093247588424437E-2</v>
      </c>
    </row>
    <row r="27" spans="1:3">
      <c r="A27" t="s">
        <v>391</v>
      </c>
      <c r="B27" s="225">
        <v>243</v>
      </c>
      <c r="C27" s="300">
        <f>+GETPIVOTDATA("CLASIFICACIÓN DEL ACTIVO",$A$25,"CLASIFICACIÓN DEL ACTIVO","Crítico")/B30</f>
        <v>0.7813504823151125</v>
      </c>
    </row>
    <row r="28" spans="1:3">
      <c r="A28" t="s">
        <v>392</v>
      </c>
      <c r="B28" s="225">
        <v>28</v>
      </c>
      <c r="C28" s="300">
        <f>+GETPIVOTDATA("CLASIFICACIÓN DEL ACTIVO",$A$25,"CLASIFICACIÓN DEL ACTIVO","Esencial")/B30</f>
        <v>9.0032154340836015E-2</v>
      </c>
    </row>
    <row r="29" spans="1:3">
      <c r="A29" t="s">
        <v>303</v>
      </c>
      <c r="B29" s="225">
        <v>21</v>
      </c>
      <c r="C29" s="300">
        <f>+GETPIVOTDATA("CLASIFICACIÓN DEL ACTIVO",$A$25,"CLASIFICACIÓN DEL ACTIVO","No crítico")/B30</f>
        <v>6.7524115755627015E-2</v>
      </c>
    </row>
    <row r="30" spans="1:3">
      <c r="B30">
        <f>SUM(B26:B29)</f>
        <v>311</v>
      </c>
    </row>
    <row r="35" spans="3:3">
      <c r="C35">
        <f>SUM(C26:C34)</f>
        <v>1</v>
      </c>
    </row>
  </sheetData>
  <dataValidations count="7">
    <dataValidation type="list" allowBlank="1" showInputMessage="1" sqref="W9:W13" xr:uid="{9842F1E3-FA52-4AA5-AEED-04DF854E0425}">
      <formula1>"Proceso, Decisión, Subproceso, Iniciar, Fin, Documento, Datos, Base de datos, Datos externos, Referencia en página, Referencia a otra página, Personalizado 1, Personalizado 2, Personalizado 3, Personalizado 4"</formula1>
    </dataValidation>
    <dataValidation allowBlank="1" showInputMessage="1" showErrorMessage="1" promptTitle="Identificador de paso de proceso" prompt="Escriba un id. de paso de proceso único para cada forma en el diagrama." sqref="S8" xr:uid="{8D6E4A52-E9AF-40F4-9FC6-0736386D921F}"/>
    <dataValidation allowBlank="1" showInputMessage="1" showErrorMessage="1" promptTitle="Descripción del paso de proceso" prompt="Escriba el texto para el paso del proceso que aparecerá en la forma." sqref="T8" xr:uid="{C9F20746-608F-4F96-9F50-1B8DAE305758}"/>
    <dataValidation allowBlank="1" showInputMessage="1" showErrorMessage="1" promptTitle="Identificador de paso siguiente" prompt="Escriba el id. de paso del proceso para el siguiente paso. Use comas para separar varios pasos siguientes, como &quot;P600, P700&quot;." sqref="U8" xr:uid="{835FDAC6-86A9-4082-9FD0-1B099840C804}"/>
    <dataValidation allowBlank="1" showInputMessage="1" showErrorMessage="1" promptTitle="Etiqueta de conector" prompt="Si quiere, etiquete el conector al siguiente paso. Use comas para separar varios pasos siguientes, como &quot;Sí,No&quot;." sqref="V8" xr:uid="{3F2BD91F-5D31-4EB8-BBA0-99A9306125A0}"/>
    <dataValidation allowBlank="1" showInputMessage="1" showErrorMessage="1" promptTitle="Tipo de forma" prompt="Escriba el tipo de forma que quiere que use cada paso del proceso." sqref="W8" xr:uid="{19AE0DDC-F829-426B-8BBF-98C1BA1F24AF}"/>
    <dataValidation allowBlank="1" showInputMessage="1" showErrorMessage="1" promptTitle="Texto alternativo" prompt="El texto alternativo ayuda a las personas con discapacidad visual a comprender el diagrama. Describa cada paso del proceso." sqref="X8" xr:uid="{72F39129-24CD-4A8C-B75E-5142D5428CFA}"/>
  </dataValidations>
  <pageMargins left="0.7" right="0.7" top="0.75" bottom="0.75" header="0.3" footer="0.3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5585-4109-4383-AB5B-CA148D436F94}">
  <sheetPr codeName="Hoja25"/>
  <dimension ref="A3:C27"/>
  <sheetViews>
    <sheetView showGridLines="0" zoomScale="80" zoomScaleNormal="80" workbookViewId="0">
      <selection activeCell="A6" sqref="A6"/>
    </sheetView>
  </sheetViews>
  <sheetFormatPr baseColWidth="10" defaultColWidth="48.33203125" defaultRowHeight="14.4"/>
  <cols>
    <col min="1" max="1" width="42.109375" style="1" bestFit="1" customWidth="1"/>
    <col min="2" max="16384" width="48.33203125" style="1"/>
  </cols>
  <sheetData>
    <row r="3" spans="1:3">
      <c r="A3" s="2" t="s">
        <v>80</v>
      </c>
      <c r="B3"/>
      <c r="C3"/>
    </row>
    <row r="4" spans="1:3">
      <c r="A4" s="3" t="s">
        <v>307</v>
      </c>
      <c r="B4"/>
      <c r="C4"/>
    </row>
    <row r="5" spans="1:3">
      <c r="A5" s="219" t="s">
        <v>929</v>
      </c>
      <c r="B5"/>
      <c r="C5"/>
    </row>
    <row r="6" spans="1:3">
      <c r="A6" s="219" t="s">
        <v>698</v>
      </c>
      <c r="B6"/>
      <c r="C6"/>
    </row>
    <row r="7" spans="1:3">
      <c r="A7" s="219" t="s">
        <v>405</v>
      </c>
      <c r="B7"/>
      <c r="C7"/>
    </row>
    <row r="8" spans="1:3">
      <c r="A8" s="219" t="s">
        <v>930</v>
      </c>
      <c r="B8"/>
      <c r="C8"/>
    </row>
    <row r="9" spans="1:3">
      <c r="A9" s="219" t="s">
        <v>1247</v>
      </c>
      <c r="B9"/>
      <c r="C9"/>
    </row>
    <row r="10" spans="1:3">
      <c r="A10" s="219" t="s">
        <v>1249</v>
      </c>
      <c r="B10"/>
      <c r="C10"/>
    </row>
    <row r="11" spans="1:3">
      <c r="A11" s="219" t="s">
        <v>1254</v>
      </c>
      <c r="B11"/>
      <c r="C11"/>
    </row>
    <row r="12" spans="1:3">
      <c r="A12" s="3" t="s">
        <v>304</v>
      </c>
      <c r="B12"/>
      <c r="C12"/>
    </row>
    <row r="13" spans="1:3">
      <c r="A13" s="219" t="s">
        <v>406</v>
      </c>
      <c r="B13"/>
      <c r="C13"/>
    </row>
    <row r="14" spans="1:3">
      <c r="A14" s="3" t="s">
        <v>305</v>
      </c>
      <c r="B14"/>
      <c r="C14"/>
    </row>
    <row r="15" spans="1:3">
      <c r="A15" s="219" t="s">
        <v>1139</v>
      </c>
      <c r="B15"/>
      <c r="C15"/>
    </row>
    <row r="16" spans="1:3">
      <c r="A16" s="219" t="s">
        <v>931</v>
      </c>
      <c r="B16"/>
      <c r="C16"/>
    </row>
    <row r="17" spans="1:3">
      <c r="A17" s="3" t="s">
        <v>81</v>
      </c>
      <c r="B17"/>
      <c r="C17"/>
    </row>
    <row r="18" spans="1:3">
      <c r="A18"/>
      <c r="B18"/>
      <c r="C18"/>
    </row>
    <row r="19" spans="1:3">
      <c r="A19"/>
      <c r="B19"/>
      <c r="C19"/>
    </row>
    <row r="20" spans="1:3">
      <c r="A20"/>
      <c r="B20"/>
      <c r="C20"/>
    </row>
    <row r="21" spans="1:3">
      <c r="A21"/>
    </row>
    <row r="22" spans="1:3">
      <c r="A22"/>
    </row>
    <row r="23" spans="1:3">
      <c r="A23"/>
    </row>
    <row r="24" spans="1:3">
      <c r="A24"/>
    </row>
    <row r="25" spans="1:3">
      <c r="A25"/>
    </row>
    <row r="26" spans="1:3">
      <c r="A26"/>
    </row>
    <row r="27" spans="1:3">
      <c r="A2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610E-FDE3-461A-A6AB-37B05EA6CD9D}">
  <sheetPr published="0"/>
  <dimension ref="A1:AS5"/>
  <sheetViews>
    <sheetView workbookViewId="0">
      <selection sqref="A1:AS5"/>
    </sheetView>
  </sheetViews>
  <sheetFormatPr baseColWidth="10" defaultRowHeight="14.4"/>
  <cols>
    <col min="7" max="7" width="18" customWidth="1"/>
    <col min="8" max="8" width="21.33203125" customWidth="1"/>
    <col min="9" max="9" width="23.5546875" customWidth="1"/>
    <col min="10" max="10" width="37.88671875" customWidth="1"/>
    <col min="11" max="11" width="43.44140625" customWidth="1"/>
    <col min="12" max="12" width="24.44140625" customWidth="1"/>
    <col min="14" max="14" width="26.109375" customWidth="1"/>
    <col min="15" max="15" width="22.33203125" customWidth="1"/>
    <col min="16" max="16" width="15.6640625" customWidth="1"/>
    <col min="18" max="18" width="28.33203125" customWidth="1"/>
    <col min="19" max="19" width="32.88671875" customWidth="1"/>
    <col min="20" max="20" width="43.5546875" customWidth="1"/>
    <col min="21" max="21" width="42.5546875" customWidth="1"/>
    <col min="22" max="22" width="30.5546875" customWidth="1"/>
    <col min="23" max="23" width="29.5546875" customWidth="1"/>
    <col min="24" max="24" width="17.44140625" customWidth="1"/>
    <col min="25" max="26" width="23.33203125" customWidth="1"/>
    <col min="27" max="27" width="24" customWidth="1"/>
    <col min="28" max="28" width="20.33203125" customWidth="1"/>
    <col min="29" max="29" width="21.33203125" customWidth="1"/>
    <col min="30" max="30" width="20.109375" customWidth="1"/>
    <col min="31" max="31" width="12.109375" customWidth="1"/>
    <col min="32" max="32" width="27" customWidth="1"/>
    <col min="33" max="33" width="12.88671875" customWidth="1"/>
    <col min="34" max="34" width="26.88671875" customWidth="1"/>
    <col min="35" max="35" width="13.88671875" customWidth="1"/>
    <col min="36" max="36" width="28.109375" customWidth="1"/>
    <col min="37" max="37" width="13.109375" customWidth="1"/>
    <col min="38" max="38" width="21.33203125" customWidth="1"/>
    <col min="39" max="39" width="13.33203125" customWidth="1"/>
    <col min="40" max="40" width="21.33203125" customWidth="1"/>
    <col min="41" max="41" width="13.33203125" customWidth="1"/>
    <col min="42" max="42" width="23.109375" customWidth="1"/>
    <col min="43" max="43" width="22.6640625" customWidth="1"/>
    <col min="44" max="44" width="33.6640625" customWidth="1"/>
    <col min="45" max="45" width="27.33203125" customWidth="1"/>
  </cols>
  <sheetData>
    <row r="1" spans="1:45">
      <c r="A1" t="s">
        <v>194</v>
      </c>
      <c r="B1" t="s">
        <v>195</v>
      </c>
      <c r="C1" t="s">
        <v>196</v>
      </c>
      <c r="D1" t="s">
        <v>197</v>
      </c>
      <c r="E1" t="s">
        <v>351</v>
      </c>
      <c r="F1" t="s">
        <v>393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  <c r="L1" t="s">
        <v>193</v>
      </c>
      <c r="M1" t="s">
        <v>103</v>
      </c>
      <c r="N1" t="s">
        <v>104</v>
      </c>
      <c r="O1" t="s">
        <v>105</v>
      </c>
      <c r="P1" t="s">
        <v>106</v>
      </c>
      <c r="Q1" t="s">
        <v>107</v>
      </c>
      <c r="R1" t="s">
        <v>108</v>
      </c>
      <c r="S1" t="s">
        <v>109</v>
      </c>
      <c r="T1" t="s">
        <v>112</v>
      </c>
      <c r="U1" t="s">
        <v>352</v>
      </c>
      <c r="V1" t="s">
        <v>113</v>
      </c>
      <c r="W1" t="s">
        <v>114</v>
      </c>
      <c r="X1" t="s">
        <v>115</v>
      </c>
      <c r="Y1" t="s">
        <v>116</v>
      </c>
      <c r="Z1" t="s">
        <v>117</v>
      </c>
      <c r="AA1" t="s">
        <v>118</v>
      </c>
      <c r="AB1" t="s">
        <v>119</v>
      </c>
      <c r="AC1" t="s">
        <v>1313</v>
      </c>
      <c r="AD1" t="s">
        <v>121</v>
      </c>
      <c r="AE1" t="s">
        <v>122</v>
      </c>
      <c r="AF1" t="s">
        <v>123</v>
      </c>
      <c r="AG1" t="s">
        <v>124</v>
      </c>
      <c r="AH1" t="s">
        <v>125</v>
      </c>
      <c r="AI1" t="s">
        <v>126</v>
      </c>
      <c r="AJ1" t="s">
        <v>127</v>
      </c>
      <c r="AK1" t="s">
        <v>128</v>
      </c>
      <c r="AL1" t="s">
        <v>129</v>
      </c>
      <c r="AM1" t="s">
        <v>378</v>
      </c>
      <c r="AN1" t="s">
        <v>130</v>
      </c>
      <c r="AO1" t="s">
        <v>131</v>
      </c>
      <c r="AP1" t="s">
        <v>132</v>
      </c>
      <c r="AQ1" t="s">
        <v>120</v>
      </c>
      <c r="AR1" t="s">
        <v>390</v>
      </c>
      <c r="AS1" t="s">
        <v>379</v>
      </c>
    </row>
    <row r="2" spans="1:45" ht="43.2">
      <c r="A2" t="s">
        <v>380</v>
      </c>
      <c r="B2" t="s">
        <v>1314</v>
      </c>
      <c r="C2" t="s">
        <v>382</v>
      </c>
      <c r="D2" t="s">
        <v>1315</v>
      </c>
      <c r="E2">
        <v>13541</v>
      </c>
      <c r="F2" t="s">
        <v>213</v>
      </c>
      <c r="H2" t="s">
        <v>1316</v>
      </c>
      <c r="I2" t="s">
        <v>149</v>
      </c>
      <c r="J2" t="s">
        <v>136</v>
      </c>
      <c r="K2" s="298" t="s">
        <v>150</v>
      </c>
      <c r="L2" t="s">
        <v>137</v>
      </c>
      <c r="M2" t="s">
        <v>147</v>
      </c>
      <c r="N2" t="s">
        <v>1</v>
      </c>
      <c r="O2" t="s">
        <v>360</v>
      </c>
      <c r="P2" t="s">
        <v>140</v>
      </c>
      <c r="Q2" t="s">
        <v>148</v>
      </c>
      <c r="R2" s="227">
        <v>4.1666666666666664E-2</v>
      </c>
      <c r="S2" s="226">
        <v>3</v>
      </c>
      <c r="T2">
        <v>1755668</v>
      </c>
      <c r="U2">
        <v>58522.26666666667</v>
      </c>
      <c r="V2">
        <v>250</v>
      </c>
      <c r="W2" s="227">
        <v>4.1666666666666664E-2</v>
      </c>
      <c r="X2">
        <v>1</v>
      </c>
      <c r="Y2">
        <v>2438.4277777777779</v>
      </c>
      <c r="Z2">
        <v>609606.9444444445</v>
      </c>
      <c r="AA2">
        <v>109152000</v>
      </c>
      <c r="AB2">
        <v>109761606.94444445</v>
      </c>
      <c r="AC2">
        <v>1</v>
      </c>
      <c r="AD2" t="s">
        <v>256</v>
      </c>
      <c r="AE2" t="s">
        <v>1266</v>
      </c>
      <c r="AF2" t="s">
        <v>153</v>
      </c>
      <c r="AG2" t="s">
        <v>1263</v>
      </c>
      <c r="AH2" t="s">
        <v>143</v>
      </c>
      <c r="AI2" t="s">
        <v>1262</v>
      </c>
      <c r="AJ2" t="s">
        <v>239</v>
      </c>
      <c r="AK2" t="s">
        <v>1268</v>
      </c>
      <c r="AL2" t="s">
        <v>247</v>
      </c>
      <c r="AM2" t="s">
        <v>1262</v>
      </c>
      <c r="AN2" t="s">
        <v>54</v>
      </c>
      <c r="AO2" t="s">
        <v>1263</v>
      </c>
      <c r="AP2" t="s">
        <v>1317</v>
      </c>
      <c r="AQ2">
        <v>4</v>
      </c>
      <c r="AR2" t="s">
        <v>307</v>
      </c>
      <c r="AS2" t="s">
        <v>391</v>
      </c>
    </row>
    <row r="3" spans="1:45" ht="43.2">
      <c r="A3" t="s">
        <v>380</v>
      </c>
      <c r="B3" t="s">
        <v>592</v>
      </c>
      <c r="C3" t="s">
        <v>382</v>
      </c>
      <c r="D3" t="s">
        <v>1318</v>
      </c>
      <c r="E3">
        <v>13536</v>
      </c>
      <c r="F3" t="s">
        <v>229</v>
      </c>
      <c r="G3" t="s">
        <v>405</v>
      </c>
      <c r="H3" t="s">
        <v>1319</v>
      </c>
      <c r="I3" t="s">
        <v>149</v>
      </c>
      <c r="J3" t="s">
        <v>155</v>
      </c>
      <c r="K3" s="298" t="s">
        <v>150</v>
      </c>
      <c r="L3" t="s">
        <v>137</v>
      </c>
      <c r="M3" t="s">
        <v>151</v>
      </c>
      <c r="N3" t="s">
        <v>6</v>
      </c>
      <c r="O3" t="s">
        <v>156</v>
      </c>
      <c r="P3" t="s">
        <v>157</v>
      </c>
      <c r="Q3" t="s">
        <v>163</v>
      </c>
      <c r="R3" s="227">
        <v>8.3333333333333329E-2</v>
      </c>
      <c r="S3" s="227">
        <v>4.1666666666666664E-2</v>
      </c>
      <c r="T3">
        <v>1063092</v>
      </c>
      <c r="U3">
        <v>35436.400000000001</v>
      </c>
      <c r="V3">
        <v>250</v>
      </c>
      <c r="W3" s="227">
        <v>8.3333333333333329E-2</v>
      </c>
      <c r="X3">
        <v>1</v>
      </c>
      <c r="Y3">
        <v>2953.0333333333333</v>
      </c>
      <c r="Z3">
        <v>738258.33333333337</v>
      </c>
      <c r="AA3">
        <v>235694000</v>
      </c>
      <c r="AB3">
        <v>236432258.33333334</v>
      </c>
      <c r="AC3">
        <v>2</v>
      </c>
      <c r="AD3" t="s">
        <v>256</v>
      </c>
      <c r="AE3" t="s">
        <v>1266</v>
      </c>
      <c r="AF3" t="s">
        <v>1320</v>
      </c>
      <c r="AG3" t="s">
        <v>1262</v>
      </c>
      <c r="AH3" t="s">
        <v>143</v>
      </c>
      <c r="AI3" t="s">
        <v>1262</v>
      </c>
      <c r="AJ3" t="s">
        <v>244</v>
      </c>
      <c r="AK3" t="s">
        <v>1263</v>
      </c>
      <c r="AL3" t="s">
        <v>247</v>
      </c>
      <c r="AM3" t="s">
        <v>1262</v>
      </c>
      <c r="AN3" t="s">
        <v>54</v>
      </c>
      <c r="AO3" t="s">
        <v>1263</v>
      </c>
      <c r="AP3" t="s">
        <v>1321</v>
      </c>
      <c r="AQ3">
        <v>4</v>
      </c>
      <c r="AR3" t="s">
        <v>307</v>
      </c>
      <c r="AS3" t="s">
        <v>391</v>
      </c>
    </row>
    <row r="4" spans="1:45" ht="43.2">
      <c r="A4" t="s">
        <v>380</v>
      </c>
      <c r="B4" t="s">
        <v>1322</v>
      </c>
      <c r="C4" t="s">
        <v>382</v>
      </c>
      <c r="D4" t="s">
        <v>1323</v>
      </c>
      <c r="E4">
        <v>13531</v>
      </c>
      <c r="F4" t="s">
        <v>204</v>
      </c>
      <c r="G4" t="s">
        <v>404</v>
      </c>
      <c r="H4" t="s">
        <v>359</v>
      </c>
      <c r="I4" t="s">
        <v>149</v>
      </c>
      <c r="J4" t="s">
        <v>136</v>
      </c>
      <c r="K4" s="298" t="s">
        <v>150</v>
      </c>
      <c r="L4" t="s">
        <v>137</v>
      </c>
      <c r="M4" t="s">
        <v>151</v>
      </c>
      <c r="N4" t="s">
        <v>6</v>
      </c>
      <c r="O4" t="s">
        <v>360</v>
      </c>
      <c r="P4" t="s">
        <v>140</v>
      </c>
      <c r="Q4" t="s">
        <v>148</v>
      </c>
      <c r="R4" s="227">
        <v>2.0833333333333332E-2</v>
      </c>
      <c r="S4" s="226">
        <v>3</v>
      </c>
      <c r="T4">
        <v>1068965</v>
      </c>
      <c r="U4">
        <v>35632.166666666664</v>
      </c>
      <c r="V4">
        <v>250</v>
      </c>
      <c r="W4" s="227">
        <v>2.0833333333333332E-2</v>
      </c>
      <c r="X4">
        <v>1</v>
      </c>
      <c r="Y4">
        <v>742.33680555555543</v>
      </c>
      <c r="Z4">
        <v>185584.20138888885</v>
      </c>
      <c r="AA4">
        <v>105116000</v>
      </c>
      <c r="AB4">
        <v>105301584.2013889</v>
      </c>
      <c r="AC4">
        <v>1</v>
      </c>
      <c r="AD4" t="s">
        <v>256</v>
      </c>
      <c r="AE4" t="s">
        <v>1266</v>
      </c>
      <c r="AF4" t="s">
        <v>153</v>
      </c>
      <c r="AG4" t="s">
        <v>1263</v>
      </c>
      <c r="AH4" t="s">
        <v>143</v>
      </c>
      <c r="AI4" t="s">
        <v>1262</v>
      </c>
      <c r="AJ4" t="s">
        <v>244</v>
      </c>
      <c r="AK4" t="s">
        <v>1263</v>
      </c>
      <c r="AL4" t="s">
        <v>247</v>
      </c>
      <c r="AM4" t="s">
        <v>1262</v>
      </c>
      <c r="AN4" t="s">
        <v>62</v>
      </c>
      <c r="AO4" t="s">
        <v>1262</v>
      </c>
      <c r="AP4" t="s">
        <v>1324</v>
      </c>
      <c r="AQ4">
        <v>4</v>
      </c>
      <c r="AR4" t="s">
        <v>307</v>
      </c>
      <c r="AS4" t="s">
        <v>391</v>
      </c>
    </row>
    <row r="5" spans="1:45">
      <c r="A5" t="s">
        <v>380</v>
      </c>
      <c r="B5" t="s">
        <v>385</v>
      </c>
      <c r="C5" t="s">
        <v>382</v>
      </c>
      <c r="D5" t="s">
        <v>1325</v>
      </c>
      <c r="E5">
        <v>13528</v>
      </c>
      <c r="F5" t="s">
        <v>201</v>
      </c>
      <c r="G5" t="s">
        <v>401</v>
      </c>
      <c r="H5" t="s">
        <v>355</v>
      </c>
      <c r="I5" t="s">
        <v>1326</v>
      </c>
      <c r="J5" t="s">
        <v>136</v>
      </c>
      <c r="K5" t="s">
        <v>146</v>
      </c>
      <c r="L5" t="s">
        <v>137</v>
      </c>
      <c r="M5" t="s">
        <v>147</v>
      </c>
      <c r="N5" t="s">
        <v>1</v>
      </c>
      <c r="O5" t="s">
        <v>139</v>
      </c>
      <c r="P5" t="s">
        <v>140</v>
      </c>
      <c r="Q5" t="s">
        <v>148</v>
      </c>
      <c r="R5" s="227">
        <v>4.1666666666666664E-2</v>
      </c>
      <c r="S5" s="299">
        <v>173.33333333333334</v>
      </c>
      <c r="T5">
        <v>1755668</v>
      </c>
      <c r="U5">
        <v>58522.26666666667</v>
      </c>
      <c r="V5">
        <v>250</v>
      </c>
      <c r="W5" s="227">
        <v>4.1666666666666664E-2</v>
      </c>
      <c r="X5">
        <v>1</v>
      </c>
      <c r="Y5">
        <v>2438.4277777777779</v>
      </c>
      <c r="Z5">
        <v>609606.9444444445</v>
      </c>
      <c r="AA5">
        <v>160000000</v>
      </c>
      <c r="AB5">
        <v>160609606.94444445</v>
      </c>
      <c r="AC5">
        <v>2</v>
      </c>
      <c r="AD5" t="s">
        <v>256</v>
      </c>
      <c r="AE5" t="s">
        <v>1266</v>
      </c>
      <c r="AF5" t="s">
        <v>63</v>
      </c>
      <c r="AG5" t="s">
        <v>1262</v>
      </c>
      <c r="AH5" t="s">
        <v>143</v>
      </c>
      <c r="AI5" t="s">
        <v>1262</v>
      </c>
      <c r="AJ5" t="s">
        <v>239</v>
      </c>
      <c r="AK5" t="s">
        <v>1268</v>
      </c>
      <c r="AL5" t="s">
        <v>247</v>
      </c>
      <c r="AM5" t="s">
        <v>1262</v>
      </c>
      <c r="AN5" t="s">
        <v>54</v>
      </c>
      <c r="AO5" t="s">
        <v>1263</v>
      </c>
      <c r="AP5" t="s">
        <v>1327</v>
      </c>
      <c r="AQ5">
        <v>4</v>
      </c>
      <c r="AR5" t="s">
        <v>307</v>
      </c>
      <c r="AS5" t="s">
        <v>391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74D5-A588-4BDD-B627-FC724923A17E}">
  <sheetPr published="0" codeName="Hoja23"/>
  <dimension ref="A2:B8"/>
  <sheetViews>
    <sheetView workbookViewId="0">
      <selection activeCell="B4" sqref="B4"/>
    </sheetView>
  </sheetViews>
  <sheetFormatPr baseColWidth="10" defaultRowHeight="14.4"/>
  <cols>
    <col min="1" max="1" width="17.109375" bestFit="1" customWidth="1"/>
    <col min="2" max="2" width="26" bestFit="1" customWidth="1"/>
  </cols>
  <sheetData>
    <row r="2" spans="1:2">
      <c r="A2" s="200" t="s">
        <v>395</v>
      </c>
    </row>
    <row r="3" spans="1:2">
      <c r="A3" s="2" t="s">
        <v>80</v>
      </c>
      <c r="B3" t="s">
        <v>394</v>
      </c>
    </row>
    <row r="4" spans="1:2">
      <c r="A4" s="3" t="s">
        <v>391</v>
      </c>
      <c r="B4">
        <v>4</v>
      </c>
    </row>
    <row r="5" spans="1:2">
      <c r="A5" s="3" t="s">
        <v>392</v>
      </c>
      <c r="B5">
        <v>9</v>
      </c>
    </row>
    <row r="6" spans="1:2">
      <c r="A6" s="3" t="s">
        <v>310</v>
      </c>
      <c r="B6">
        <v>15</v>
      </c>
    </row>
    <row r="7" spans="1:2">
      <c r="A7" s="3" t="s">
        <v>303</v>
      </c>
      <c r="B7">
        <v>6</v>
      </c>
    </row>
    <row r="8" spans="1:2">
      <c r="A8" s="3" t="s">
        <v>81</v>
      </c>
      <c r="B8">
        <v>34</v>
      </c>
    </row>
  </sheetData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034B-A38F-403F-B7D1-F4417FFBE341}">
  <sheetPr published="0" codeName="Hoja24"/>
  <dimension ref="B2:N196"/>
  <sheetViews>
    <sheetView showGridLines="0" topLeftCell="A125" workbookViewId="0">
      <selection activeCell="E164" sqref="E164"/>
    </sheetView>
  </sheetViews>
  <sheetFormatPr baseColWidth="10" defaultColWidth="3.6640625" defaultRowHeight="10.199999999999999"/>
  <cols>
    <col min="1" max="1" width="3.6640625" style="76"/>
    <col min="2" max="2" width="29.88671875" style="77" customWidth="1"/>
    <col min="3" max="4" width="25.6640625" style="76" customWidth="1"/>
    <col min="5" max="5" width="26.6640625" style="76" customWidth="1"/>
    <col min="6" max="6" width="25.6640625" style="76" customWidth="1"/>
    <col min="7" max="15" width="15.6640625" style="76" customWidth="1"/>
    <col min="16" max="16" width="19.44140625" style="76" customWidth="1"/>
    <col min="17" max="16384" width="3.6640625" style="76"/>
  </cols>
  <sheetData>
    <row r="2" spans="2:13" ht="45" customHeight="1">
      <c r="B2" s="107" t="s">
        <v>342</v>
      </c>
      <c r="J2" s="149"/>
      <c r="K2" s="149"/>
      <c r="L2" s="149"/>
      <c r="M2" s="149"/>
    </row>
    <row r="3" spans="2:13" ht="10.8" thickBot="1">
      <c r="B3" s="76"/>
      <c r="J3" s="149"/>
      <c r="K3" s="149"/>
      <c r="L3" s="149"/>
      <c r="M3" s="149"/>
    </row>
    <row r="4" spans="2:13" ht="12" customHeight="1">
      <c r="B4" s="108" t="s">
        <v>257</v>
      </c>
      <c r="C4" s="109"/>
      <c r="D4" s="109"/>
      <c r="E4" s="109"/>
      <c r="F4" s="127"/>
      <c r="G4" s="127"/>
      <c r="H4" s="127"/>
      <c r="I4" s="128"/>
      <c r="J4" s="149"/>
      <c r="K4" s="149"/>
      <c r="L4" s="149"/>
      <c r="M4" s="149"/>
    </row>
    <row r="5" spans="2:13" ht="12" customHeight="1">
      <c r="B5" s="111" t="s">
        <v>258</v>
      </c>
      <c r="C5" s="112"/>
      <c r="D5" s="112"/>
      <c r="E5" s="112"/>
      <c r="F5" s="164"/>
      <c r="G5" s="164"/>
      <c r="H5" s="164"/>
      <c r="I5" s="165"/>
      <c r="J5" s="149"/>
      <c r="K5" s="149"/>
      <c r="L5" s="149"/>
      <c r="M5" s="149"/>
    </row>
    <row r="6" spans="2:13" ht="12" customHeight="1">
      <c r="B6" s="114" t="s">
        <v>27</v>
      </c>
      <c r="C6" s="115"/>
      <c r="D6" s="115"/>
      <c r="E6" s="115"/>
      <c r="I6" s="161"/>
      <c r="J6" s="149"/>
      <c r="K6" s="149"/>
      <c r="L6" s="149"/>
      <c r="M6" s="149"/>
    </row>
    <row r="7" spans="2:13" ht="12" customHeight="1">
      <c r="B7" s="114" t="s">
        <v>252</v>
      </c>
      <c r="C7" s="115"/>
      <c r="D7" s="115"/>
      <c r="E7" s="115"/>
      <c r="I7" s="161"/>
      <c r="J7" s="149"/>
      <c r="K7" s="149"/>
      <c r="L7" s="149"/>
      <c r="M7" s="149"/>
    </row>
    <row r="8" spans="2:13" ht="12" customHeight="1">
      <c r="B8" s="114" t="s">
        <v>254</v>
      </c>
      <c r="C8" s="115"/>
      <c r="D8" s="115"/>
      <c r="E8" s="115"/>
      <c r="I8" s="161"/>
      <c r="J8" s="149"/>
      <c r="K8" s="149"/>
      <c r="L8" s="149"/>
      <c r="M8" s="149"/>
    </row>
    <row r="9" spans="2:13" ht="12" customHeight="1">
      <c r="B9" s="114" t="s">
        <v>39</v>
      </c>
      <c r="C9" s="115"/>
      <c r="D9" s="115"/>
      <c r="E9" s="115"/>
      <c r="I9" s="161"/>
      <c r="J9" s="149"/>
      <c r="K9" s="149"/>
      <c r="L9" s="149"/>
      <c r="M9" s="149"/>
    </row>
    <row r="10" spans="2:13" ht="12" customHeight="1">
      <c r="B10" s="114" t="s">
        <v>44</v>
      </c>
      <c r="C10" s="115"/>
      <c r="D10" s="115"/>
      <c r="E10" s="115"/>
      <c r="I10" s="161"/>
      <c r="J10" s="149"/>
      <c r="K10" s="149"/>
      <c r="L10" s="149"/>
      <c r="M10" s="149"/>
    </row>
    <row r="11" spans="2:13" ht="12" customHeight="1">
      <c r="B11" s="114" t="s">
        <v>240</v>
      </c>
      <c r="C11" s="115"/>
      <c r="D11" s="115"/>
      <c r="E11" s="115"/>
      <c r="I11" s="161"/>
      <c r="J11" s="149"/>
      <c r="K11" s="149"/>
      <c r="L11" s="149"/>
      <c r="M11" s="149"/>
    </row>
    <row r="12" spans="2:13" ht="12" customHeight="1">
      <c r="B12" s="114" t="s">
        <v>51</v>
      </c>
      <c r="C12" s="115"/>
      <c r="D12" s="115"/>
      <c r="E12" s="115"/>
      <c r="G12" s="77"/>
      <c r="H12" s="77"/>
      <c r="I12" s="79"/>
      <c r="J12" s="149"/>
      <c r="K12" s="149"/>
      <c r="L12" s="149"/>
      <c r="M12" s="149"/>
    </row>
    <row r="13" spans="2:13" ht="12" customHeight="1">
      <c r="B13" s="114" t="s">
        <v>245</v>
      </c>
      <c r="C13" s="115"/>
      <c r="D13" s="115"/>
      <c r="E13" s="115"/>
      <c r="I13" s="161"/>
      <c r="J13" s="149"/>
      <c r="K13" s="149"/>
      <c r="L13" s="149"/>
      <c r="M13" s="149"/>
    </row>
    <row r="14" spans="2:13" ht="12" customHeight="1">
      <c r="B14" s="114" t="s">
        <v>246</v>
      </c>
      <c r="C14" s="115"/>
      <c r="D14" s="115"/>
      <c r="E14" s="115"/>
      <c r="I14" s="161"/>
      <c r="J14" s="149"/>
      <c r="K14" s="149"/>
      <c r="L14" s="149"/>
      <c r="M14" s="149"/>
    </row>
    <row r="15" spans="2:13" ht="12" customHeight="1">
      <c r="B15" s="114" t="s">
        <v>63</v>
      </c>
      <c r="C15" s="115"/>
      <c r="D15" s="115"/>
      <c r="E15" s="115"/>
      <c r="I15" s="161"/>
      <c r="J15" s="149"/>
      <c r="K15" s="149"/>
      <c r="L15" s="149"/>
      <c r="M15" s="149"/>
    </row>
    <row r="16" spans="2:13" ht="12" customHeight="1" thickBot="1">
      <c r="B16" s="117"/>
      <c r="C16" s="118"/>
      <c r="D16" s="118"/>
      <c r="E16" s="118"/>
      <c r="F16" s="162"/>
      <c r="G16" s="162"/>
      <c r="H16" s="162"/>
      <c r="I16" s="163"/>
      <c r="J16" s="88"/>
      <c r="K16" s="149"/>
      <c r="L16" s="77"/>
    </row>
    <row r="17" spans="2:14" ht="12" customHeight="1" thickBot="1">
      <c r="B17" s="76"/>
      <c r="J17" s="88"/>
      <c r="K17" s="149"/>
      <c r="L17" s="77"/>
    </row>
    <row r="18" spans="2:14" ht="12" customHeight="1">
      <c r="B18" s="108" t="s">
        <v>21</v>
      </c>
      <c r="C18" s="109"/>
      <c r="D18" s="109"/>
      <c r="E18" s="109"/>
      <c r="F18" s="127"/>
      <c r="G18" s="127"/>
      <c r="H18" s="127"/>
      <c r="I18" s="128"/>
      <c r="J18" s="88"/>
      <c r="K18" s="77"/>
      <c r="L18" s="77"/>
    </row>
    <row r="19" spans="2:14" ht="12" customHeight="1">
      <c r="B19" s="111" t="s">
        <v>259</v>
      </c>
      <c r="C19" s="112"/>
      <c r="D19" s="112"/>
      <c r="E19" s="112"/>
      <c r="F19" s="164"/>
      <c r="G19" s="164"/>
      <c r="H19" s="164"/>
      <c r="I19" s="165"/>
      <c r="J19" s="88"/>
      <c r="K19" s="77"/>
      <c r="L19" s="77"/>
    </row>
    <row r="20" spans="2:14" ht="12" customHeight="1">
      <c r="B20" s="114" t="s">
        <v>260</v>
      </c>
      <c r="C20" s="115"/>
      <c r="D20" s="115"/>
      <c r="E20" s="115"/>
      <c r="I20" s="161"/>
      <c r="J20" s="88"/>
      <c r="K20" s="77"/>
      <c r="L20" s="77"/>
    </row>
    <row r="21" spans="2:14" ht="12" customHeight="1">
      <c r="B21" s="114" t="s">
        <v>343</v>
      </c>
      <c r="C21" s="115"/>
      <c r="D21" s="115"/>
      <c r="E21" s="115"/>
      <c r="I21" s="161"/>
      <c r="J21" s="88"/>
      <c r="K21" s="77"/>
      <c r="L21" s="77"/>
    </row>
    <row r="22" spans="2:14" ht="12" customHeight="1">
      <c r="B22" s="114" t="s">
        <v>261</v>
      </c>
      <c r="C22" s="115"/>
      <c r="D22" s="115"/>
      <c r="E22" s="115"/>
      <c r="I22" s="161"/>
      <c r="J22" s="88"/>
      <c r="K22" s="150"/>
      <c r="L22" s="77"/>
    </row>
    <row r="23" spans="2:14" ht="12" customHeight="1" thickBot="1">
      <c r="B23" s="114" t="s">
        <v>262</v>
      </c>
      <c r="C23" s="115"/>
      <c r="D23" s="115"/>
      <c r="E23" s="115"/>
      <c r="I23" s="161"/>
      <c r="L23" s="77"/>
    </row>
    <row r="24" spans="2:14" ht="12" customHeight="1" thickBot="1">
      <c r="B24" s="114" t="s">
        <v>263</v>
      </c>
      <c r="C24" s="115"/>
      <c r="D24" s="115"/>
      <c r="E24" s="115"/>
      <c r="I24" s="161"/>
      <c r="L24" s="77"/>
      <c r="M24" s="151"/>
      <c r="N24" s="152" t="s">
        <v>264</v>
      </c>
    </row>
    <row r="25" spans="2:14" ht="12" customHeight="1" thickBot="1">
      <c r="B25" s="114" t="s">
        <v>265</v>
      </c>
      <c r="C25" s="115"/>
      <c r="D25" s="115"/>
      <c r="E25" s="115"/>
      <c r="I25" s="161"/>
      <c r="L25" s="77"/>
      <c r="M25" s="153"/>
      <c r="N25" s="152" t="s">
        <v>266</v>
      </c>
    </row>
    <row r="26" spans="2:14" ht="12" customHeight="1" thickBot="1">
      <c r="B26" s="114" t="s">
        <v>267</v>
      </c>
      <c r="C26" s="115"/>
      <c r="D26" s="115"/>
      <c r="E26" s="115"/>
      <c r="G26" s="77"/>
      <c r="H26" s="77"/>
      <c r="I26" s="79"/>
      <c r="L26" s="77"/>
      <c r="M26" s="154"/>
      <c r="N26" s="152" t="s">
        <v>268</v>
      </c>
    </row>
    <row r="27" spans="2:14" ht="12" customHeight="1" thickBot="1">
      <c r="B27" s="114" t="s">
        <v>269</v>
      </c>
      <c r="C27" s="115"/>
      <c r="D27" s="115"/>
      <c r="E27" s="115"/>
      <c r="I27" s="161"/>
      <c r="L27" s="77"/>
      <c r="M27" s="155"/>
      <c r="N27" s="152" t="s">
        <v>270</v>
      </c>
    </row>
    <row r="28" spans="2:14" ht="12" customHeight="1" thickBot="1">
      <c r="B28" s="114" t="s">
        <v>271</v>
      </c>
      <c r="C28" s="115"/>
      <c r="D28" s="115"/>
      <c r="E28" s="115"/>
      <c r="I28" s="161"/>
      <c r="L28" s="77"/>
      <c r="M28" s="156"/>
      <c r="N28" s="152" t="s">
        <v>272</v>
      </c>
    </row>
    <row r="29" spans="2:14" ht="12" customHeight="1">
      <c r="B29" s="114" t="s">
        <v>273</v>
      </c>
      <c r="C29" s="115"/>
      <c r="D29" s="115"/>
      <c r="E29" s="115"/>
      <c r="I29" s="161"/>
      <c r="L29" s="77"/>
    </row>
    <row r="30" spans="2:14" ht="12" customHeight="1">
      <c r="B30" s="114" t="s">
        <v>143</v>
      </c>
      <c r="C30" s="115"/>
      <c r="D30" s="115"/>
      <c r="E30" s="115"/>
      <c r="I30" s="161"/>
      <c r="L30" s="77"/>
    </row>
    <row r="31" spans="2:14" ht="12" customHeight="1">
      <c r="B31" s="114"/>
      <c r="C31" s="115"/>
      <c r="D31" s="115"/>
      <c r="E31" s="115"/>
      <c r="I31" s="161"/>
      <c r="L31" s="77"/>
    </row>
    <row r="32" spans="2:14" ht="12" customHeight="1" thickBot="1">
      <c r="B32" s="117"/>
      <c r="C32" s="118"/>
      <c r="D32" s="118"/>
      <c r="E32" s="118"/>
      <c r="F32" s="162"/>
      <c r="G32" s="162"/>
      <c r="H32" s="162"/>
      <c r="I32" s="163"/>
      <c r="L32" s="77"/>
    </row>
    <row r="33" spans="2:12" ht="12" customHeight="1" thickBot="1">
      <c r="B33" s="76"/>
      <c r="L33" s="77"/>
    </row>
    <row r="34" spans="2:12" ht="12" customHeight="1">
      <c r="B34" s="108" t="s">
        <v>274</v>
      </c>
      <c r="C34" s="109"/>
      <c r="D34" s="109"/>
      <c r="E34" s="109"/>
      <c r="F34" s="127"/>
      <c r="G34" s="127"/>
      <c r="H34" s="127"/>
      <c r="I34" s="128"/>
      <c r="L34" s="77"/>
    </row>
    <row r="35" spans="2:12" ht="12" customHeight="1">
      <c r="B35" s="111" t="s">
        <v>275</v>
      </c>
      <c r="C35" s="112"/>
      <c r="D35" s="112"/>
      <c r="E35" s="112"/>
      <c r="F35" s="164"/>
      <c r="G35" s="164"/>
      <c r="H35" s="164"/>
      <c r="I35" s="165"/>
      <c r="L35" s="77"/>
    </row>
    <row r="36" spans="2:12" ht="12" customHeight="1">
      <c r="B36" s="157" t="s">
        <v>26</v>
      </c>
      <c r="C36" s="166"/>
      <c r="D36" s="166"/>
      <c r="E36" s="166"/>
      <c r="I36" s="161"/>
      <c r="L36" s="77"/>
    </row>
    <row r="37" spans="2:12" ht="12" customHeight="1">
      <c r="B37" s="157" t="s">
        <v>251</v>
      </c>
      <c r="C37" s="166"/>
      <c r="D37" s="166"/>
      <c r="E37" s="166"/>
      <c r="I37" s="161"/>
      <c r="L37" s="77"/>
    </row>
    <row r="38" spans="2:12" ht="12" customHeight="1">
      <c r="B38" s="157" t="s">
        <v>34</v>
      </c>
      <c r="C38" s="166"/>
      <c r="D38" s="166"/>
      <c r="E38" s="166"/>
      <c r="I38" s="161"/>
      <c r="L38" s="77"/>
    </row>
    <row r="39" spans="2:12" ht="12" customHeight="1">
      <c r="B39" s="157" t="s">
        <v>255</v>
      </c>
      <c r="C39" s="166"/>
      <c r="D39" s="166"/>
      <c r="E39" s="166"/>
      <c r="I39" s="161"/>
      <c r="L39" s="77"/>
    </row>
    <row r="40" spans="2:12" ht="12" customHeight="1">
      <c r="B40" s="157" t="s">
        <v>43</v>
      </c>
      <c r="C40" s="166"/>
      <c r="D40" s="166"/>
      <c r="E40" s="166"/>
      <c r="I40" s="161"/>
      <c r="L40" s="77"/>
    </row>
    <row r="41" spans="2:12" ht="12" customHeight="1">
      <c r="B41" s="157" t="s">
        <v>239</v>
      </c>
      <c r="C41" s="166"/>
      <c r="D41" s="166"/>
      <c r="E41" s="166"/>
      <c r="I41" s="161"/>
      <c r="L41" s="77"/>
    </row>
    <row r="42" spans="2:12" ht="12" customHeight="1">
      <c r="B42" s="160" t="s">
        <v>242</v>
      </c>
      <c r="C42" s="166"/>
      <c r="D42" s="166"/>
      <c r="E42" s="166"/>
      <c r="I42" s="161"/>
      <c r="L42" s="77"/>
    </row>
    <row r="43" spans="2:12" ht="12" customHeight="1">
      <c r="B43" s="157" t="s">
        <v>244</v>
      </c>
      <c r="C43" s="166"/>
      <c r="D43" s="166"/>
      <c r="E43" s="166"/>
      <c r="I43" s="161"/>
      <c r="L43" s="77"/>
    </row>
    <row r="44" spans="2:12" ht="12" customHeight="1">
      <c r="B44" s="157" t="s">
        <v>59</v>
      </c>
      <c r="C44" s="166"/>
      <c r="D44" s="166"/>
      <c r="E44" s="166"/>
      <c r="I44" s="161"/>
      <c r="L44" s="77"/>
    </row>
    <row r="45" spans="2:12" ht="12" customHeight="1">
      <c r="B45" s="157" t="s">
        <v>344</v>
      </c>
      <c r="C45" s="166"/>
      <c r="D45" s="166"/>
      <c r="E45" s="166"/>
      <c r="I45" s="161"/>
      <c r="L45" s="77"/>
    </row>
    <row r="46" spans="2:12" ht="12" customHeight="1" thickBot="1">
      <c r="B46" s="117"/>
      <c r="C46" s="118"/>
      <c r="D46" s="118"/>
      <c r="E46" s="118"/>
      <c r="F46" s="162"/>
      <c r="G46" s="162"/>
      <c r="H46" s="162"/>
      <c r="I46" s="163"/>
      <c r="K46" s="88"/>
    </row>
    <row r="47" spans="2:12" ht="12" customHeight="1" thickBot="1">
      <c r="B47" s="76"/>
      <c r="K47" s="88"/>
    </row>
    <row r="48" spans="2:12" ht="12" customHeight="1">
      <c r="B48" s="108" t="s">
        <v>276</v>
      </c>
      <c r="C48" s="109"/>
      <c r="D48" s="109"/>
      <c r="E48" s="109"/>
      <c r="F48" s="127"/>
      <c r="G48" s="127"/>
      <c r="H48" s="127"/>
      <c r="I48" s="128"/>
      <c r="K48" s="88"/>
    </row>
    <row r="49" spans="2:12" ht="12" customHeight="1">
      <c r="B49" s="111" t="s">
        <v>277</v>
      </c>
      <c r="C49" s="112"/>
      <c r="D49" s="112"/>
      <c r="E49" s="112"/>
      <c r="F49" s="164"/>
      <c r="G49" s="164"/>
      <c r="H49" s="164"/>
      <c r="I49" s="165"/>
      <c r="K49" s="88"/>
    </row>
    <row r="50" spans="2:12" ht="12" customHeight="1">
      <c r="B50" s="123" t="s">
        <v>25</v>
      </c>
      <c r="C50" s="124"/>
      <c r="D50" s="124"/>
      <c r="E50" s="124"/>
      <c r="I50" s="161"/>
      <c r="K50" s="88"/>
    </row>
    <row r="51" spans="2:12" ht="12" customHeight="1">
      <c r="B51" s="123" t="s">
        <v>30</v>
      </c>
      <c r="C51" s="124"/>
      <c r="D51" s="124"/>
      <c r="E51" s="124"/>
      <c r="I51" s="161"/>
      <c r="K51" s="88"/>
    </row>
    <row r="52" spans="2:12" ht="12" customHeight="1">
      <c r="B52" s="123" t="s">
        <v>33</v>
      </c>
      <c r="C52" s="124"/>
      <c r="D52" s="124"/>
      <c r="E52" s="124"/>
      <c r="I52" s="161"/>
      <c r="K52" s="77"/>
    </row>
    <row r="53" spans="2:12" ht="12" customHeight="1">
      <c r="B53" s="123" t="s">
        <v>38</v>
      </c>
      <c r="C53" s="124"/>
      <c r="D53" s="124"/>
      <c r="E53" s="124"/>
      <c r="I53" s="161"/>
      <c r="K53" s="77"/>
    </row>
    <row r="54" spans="2:12" ht="12" customHeight="1">
      <c r="B54" s="123" t="s">
        <v>42</v>
      </c>
      <c r="C54" s="124"/>
      <c r="D54" s="124"/>
      <c r="E54" s="124"/>
      <c r="I54" s="161"/>
      <c r="K54" s="77"/>
      <c r="L54" s="77"/>
    </row>
    <row r="55" spans="2:12" ht="12" customHeight="1">
      <c r="B55" s="123" t="s">
        <v>47</v>
      </c>
      <c r="C55" s="124"/>
      <c r="D55" s="124"/>
      <c r="E55" s="124"/>
      <c r="G55" s="77"/>
      <c r="H55" s="146"/>
      <c r="I55" s="83"/>
      <c r="J55" s="88"/>
      <c r="K55" s="77"/>
      <c r="L55" s="77"/>
    </row>
    <row r="56" spans="2:12" ht="12" customHeight="1">
      <c r="B56" s="123" t="s">
        <v>50</v>
      </c>
      <c r="C56" s="124"/>
      <c r="D56" s="124"/>
      <c r="E56" s="124"/>
      <c r="I56" s="83"/>
      <c r="J56" s="88"/>
      <c r="K56" s="77"/>
      <c r="L56" s="77"/>
    </row>
    <row r="57" spans="2:12" ht="12" customHeight="1">
      <c r="B57" s="123" t="s">
        <v>54</v>
      </c>
      <c r="C57" s="124"/>
      <c r="D57" s="124"/>
      <c r="E57" s="124"/>
      <c r="I57" s="83"/>
      <c r="J57" s="88"/>
      <c r="K57" s="77"/>
      <c r="L57" s="77"/>
    </row>
    <row r="58" spans="2:12" ht="12" customHeight="1">
      <c r="B58" s="123" t="s">
        <v>58</v>
      </c>
      <c r="C58" s="124"/>
      <c r="D58" s="124"/>
      <c r="E58" s="124"/>
      <c r="I58" s="83"/>
      <c r="J58" s="88"/>
      <c r="K58" s="77"/>
      <c r="L58" s="77"/>
    </row>
    <row r="59" spans="2:12" ht="12" customHeight="1">
      <c r="B59" s="123" t="s">
        <v>62</v>
      </c>
      <c r="C59" s="124"/>
      <c r="D59" s="124"/>
      <c r="E59" s="124"/>
      <c r="I59" s="83"/>
      <c r="J59" s="88"/>
      <c r="K59" s="77"/>
      <c r="L59" s="77"/>
    </row>
    <row r="60" spans="2:12" ht="12" customHeight="1" thickBot="1">
      <c r="B60" s="117"/>
      <c r="C60" s="118"/>
      <c r="D60" s="118"/>
      <c r="E60" s="118"/>
      <c r="F60" s="162"/>
      <c r="G60" s="162"/>
      <c r="H60" s="162"/>
      <c r="I60" s="163"/>
      <c r="J60" s="88"/>
      <c r="K60" s="77"/>
      <c r="L60" s="77"/>
    </row>
    <row r="61" spans="2:12" ht="12" customHeight="1" thickBot="1">
      <c r="B61" s="76"/>
      <c r="J61" s="88"/>
      <c r="K61" s="77"/>
      <c r="L61" s="77"/>
    </row>
    <row r="62" spans="2:12" ht="12" customHeight="1">
      <c r="B62" s="108" t="s">
        <v>278</v>
      </c>
      <c r="C62" s="109"/>
      <c r="D62" s="109"/>
      <c r="E62" s="109"/>
      <c r="F62" s="127"/>
      <c r="G62" s="127"/>
      <c r="H62" s="127"/>
      <c r="I62" s="129"/>
      <c r="J62" s="129"/>
      <c r="K62" s="110"/>
      <c r="L62" s="77"/>
    </row>
    <row r="63" spans="2:12" ht="12" customHeight="1">
      <c r="B63" s="111" t="s">
        <v>279</v>
      </c>
      <c r="C63" s="112"/>
      <c r="D63" s="112"/>
      <c r="E63" s="112"/>
      <c r="F63" s="164"/>
      <c r="G63" s="178"/>
      <c r="H63" s="179"/>
      <c r="I63" s="179"/>
      <c r="J63" s="179"/>
      <c r="K63" s="180"/>
      <c r="L63" s="77"/>
    </row>
    <row r="64" spans="2:12" ht="12" customHeight="1">
      <c r="B64" s="123" t="s">
        <v>250</v>
      </c>
      <c r="C64" s="124"/>
      <c r="D64" s="124"/>
      <c r="E64" s="124"/>
      <c r="G64" s="77"/>
      <c r="H64" s="88"/>
      <c r="I64" s="88"/>
      <c r="J64" s="88"/>
      <c r="K64" s="79"/>
      <c r="L64" s="77"/>
    </row>
    <row r="65" spans="2:12" ht="12" customHeight="1">
      <c r="B65" s="123" t="s">
        <v>36</v>
      </c>
      <c r="C65" s="124"/>
      <c r="D65" s="124"/>
      <c r="E65" s="124"/>
      <c r="I65" s="77"/>
      <c r="J65" s="88"/>
      <c r="K65" s="79"/>
      <c r="L65" s="77"/>
    </row>
    <row r="66" spans="2:12" ht="12" customHeight="1">
      <c r="B66" s="123" t="s">
        <v>238</v>
      </c>
      <c r="C66" s="124"/>
      <c r="D66" s="124"/>
      <c r="E66" s="124"/>
      <c r="I66" s="77"/>
      <c r="J66" s="88"/>
      <c r="K66" s="79"/>
      <c r="L66" s="77"/>
    </row>
    <row r="67" spans="2:12" ht="12" customHeight="1">
      <c r="B67" s="123" t="s">
        <v>243</v>
      </c>
      <c r="C67" s="124"/>
      <c r="D67" s="124"/>
      <c r="E67" s="124"/>
      <c r="I67" s="77"/>
      <c r="J67" s="88"/>
      <c r="K67" s="79"/>
      <c r="L67" s="77"/>
    </row>
    <row r="68" spans="2:12" ht="12" customHeight="1">
      <c r="B68" s="123" t="s">
        <v>247</v>
      </c>
      <c r="C68" s="124"/>
      <c r="D68" s="124"/>
      <c r="E68" s="124"/>
      <c r="I68" s="77"/>
      <c r="J68" s="88"/>
      <c r="K68" s="79"/>
      <c r="L68" s="77"/>
    </row>
    <row r="69" spans="2:12" ht="12" customHeight="1">
      <c r="B69" s="114"/>
      <c r="C69" s="115"/>
      <c r="D69" s="115"/>
      <c r="E69" s="115"/>
      <c r="I69" s="77"/>
      <c r="J69" s="88"/>
      <c r="K69" s="79"/>
      <c r="L69" s="77"/>
    </row>
    <row r="70" spans="2:12" ht="12" customHeight="1" thickBot="1">
      <c r="B70" s="117"/>
      <c r="C70" s="118"/>
      <c r="D70" s="118"/>
      <c r="E70" s="118"/>
      <c r="F70" s="162"/>
      <c r="G70" s="162"/>
      <c r="H70" s="162"/>
      <c r="I70" s="81"/>
      <c r="J70" s="94"/>
      <c r="K70" s="82"/>
      <c r="L70" s="77"/>
    </row>
    <row r="71" spans="2:12" ht="12" customHeight="1">
      <c r="C71" s="77"/>
      <c r="D71" s="77"/>
      <c r="E71" s="77"/>
      <c r="I71" s="77"/>
      <c r="J71" s="88"/>
      <c r="K71" s="77"/>
      <c r="L71" s="77"/>
    </row>
    <row r="72" spans="2:12" ht="12" customHeight="1" thickBot="1">
      <c r="B72" s="76"/>
      <c r="I72" s="77"/>
      <c r="J72" s="88"/>
      <c r="K72" s="77"/>
      <c r="L72" s="77"/>
    </row>
    <row r="73" spans="2:12" ht="12" customHeight="1">
      <c r="B73" s="108" t="s">
        <v>23</v>
      </c>
      <c r="C73" s="109"/>
      <c r="D73" s="109"/>
      <c r="E73" s="110"/>
      <c r="G73" s="77"/>
      <c r="H73" s="77"/>
      <c r="I73" s="77"/>
      <c r="J73" s="88"/>
      <c r="K73" s="77"/>
      <c r="L73" s="77"/>
    </row>
    <row r="74" spans="2:12" ht="12" customHeight="1" thickBot="1">
      <c r="B74" s="111" t="s">
        <v>280</v>
      </c>
      <c r="C74" s="112"/>
      <c r="D74" s="112"/>
      <c r="E74" s="113"/>
      <c r="G74" s="77"/>
      <c r="H74" s="88"/>
      <c r="I74" s="88"/>
      <c r="J74" s="88"/>
      <c r="K74" s="77"/>
      <c r="L74" s="77"/>
    </row>
    <row r="75" spans="2:12" ht="12" customHeight="1">
      <c r="B75" s="120" t="s">
        <v>29</v>
      </c>
      <c r="C75" s="121"/>
      <c r="D75" s="121"/>
      <c r="E75" s="122"/>
      <c r="G75" s="77"/>
      <c r="H75" s="88"/>
      <c r="I75" s="88"/>
      <c r="J75" s="88"/>
      <c r="K75" s="77"/>
      <c r="L75" s="77"/>
    </row>
    <row r="76" spans="2:12" ht="12" customHeight="1">
      <c r="B76" s="123" t="s">
        <v>253</v>
      </c>
      <c r="C76" s="124"/>
      <c r="D76" s="124"/>
      <c r="E76" s="125"/>
    </row>
    <row r="77" spans="2:12" ht="12" customHeight="1">
      <c r="B77" s="123" t="s">
        <v>37</v>
      </c>
      <c r="C77" s="124"/>
      <c r="D77" s="124"/>
      <c r="E77" s="125"/>
    </row>
    <row r="78" spans="2:12" ht="12" customHeight="1">
      <c r="B78" s="123" t="s">
        <v>256</v>
      </c>
      <c r="C78" s="124"/>
      <c r="D78" s="124"/>
      <c r="E78" s="125"/>
    </row>
    <row r="79" spans="2:12" ht="12" customHeight="1">
      <c r="B79" s="123" t="s">
        <v>46</v>
      </c>
      <c r="C79" s="124"/>
      <c r="D79" s="124"/>
      <c r="E79" s="125"/>
    </row>
    <row r="80" spans="2:12" ht="12" customHeight="1">
      <c r="B80" s="123" t="s">
        <v>241</v>
      </c>
      <c r="C80" s="124"/>
      <c r="D80" s="124"/>
      <c r="E80" s="125"/>
    </row>
    <row r="81" spans="2:6" ht="12" customHeight="1">
      <c r="B81" s="123" t="s">
        <v>53</v>
      </c>
      <c r="C81" s="124"/>
      <c r="D81" s="124"/>
      <c r="E81" s="125"/>
    </row>
    <row r="82" spans="2:6" ht="12" customHeight="1">
      <c r="B82" s="123" t="s">
        <v>56</v>
      </c>
      <c r="C82" s="124"/>
      <c r="D82" s="124"/>
      <c r="E82" s="125"/>
    </row>
    <row r="83" spans="2:6" ht="12" customHeight="1">
      <c r="B83" s="123" t="s">
        <v>61</v>
      </c>
      <c r="C83" s="124"/>
      <c r="D83" s="124"/>
      <c r="E83" s="125"/>
    </row>
    <row r="84" spans="2:6" ht="12" customHeight="1">
      <c r="B84" s="114" t="s">
        <v>64</v>
      </c>
      <c r="C84" s="115"/>
      <c r="D84" s="115"/>
      <c r="E84" s="116"/>
    </row>
    <row r="85" spans="2:6" ht="12" customHeight="1" thickBot="1">
      <c r="B85" s="117"/>
      <c r="C85" s="118"/>
      <c r="D85" s="118"/>
      <c r="E85" s="119"/>
    </row>
    <row r="86" spans="2:6" ht="12" customHeight="1"/>
    <row r="87" spans="2:6" ht="12" customHeight="1" thickBot="1">
      <c r="B87" s="76"/>
    </row>
    <row r="88" spans="2:6" ht="12" customHeight="1">
      <c r="B88" s="126" t="s">
        <v>110</v>
      </c>
      <c r="C88" s="127" t="s">
        <v>281</v>
      </c>
      <c r="D88" s="127" t="s">
        <v>282</v>
      </c>
      <c r="E88" s="127"/>
      <c r="F88" s="128"/>
    </row>
    <row r="89" spans="2:6" ht="12" customHeight="1">
      <c r="B89" s="111" t="s">
        <v>283</v>
      </c>
      <c r="C89" s="112" t="s">
        <v>284</v>
      </c>
      <c r="D89" s="112" t="s">
        <v>285</v>
      </c>
      <c r="E89" s="164"/>
      <c r="F89" s="165"/>
    </row>
    <row r="90" spans="2:6" ht="12" customHeight="1">
      <c r="B90" s="78" t="s">
        <v>14</v>
      </c>
      <c r="C90" s="77">
        <v>5</v>
      </c>
      <c r="D90" s="77" t="s">
        <v>286</v>
      </c>
      <c r="F90" s="161"/>
    </row>
    <row r="91" spans="2:6" ht="12" customHeight="1">
      <c r="B91" s="78" t="s">
        <v>13</v>
      </c>
      <c r="C91" s="77">
        <v>4</v>
      </c>
      <c r="D91" s="77" t="s">
        <v>287</v>
      </c>
      <c r="F91" s="161"/>
    </row>
    <row r="92" spans="2:6" ht="12" customHeight="1">
      <c r="B92" s="78" t="s">
        <v>12</v>
      </c>
      <c r="C92" s="77">
        <v>3</v>
      </c>
      <c r="D92" s="77" t="s">
        <v>159</v>
      </c>
      <c r="F92" s="161"/>
    </row>
    <row r="93" spans="2:6" ht="12" customHeight="1">
      <c r="B93" s="78" t="s">
        <v>11</v>
      </c>
      <c r="C93" s="77">
        <v>2</v>
      </c>
      <c r="D93" s="77" t="s">
        <v>152</v>
      </c>
      <c r="F93" s="161"/>
    </row>
    <row r="94" spans="2:6" ht="12" customHeight="1" thickBot="1">
      <c r="B94" s="80" t="s">
        <v>10</v>
      </c>
      <c r="C94" s="81">
        <v>1</v>
      </c>
      <c r="D94" s="81" t="s">
        <v>142</v>
      </c>
      <c r="E94" s="162"/>
      <c r="F94" s="163"/>
    </row>
    <row r="95" spans="2:6" ht="12" customHeight="1"/>
    <row r="96" spans="2:6" ht="12" customHeight="1"/>
    <row r="97" spans="2:6" ht="12" customHeight="1" thickBot="1">
      <c r="B97" s="76"/>
    </row>
    <row r="98" spans="2:6" ht="12" customHeight="1">
      <c r="B98" s="134" t="s">
        <v>288</v>
      </c>
      <c r="C98" s="134" t="s">
        <v>289</v>
      </c>
      <c r="D98" s="134" t="s">
        <v>290</v>
      </c>
      <c r="E98" s="174"/>
      <c r="F98" s="174"/>
    </row>
    <row r="99" spans="2:6" ht="12" customHeight="1">
      <c r="B99" s="135" t="s">
        <v>291</v>
      </c>
      <c r="C99" s="135" t="s">
        <v>281</v>
      </c>
      <c r="D99" s="175" t="s">
        <v>292</v>
      </c>
      <c r="E99" s="176"/>
      <c r="F99" s="176"/>
    </row>
    <row r="100" spans="2:6" ht="12" customHeight="1">
      <c r="B100" s="167" t="s">
        <v>0</v>
      </c>
      <c r="C100" s="168">
        <v>5</v>
      </c>
      <c r="D100" s="169" t="s">
        <v>293</v>
      </c>
      <c r="E100" s="100"/>
      <c r="F100" s="170">
        <v>1300000000</v>
      </c>
    </row>
    <row r="101" spans="2:6" ht="12" customHeight="1">
      <c r="B101" s="167" t="s">
        <v>3</v>
      </c>
      <c r="C101" s="168">
        <v>4</v>
      </c>
      <c r="D101" s="169" t="s">
        <v>294</v>
      </c>
      <c r="E101" s="100"/>
      <c r="F101" s="170">
        <v>650000000</v>
      </c>
    </row>
    <row r="102" spans="2:6" ht="12" customHeight="1">
      <c r="B102" s="167" t="s">
        <v>5</v>
      </c>
      <c r="C102" s="168">
        <v>3</v>
      </c>
      <c r="D102" s="169" t="s">
        <v>295</v>
      </c>
      <c r="E102" s="100"/>
      <c r="F102" s="170">
        <v>390000000</v>
      </c>
    </row>
    <row r="103" spans="2:6" ht="12" customHeight="1">
      <c r="B103" s="167" t="s">
        <v>7</v>
      </c>
      <c r="C103" s="168">
        <v>2</v>
      </c>
      <c r="D103" s="169" t="s">
        <v>296</v>
      </c>
      <c r="E103" s="100"/>
      <c r="F103" s="170">
        <v>130000000</v>
      </c>
    </row>
    <row r="104" spans="2:6" ht="12" customHeight="1" thickBot="1">
      <c r="B104" s="171" t="s">
        <v>9</v>
      </c>
      <c r="C104" s="172">
        <v>1</v>
      </c>
      <c r="D104" s="173" t="s">
        <v>297</v>
      </c>
      <c r="E104" s="102"/>
      <c r="F104" s="102"/>
    </row>
    <row r="105" spans="2:6" ht="12" customHeight="1"/>
    <row r="106" spans="2:6" ht="12" customHeight="1"/>
    <row r="107" spans="2:6" ht="12" customHeight="1" thickBot="1">
      <c r="C107" s="77"/>
      <c r="F107" s="149"/>
    </row>
    <row r="108" spans="2:6" ht="12" customHeight="1" thickBot="1">
      <c r="B108" s="108" t="s">
        <v>298</v>
      </c>
      <c r="C108" s="129" t="s">
        <v>111</v>
      </c>
      <c r="D108" s="130" t="s">
        <v>299</v>
      </c>
      <c r="E108" s="131" t="s">
        <v>300</v>
      </c>
      <c r="F108" s="177" t="s">
        <v>301</v>
      </c>
    </row>
    <row r="109" spans="2:6" ht="12" customHeight="1">
      <c r="B109" s="84">
        <v>1</v>
      </c>
      <c r="C109" s="85">
        <v>1</v>
      </c>
      <c r="D109" s="86" t="str">
        <f>CONCATENATE(B109,C109)</f>
        <v>11</v>
      </c>
      <c r="E109" s="87" t="s">
        <v>302</v>
      </c>
      <c r="F109" s="158" t="s">
        <v>303</v>
      </c>
    </row>
    <row r="110" spans="2:6" ht="12" customHeight="1">
      <c r="B110" s="78">
        <v>1</v>
      </c>
      <c r="C110" s="88">
        <v>2</v>
      </c>
      <c r="D110" s="89" t="str">
        <f t="shared" ref="D110:D133" si="0">CONCATENATE(B110,C110)</f>
        <v>12</v>
      </c>
      <c r="E110" s="90" t="s">
        <v>302</v>
      </c>
      <c r="F110" s="158" t="s">
        <v>303</v>
      </c>
    </row>
    <row r="111" spans="2:6" ht="12" customHeight="1">
      <c r="B111" s="78">
        <v>1</v>
      </c>
      <c r="C111" s="88">
        <v>3</v>
      </c>
      <c r="D111" s="89" t="str">
        <f t="shared" si="0"/>
        <v>13</v>
      </c>
      <c r="E111" s="90" t="s">
        <v>302</v>
      </c>
      <c r="F111" s="158" t="s">
        <v>303</v>
      </c>
    </row>
    <row r="112" spans="2:6" ht="12" customHeight="1">
      <c r="B112" s="78">
        <v>1</v>
      </c>
      <c r="C112" s="88">
        <v>4</v>
      </c>
      <c r="D112" s="89" t="str">
        <f t="shared" si="0"/>
        <v>14</v>
      </c>
      <c r="E112" s="91" t="s">
        <v>304</v>
      </c>
      <c r="F112" s="158" t="s">
        <v>303</v>
      </c>
    </row>
    <row r="113" spans="2:6" ht="12" customHeight="1">
      <c r="B113" s="78">
        <v>1</v>
      </c>
      <c r="C113" s="88">
        <v>5</v>
      </c>
      <c r="D113" s="89" t="str">
        <f t="shared" si="0"/>
        <v>15</v>
      </c>
      <c r="E113" s="91" t="s">
        <v>304</v>
      </c>
      <c r="F113" s="158" t="s">
        <v>303</v>
      </c>
    </row>
    <row r="114" spans="2:6" ht="12" customHeight="1">
      <c r="B114" s="78">
        <v>2</v>
      </c>
      <c r="C114" s="88">
        <v>1</v>
      </c>
      <c r="D114" s="89" t="str">
        <f t="shared" si="0"/>
        <v>21</v>
      </c>
      <c r="E114" s="90" t="s">
        <v>302</v>
      </c>
      <c r="F114" s="158" t="s">
        <v>303</v>
      </c>
    </row>
    <row r="115" spans="2:6" ht="12" customHeight="1">
      <c r="B115" s="78">
        <v>2</v>
      </c>
      <c r="C115" s="88">
        <v>2</v>
      </c>
      <c r="D115" s="89" t="str">
        <f t="shared" si="0"/>
        <v>22</v>
      </c>
      <c r="E115" s="90" t="s">
        <v>302</v>
      </c>
      <c r="F115" s="158" t="s">
        <v>303</v>
      </c>
    </row>
    <row r="116" spans="2:6" ht="12" customHeight="1">
      <c r="B116" s="78">
        <v>2</v>
      </c>
      <c r="C116" s="88">
        <v>3</v>
      </c>
      <c r="D116" s="89" t="str">
        <f t="shared" si="0"/>
        <v>23</v>
      </c>
      <c r="E116" s="91" t="s">
        <v>304</v>
      </c>
      <c r="F116" s="158" t="s">
        <v>303</v>
      </c>
    </row>
    <row r="117" spans="2:6" ht="12" customHeight="1">
      <c r="B117" s="78">
        <v>2</v>
      </c>
      <c r="C117" s="88">
        <v>4</v>
      </c>
      <c r="D117" s="89" t="str">
        <f t="shared" si="0"/>
        <v>24</v>
      </c>
      <c r="E117" s="92" t="s">
        <v>305</v>
      </c>
      <c r="F117" s="158" t="s">
        <v>306</v>
      </c>
    </row>
    <row r="118" spans="2:6" ht="12" customHeight="1">
      <c r="B118" s="78">
        <v>2</v>
      </c>
      <c r="C118" s="88">
        <v>5</v>
      </c>
      <c r="D118" s="89" t="str">
        <f t="shared" si="0"/>
        <v>25</v>
      </c>
      <c r="E118" s="92" t="s">
        <v>305</v>
      </c>
      <c r="F118" s="158" t="s">
        <v>306</v>
      </c>
    </row>
    <row r="119" spans="2:6" ht="12" customHeight="1">
      <c r="B119" s="78">
        <v>3</v>
      </c>
      <c r="C119" s="88">
        <v>1</v>
      </c>
      <c r="D119" s="89" t="str">
        <f t="shared" si="0"/>
        <v>31</v>
      </c>
      <c r="E119" s="91" t="s">
        <v>304</v>
      </c>
      <c r="F119" s="158" t="s">
        <v>303</v>
      </c>
    </row>
    <row r="120" spans="2:6" ht="12" customHeight="1">
      <c r="B120" s="78">
        <v>3</v>
      </c>
      <c r="C120" s="88">
        <v>2</v>
      </c>
      <c r="D120" s="89" t="str">
        <f t="shared" si="0"/>
        <v>32</v>
      </c>
      <c r="E120" s="91" t="s">
        <v>304</v>
      </c>
      <c r="F120" s="158" t="s">
        <v>303</v>
      </c>
    </row>
    <row r="121" spans="2:6" ht="12" customHeight="1">
      <c r="B121" s="78">
        <v>3</v>
      </c>
      <c r="C121" s="88">
        <v>3</v>
      </c>
      <c r="D121" s="89" t="str">
        <f t="shared" si="0"/>
        <v>33</v>
      </c>
      <c r="E121" s="92" t="s">
        <v>305</v>
      </c>
      <c r="F121" s="158" t="s">
        <v>306</v>
      </c>
    </row>
    <row r="122" spans="2:6" ht="12" customHeight="1">
      <c r="B122" s="78">
        <v>3</v>
      </c>
      <c r="C122" s="88">
        <v>4</v>
      </c>
      <c r="D122" s="89" t="str">
        <f t="shared" si="0"/>
        <v>34</v>
      </c>
      <c r="E122" s="92" t="s">
        <v>305</v>
      </c>
      <c r="F122" s="158" t="s">
        <v>306</v>
      </c>
    </row>
    <row r="123" spans="2:6" ht="12" customHeight="1">
      <c r="B123" s="78">
        <v>3</v>
      </c>
      <c r="C123" s="88">
        <v>5</v>
      </c>
      <c r="D123" s="89" t="str">
        <f t="shared" si="0"/>
        <v>35</v>
      </c>
      <c r="E123" s="93" t="s">
        <v>307</v>
      </c>
      <c r="F123" s="158" t="s">
        <v>308</v>
      </c>
    </row>
    <row r="124" spans="2:6" ht="12" customHeight="1">
      <c r="B124" s="78">
        <v>4</v>
      </c>
      <c r="C124" s="88">
        <v>1</v>
      </c>
      <c r="D124" s="89" t="str">
        <f t="shared" si="0"/>
        <v>41</v>
      </c>
      <c r="E124" s="92" t="s">
        <v>305</v>
      </c>
      <c r="F124" s="158" t="s">
        <v>306</v>
      </c>
    </row>
    <row r="125" spans="2:6" ht="12" customHeight="1">
      <c r="B125" s="78">
        <v>4</v>
      </c>
      <c r="C125" s="88">
        <v>2</v>
      </c>
      <c r="D125" s="89" t="str">
        <f t="shared" si="0"/>
        <v>42</v>
      </c>
      <c r="E125" s="92" t="s">
        <v>305</v>
      </c>
      <c r="F125" s="158" t="s">
        <v>306</v>
      </c>
    </row>
    <row r="126" spans="2:6" ht="12" customHeight="1">
      <c r="B126" s="78">
        <v>4</v>
      </c>
      <c r="C126" s="88">
        <v>3</v>
      </c>
      <c r="D126" s="89" t="str">
        <f t="shared" si="0"/>
        <v>43</v>
      </c>
      <c r="E126" s="93" t="s">
        <v>307</v>
      </c>
      <c r="F126" s="158" t="s">
        <v>308</v>
      </c>
    </row>
    <row r="127" spans="2:6" ht="12" customHeight="1">
      <c r="B127" s="78">
        <v>4</v>
      </c>
      <c r="C127" s="88">
        <v>4</v>
      </c>
      <c r="D127" s="89" t="str">
        <f t="shared" si="0"/>
        <v>44</v>
      </c>
      <c r="E127" s="132" t="s">
        <v>309</v>
      </c>
      <c r="F127" s="158" t="s">
        <v>310</v>
      </c>
    </row>
    <row r="128" spans="2:6" ht="12" customHeight="1">
      <c r="B128" s="78">
        <v>4</v>
      </c>
      <c r="C128" s="88">
        <v>5</v>
      </c>
      <c r="D128" s="89" t="str">
        <f t="shared" si="0"/>
        <v>45</v>
      </c>
      <c r="E128" s="132" t="s">
        <v>309</v>
      </c>
      <c r="F128" s="158" t="s">
        <v>310</v>
      </c>
    </row>
    <row r="129" spans="2:6" ht="12" customHeight="1">
      <c r="B129" s="78">
        <v>5</v>
      </c>
      <c r="C129" s="88">
        <v>1</v>
      </c>
      <c r="D129" s="89" t="str">
        <f t="shared" si="0"/>
        <v>51</v>
      </c>
      <c r="E129" s="93" t="s">
        <v>307</v>
      </c>
      <c r="F129" s="158" t="s">
        <v>308</v>
      </c>
    </row>
    <row r="130" spans="2:6" ht="12" customHeight="1">
      <c r="B130" s="78">
        <v>5</v>
      </c>
      <c r="C130" s="88">
        <v>2</v>
      </c>
      <c r="D130" s="89" t="str">
        <f t="shared" si="0"/>
        <v>52</v>
      </c>
      <c r="E130" s="93" t="s">
        <v>307</v>
      </c>
      <c r="F130" s="158" t="s">
        <v>308</v>
      </c>
    </row>
    <row r="131" spans="2:6" ht="12" customHeight="1">
      <c r="B131" s="78">
        <v>5</v>
      </c>
      <c r="C131" s="88">
        <v>3</v>
      </c>
      <c r="D131" s="89" t="str">
        <f t="shared" si="0"/>
        <v>53</v>
      </c>
      <c r="E131" s="132" t="s">
        <v>309</v>
      </c>
      <c r="F131" s="158" t="s">
        <v>310</v>
      </c>
    </row>
    <row r="132" spans="2:6" ht="12" customHeight="1">
      <c r="B132" s="78">
        <v>5</v>
      </c>
      <c r="C132" s="88">
        <v>4</v>
      </c>
      <c r="D132" s="89" t="str">
        <f t="shared" si="0"/>
        <v>54</v>
      </c>
      <c r="E132" s="132" t="s">
        <v>309</v>
      </c>
      <c r="F132" s="158" t="s">
        <v>310</v>
      </c>
    </row>
    <row r="133" spans="2:6" ht="12" customHeight="1" thickBot="1">
      <c r="B133" s="80">
        <v>5</v>
      </c>
      <c r="C133" s="94">
        <v>5</v>
      </c>
      <c r="D133" s="95" t="str">
        <f t="shared" si="0"/>
        <v>55</v>
      </c>
      <c r="E133" s="133" t="s">
        <v>309</v>
      </c>
      <c r="F133" s="159" t="s">
        <v>310</v>
      </c>
    </row>
    <row r="134" spans="2:6" ht="12" customHeight="1"/>
    <row r="135" spans="2:6" ht="12" customHeight="1" thickBot="1">
      <c r="B135" s="76"/>
      <c r="C135" s="88"/>
      <c r="D135" s="88"/>
    </row>
    <row r="136" spans="2:6" ht="12" customHeight="1">
      <c r="B136" s="134" t="s">
        <v>311</v>
      </c>
      <c r="C136" s="77"/>
      <c r="D136" s="88"/>
    </row>
    <row r="137" spans="2:6" ht="12" customHeight="1" thickBot="1">
      <c r="B137" s="135" t="s">
        <v>312</v>
      </c>
      <c r="C137" s="77"/>
      <c r="D137" s="88"/>
    </row>
    <row r="138" spans="2:6" ht="12" customHeight="1">
      <c r="B138" s="96" t="s">
        <v>1</v>
      </c>
      <c r="C138" s="96" t="s">
        <v>313</v>
      </c>
      <c r="D138" s="88"/>
    </row>
    <row r="139" spans="2:6" ht="12" customHeight="1">
      <c r="B139" s="97" t="s">
        <v>6</v>
      </c>
      <c r="C139" s="97" t="s">
        <v>314</v>
      </c>
      <c r="D139" s="88"/>
    </row>
    <row r="140" spans="2:6" ht="12" customHeight="1" thickBot="1">
      <c r="B140" s="98" t="s">
        <v>174</v>
      </c>
      <c r="C140" s="98" t="s">
        <v>315</v>
      </c>
      <c r="D140" s="88"/>
      <c r="E140" s="88"/>
    </row>
    <row r="141" spans="2:6" ht="12" customHeight="1"/>
    <row r="142" spans="2:6" ht="12" customHeight="1" thickBot="1">
      <c r="B142" s="76"/>
    </row>
    <row r="143" spans="2:6" ht="12" customHeight="1">
      <c r="B143" s="134" t="s">
        <v>316</v>
      </c>
    </row>
    <row r="144" spans="2:6" ht="12" customHeight="1" thickBot="1">
      <c r="B144" s="136" t="s">
        <v>106</v>
      </c>
    </row>
    <row r="145" spans="2:4" ht="12" customHeight="1">
      <c r="B145" s="96" t="s">
        <v>140</v>
      </c>
    </row>
    <row r="146" spans="2:4" ht="12" customHeight="1" thickBot="1">
      <c r="B146" s="98" t="s">
        <v>157</v>
      </c>
    </row>
    <row r="147" spans="2:4" ht="12" customHeight="1"/>
    <row r="148" spans="2:4" ht="12" customHeight="1"/>
    <row r="149" spans="2:4" ht="12" customHeight="1" thickBot="1">
      <c r="B149" s="76"/>
    </row>
    <row r="150" spans="2:4" ht="12" customHeight="1">
      <c r="B150" s="134" t="s">
        <v>317</v>
      </c>
      <c r="C150" s="134" t="s">
        <v>388</v>
      </c>
      <c r="D150" s="134" t="s">
        <v>389</v>
      </c>
    </row>
    <row r="151" spans="2:4" ht="12" customHeight="1" thickBot="1">
      <c r="B151" s="136" t="s">
        <v>318</v>
      </c>
      <c r="C151" s="136"/>
      <c r="D151" s="136"/>
    </row>
    <row r="152" spans="2:4" ht="12" customHeight="1">
      <c r="B152" s="96">
        <v>1</v>
      </c>
      <c r="C152" s="96" t="s">
        <v>302</v>
      </c>
      <c r="D152" s="191" t="s">
        <v>303</v>
      </c>
    </row>
    <row r="153" spans="2:4" ht="12" customHeight="1">
      <c r="B153" s="97">
        <v>2</v>
      </c>
      <c r="C153" s="97" t="s">
        <v>304</v>
      </c>
      <c r="D153" s="192" t="s">
        <v>303</v>
      </c>
    </row>
    <row r="154" spans="2:4" ht="12" customHeight="1">
      <c r="B154" s="97">
        <v>3</v>
      </c>
      <c r="C154" s="97" t="s">
        <v>305</v>
      </c>
      <c r="D154" s="193" t="s">
        <v>392</v>
      </c>
    </row>
    <row r="155" spans="2:4" ht="12" customHeight="1">
      <c r="B155" s="97">
        <v>4</v>
      </c>
      <c r="C155" s="97" t="s">
        <v>307</v>
      </c>
      <c r="D155" s="199" t="s">
        <v>391</v>
      </c>
    </row>
    <row r="156" spans="2:4" ht="12" customHeight="1" thickBot="1">
      <c r="B156" s="98">
        <v>5</v>
      </c>
      <c r="C156" s="98" t="s">
        <v>309</v>
      </c>
      <c r="D156" s="194" t="s">
        <v>310</v>
      </c>
    </row>
    <row r="157" spans="2:4" ht="12" customHeight="1">
      <c r="C157" s="77"/>
    </row>
    <row r="158" spans="2:4" ht="12" customHeight="1" thickBot="1">
      <c r="B158" s="76"/>
      <c r="C158" s="77"/>
    </row>
    <row r="159" spans="2:4" ht="12" customHeight="1">
      <c r="B159" s="137" t="s">
        <v>319</v>
      </c>
      <c r="C159" s="77"/>
    </row>
    <row r="160" spans="2:4" ht="12" customHeight="1" thickBot="1">
      <c r="B160" s="138" t="s">
        <v>133</v>
      </c>
    </row>
    <row r="161" spans="2:6" ht="12" customHeight="1">
      <c r="B161" s="99" t="s">
        <v>320</v>
      </c>
    </row>
    <row r="162" spans="2:6" ht="12" customHeight="1">
      <c r="B162" s="100" t="s">
        <v>321</v>
      </c>
    </row>
    <row r="163" spans="2:6" ht="12" customHeight="1">
      <c r="B163" s="100" t="s">
        <v>322</v>
      </c>
      <c r="C163" s="101"/>
      <c r="D163" s="101"/>
      <c r="E163" s="101"/>
      <c r="F163" s="101"/>
    </row>
    <row r="164" spans="2:6" ht="12" customHeight="1" thickBot="1">
      <c r="B164" s="102"/>
      <c r="C164" s="101"/>
      <c r="D164" s="101"/>
      <c r="E164" s="101"/>
      <c r="F164" s="101"/>
    </row>
    <row r="165" spans="2:6" ht="12" customHeight="1">
      <c r="C165" s="101"/>
      <c r="D165" s="101"/>
      <c r="E165" s="101"/>
      <c r="F165" s="101"/>
    </row>
    <row r="166" spans="2:6" ht="12" customHeight="1" thickBot="1">
      <c r="B166" s="76"/>
      <c r="C166" s="101"/>
      <c r="D166" s="101"/>
      <c r="E166" s="101"/>
      <c r="F166" s="101"/>
    </row>
    <row r="167" spans="2:6" ht="12" customHeight="1">
      <c r="B167" s="139" t="s">
        <v>101</v>
      </c>
      <c r="C167" s="101"/>
      <c r="D167" s="101"/>
      <c r="E167" s="101"/>
      <c r="F167" s="101"/>
    </row>
    <row r="168" spans="2:6" ht="12" customHeight="1" thickBot="1">
      <c r="B168" s="140" t="s">
        <v>323</v>
      </c>
      <c r="C168" s="101"/>
      <c r="D168" s="101"/>
      <c r="E168" s="101"/>
      <c r="F168" s="101"/>
    </row>
    <row r="169" spans="2:6" ht="12" customHeight="1">
      <c r="B169" s="96" t="s">
        <v>324</v>
      </c>
      <c r="C169" s="101"/>
      <c r="D169" s="101"/>
      <c r="E169" s="101"/>
      <c r="F169" s="101"/>
    </row>
    <row r="170" spans="2:6" ht="12" customHeight="1">
      <c r="B170" s="97" t="s">
        <v>155</v>
      </c>
      <c r="C170" s="101"/>
      <c r="D170" s="101"/>
      <c r="E170" s="101"/>
      <c r="F170" s="101"/>
    </row>
    <row r="171" spans="2:6" ht="12" customHeight="1">
      <c r="B171" s="97" t="s">
        <v>325</v>
      </c>
      <c r="C171" s="101"/>
      <c r="D171" s="101"/>
      <c r="E171" s="101"/>
      <c r="F171" s="101"/>
    </row>
    <row r="172" spans="2:6" ht="12" customHeight="1">
      <c r="B172" s="97" t="s">
        <v>326</v>
      </c>
      <c r="C172" s="101"/>
      <c r="D172" s="101"/>
      <c r="E172" s="101"/>
      <c r="F172" s="101"/>
    </row>
    <row r="173" spans="2:6" ht="12" customHeight="1">
      <c r="B173" s="97" t="s">
        <v>136</v>
      </c>
      <c r="C173" s="101"/>
      <c r="D173" s="101"/>
      <c r="E173" s="101"/>
      <c r="F173" s="101"/>
    </row>
    <row r="174" spans="2:6" ht="12" customHeight="1">
      <c r="B174" s="97" t="s">
        <v>327</v>
      </c>
      <c r="C174" s="101"/>
      <c r="D174" s="101"/>
      <c r="E174" s="101"/>
      <c r="F174" s="101"/>
    </row>
    <row r="175" spans="2:6" ht="12" customHeight="1">
      <c r="B175" s="97" t="s">
        <v>328</v>
      </c>
      <c r="C175" s="101"/>
      <c r="D175" s="101"/>
      <c r="E175" s="101"/>
      <c r="F175" s="101"/>
    </row>
    <row r="176" spans="2:6" ht="12" customHeight="1">
      <c r="B176" s="97"/>
      <c r="C176" s="101"/>
      <c r="D176" s="101"/>
      <c r="E176" s="101"/>
      <c r="F176" s="101"/>
    </row>
    <row r="177" spans="2:6" ht="12" customHeight="1" thickBot="1">
      <c r="B177" s="98"/>
      <c r="C177" s="101"/>
      <c r="D177" s="101"/>
      <c r="E177" s="101"/>
      <c r="F177" s="101"/>
    </row>
    <row r="178" spans="2:6" ht="12" customHeight="1" thickBot="1">
      <c r="C178" s="101"/>
      <c r="D178" s="101"/>
      <c r="E178" s="101"/>
      <c r="F178" s="101"/>
    </row>
    <row r="179" spans="2:6" ht="12" customHeight="1">
      <c r="B179" s="141" t="s">
        <v>329</v>
      </c>
      <c r="C179" s="142"/>
      <c r="D179" s="143"/>
      <c r="E179" s="88"/>
      <c r="F179" s="101"/>
    </row>
    <row r="180" spans="2:6" ht="12" customHeight="1">
      <c r="B180" s="144" t="s">
        <v>330</v>
      </c>
      <c r="C180" s="145" t="s">
        <v>331</v>
      </c>
      <c r="D180" s="113"/>
      <c r="E180" s="88"/>
      <c r="F180" s="101"/>
    </row>
    <row r="181" spans="2:6" ht="12" customHeight="1">
      <c r="B181" s="78" t="s">
        <v>332</v>
      </c>
      <c r="C181" s="146">
        <v>500000000000</v>
      </c>
      <c r="D181" s="113" t="s">
        <v>333</v>
      </c>
      <c r="F181" s="101"/>
    </row>
    <row r="182" spans="2:6" ht="12" customHeight="1">
      <c r="B182" s="78"/>
      <c r="C182" s="146">
        <v>400000000000</v>
      </c>
      <c r="D182" s="113" t="s">
        <v>334</v>
      </c>
      <c r="F182" s="101"/>
    </row>
    <row r="183" spans="2:6" ht="12" customHeight="1">
      <c r="B183" s="78" t="s">
        <v>3</v>
      </c>
      <c r="C183" s="146">
        <v>350000000000</v>
      </c>
      <c r="D183" s="113" t="s">
        <v>335</v>
      </c>
      <c r="F183" s="101"/>
    </row>
    <row r="184" spans="2:6" ht="12" customHeight="1">
      <c r="B184" s="78" t="s">
        <v>5</v>
      </c>
      <c r="C184" s="146">
        <v>10000000000</v>
      </c>
      <c r="D184" s="113" t="s">
        <v>336</v>
      </c>
    </row>
    <row r="185" spans="2:6" ht="12" customHeight="1" thickBot="1">
      <c r="B185" s="80" t="s">
        <v>7</v>
      </c>
      <c r="C185" s="147">
        <v>3000000000</v>
      </c>
      <c r="D185" s="148" t="s">
        <v>337</v>
      </c>
    </row>
    <row r="186" spans="2:6" ht="12" customHeight="1"/>
    <row r="187" spans="2:6" ht="12" customHeight="1" thickBot="1"/>
    <row r="188" spans="2:6" ht="12" customHeight="1">
      <c r="B188" s="141" t="s">
        <v>329</v>
      </c>
      <c r="C188" s="143"/>
    </row>
    <row r="189" spans="2:6" ht="12" customHeight="1">
      <c r="B189" s="111" t="s">
        <v>338</v>
      </c>
      <c r="C189" s="113" t="s">
        <v>339</v>
      </c>
    </row>
    <row r="190" spans="2:6" ht="12" customHeight="1">
      <c r="B190" s="103" t="s">
        <v>340</v>
      </c>
      <c r="C190" s="104" t="s">
        <v>341</v>
      </c>
    </row>
    <row r="191" spans="2:6" ht="12" customHeight="1">
      <c r="B191" s="78">
        <v>0</v>
      </c>
      <c r="C191" s="105">
        <v>0</v>
      </c>
    </row>
    <row r="192" spans="2:6" ht="12" customHeight="1">
      <c r="B192" s="78">
        <v>1</v>
      </c>
      <c r="C192" s="105">
        <v>1504450000</v>
      </c>
    </row>
    <row r="193" spans="2:3" ht="12" customHeight="1">
      <c r="B193" s="78">
        <v>2</v>
      </c>
      <c r="C193" s="105">
        <v>44508900000</v>
      </c>
    </row>
    <row r="194" spans="2:3" ht="12" customHeight="1">
      <c r="B194" s="78">
        <v>3</v>
      </c>
      <c r="C194" s="105">
        <v>87513350000</v>
      </c>
    </row>
    <row r="195" spans="2:3" ht="12" customHeight="1" thickBot="1">
      <c r="B195" s="80">
        <v>4</v>
      </c>
      <c r="C195" s="106">
        <v>130517800000</v>
      </c>
    </row>
    <row r="196" spans="2:3" ht="12" customHeight="1">
      <c r="B196" s="7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ED3E-66A3-4500-A56E-C09DF296691E}">
  <sheetPr codeName="Hoja2"/>
  <dimension ref="B3:O11"/>
  <sheetViews>
    <sheetView showGridLines="0" zoomScale="80" zoomScaleNormal="80" workbookViewId="0">
      <selection activeCell="E24" sqref="E24"/>
    </sheetView>
  </sheetViews>
  <sheetFormatPr baseColWidth="10" defaultColWidth="14.33203125" defaultRowHeight="13.2"/>
  <cols>
    <col min="1" max="1" width="7.109375" style="16" customWidth="1"/>
    <col min="2" max="3" width="5.6640625" style="16" customWidth="1"/>
    <col min="4" max="4" width="13" style="16" bestFit="1" customWidth="1"/>
    <col min="5" max="11" width="14.33203125" style="16"/>
    <col min="12" max="12" width="18.88671875" style="16" bestFit="1" customWidth="1"/>
    <col min="13" max="16384" width="14.33203125" style="16"/>
  </cols>
  <sheetData>
    <row r="3" spans="2:15" ht="15.6">
      <c r="B3" s="301" t="s">
        <v>66</v>
      </c>
      <c r="C3" s="301"/>
      <c r="D3" s="301"/>
      <c r="E3" s="301"/>
      <c r="F3" s="301"/>
      <c r="G3" s="301"/>
      <c r="H3" s="301"/>
      <c r="I3" s="301"/>
    </row>
    <row r="4" spans="2:15" ht="45" customHeight="1">
      <c r="B4" s="331" t="s">
        <v>78</v>
      </c>
      <c r="C4" s="17">
        <v>5</v>
      </c>
      <c r="D4" s="17" t="s">
        <v>0</v>
      </c>
      <c r="E4" s="18" t="s">
        <v>1</v>
      </c>
      <c r="F4" s="18" t="s">
        <v>1</v>
      </c>
      <c r="G4" s="19" t="s">
        <v>2</v>
      </c>
      <c r="H4" s="19" t="s">
        <v>2</v>
      </c>
      <c r="I4" s="19" t="s">
        <v>2</v>
      </c>
      <c r="K4" s="20"/>
      <c r="L4" s="21" t="s">
        <v>310</v>
      </c>
    </row>
    <row r="5" spans="2:15" ht="45" customHeight="1">
      <c r="B5" s="331"/>
      <c r="C5" s="17">
        <v>4</v>
      </c>
      <c r="D5" s="17" t="s">
        <v>3</v>
      </c>
      <c r="E5" s="22" t="s">
        <v>4</v>
      </c>
      <c r="F5" s="22" t="s">
        <v>4</v>
      </c>
      <c r="G5" s="18" t="s">
        <v>1</v>
      </c>
      <c r="H5" s="19" t="s">
        <v>2</v>
      </c>
      <c r="I5" s="19" t="s">
        <v>2</v>
      </c>
      <c r="K5" s="23"/>
      <c r="L5" s="21" t="s">
        <v>391</v>
      </c>
      <c r="O5" s="149"/>
    </row>
    <row r="6" spans="2:15" ht="45" customHeight="1">
      <c r="B6" s="331"/>
      <c r="C6" s="17">
        <v>3</v>
      </c>
      <c r="D6" s="17" t="s">
        <v>5</v>
      </c>
      <c r="E6" s="188" t="s">
        <v>6</v>
      </c>
      <c r="F6" s="188" t="s">
        <v>6</v>
      </c>
      <c r="G6" s="22" t="s">
        <v>4</v>
      </c>
      <c r="H6" s="18" t="s">
        <v>1</v>
      </c>
      <c r="I6" s="18" t="s">
        <v>1</v>
      </c>
      <c r="K6" s="24"/>
      <c r="L6" s="21" t="s">
        <v>392</v>
      </c>
      <c r="O6" s="149"/>
    </row>
    <row r="7" spans="2:15" ht="45" customHeight="1">
      <c r="B7" s="331"/>
      <c r="C7" s="17">
        <v>2</v>
      </c>
      <c r="D7" s="17" t="s">
        <v>7</v>
      </c>
      <c r="E7" s="25" t="s">
        <v>8</v>
      </c>
      <c r="F7" s="25" t="s">
        <v>8</v>
      </c>
      <c r="G7" s="188" t="s">
        <v>6</v>
      </c>
      <c r="H7" s="22" t="s">
        <v>4</v>
      </c>
      <c r="I7" s="22" t="s">
        <v>4</v>
      </c>
      <c r="K7" s="195"/>
      <c r="L7" s="21" t="s">
        <v>303</v>
      </c>
      <c r="O7" s="149"/>
    </row>
    <row r="8" spans="2:15" ht="45" customHeight="1">
      <c r="B8" s="331"/>
      <c r="C8" s="17">
        <v>1</v>
      </c>
      <c r="D8" s="17" t="s">
        <v>9</v>
      </c>
      <c r="E8" s="25" t="s">
        <v>8</v>
      </c>
      <c r="F8" s="25" t="s">
        <v>8</v>
      </c>
      <c r="G8" s="25" t="s">
        <v>8</v>
      </c>
      <c r="H8" s="188" t="s">
        <v>6</v>
      </c>
      <c r="I8" s="188" t="s">
        <v>6</v>
      </c>
      <c r="K8" s="196"/>
      <c r="L8" s="21" t="s">
        <v>303</v>
      </c>
      <c r="O8" s="149"/>
    </row>
    <row r="9" spans="2:15" ht="26.4">
      <c r="B9" s="26"/>
      <c r="C9" s="27"/>
      <c r="D9" s="28" t="s">
        <v>79</v>
      </c>
      <c r="E9" s="17" t="s">
        <v>10</v>
      </c>
      <c r="F9" s="17" t="s">
        <v>11</v>
      </c>
      <c r="G9" s="17" t="s">
        <v>12</v>
      </c>
      <c r="H9" s="17" t="s">
        <v>13</v>
      </c>
      <c r="I9" s="17" t="s">
        <v>14</v>
      </c>
      <c r="O9" s="149"/>
    </row>
    <row r="10" spans="2:15">
      <c r="B10" s="26"/>
      <c r="C10" s="27"/>
      <c r="D10" s="29"/>
      <c r="E10" s="17">
        <v>1</v>
      </c>
      <c r="F10" s="17">
        <v>2</v>
      </c>
      <c r="G10" s="17">
        <v>3</v>
      </c>
      <c r="H10" s="17">
        <v>4</v>
      </c>
      <c r="I10" s="17">
        <v>5</v>
      </c>
      <c r="O10" s="30"/>
    </row>
    <row r="11" spans="2:15">
      <c r="B11" s="26"/>
    </row>
  </sheetData>
  <mergeCells count="2">
    <mergeCell ref="B3:I3"/>
    <mergeCell ref="B4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02DD-36E7-41E0-A62B-9EF67FFB7E5D}">
  <sheetPr codeName="Hoja26"/>
  <dimension ref="A1:B5"/>
  <sheetViews>
    <sheetView workbookViewId="0"/>
  </sheetViews>
  <sheetFormatPr baseColWidth="10" defaultRowHeight="14.4"/>
  <cols>
    <col min="1" max="1" width="17.5546875" bestFit="1" customWidth="1"/>
    <col min="2" max="2" width="16.6640625" bestFit="1" customWidth="1"/>
  </cols>
  <sheetData>
    <row r="1" spans="1:2">
      <c r="A1" s="2" t="s">
        <v>80</v>
      </c>
      <c r="B1" t="s">
        <v>82</v>
      </c>
    </row>
    <row r="2" spans="1:2">
      <c r="A2" s="3" t="s">
        <v>15</v>
      </c>
      <c r="B2">
        <v>1</v>
      </c>
    </row>
    <row r="3" spans="1:2">
      <c r="A3" s="3" t="s">
        <v>67</v>
      </c>
      <c r="B3">
        <v>4</v>
      </c>
    </row>
    <row r="4" spans="1:2">
      <c r="A4" s="3" t="s">
        <v>16</v>
      </c>
      <c r="B4">
        <v>6</v>
      </c>
    </row>
    <row r="5" spans="1:2">
      <c r="A5" s="3" t="s">
        <v>81</v>
      </c>
      <c r="B5">
        <v>11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B53C-8606-4286-ACE0-597121BAB19E}">
  <sheetPr>
    <pageSetUpPr fitToPage="1"/>
  </sheetPr>
  <dimension ref="A1:AV318"/>
  <sheetViews>
    <sheetView showGridLines="0" view="pageBreakPreview" topLeftCell="C6" zoomScale="30" zoomScaleNormal="85" zoomScaleSheetLayoutView="30" workbookViewId="0">
      <pane xSplit="8" ySplit="2" topLeftCell="K12" activePane="bottomRight" state="frozen"/>
      <selection activeCell="AU7" sqref="C7:AU7"/>
      <selection pane="topRight" activeCell="AU7" sqref="C7:AU7"/>
      <selection pane="bottomLeft" activeCell="AU7" sqref="C7:AU7"/>
      <selection pane="bottomRight" activeCell="AU7" sqref="C7:AU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7.109375" style="295" customWidth="1"/>
    <col min="4" max="4" width="4.33203125" style="181" customWidth="1"/>
    <col min="5" max="5" width="4.6640625" style="181" customWidth="1"/>
    <col min="6" max="6" width="10.88671875" style="181" bestFit="1" customWidth="1"/>
    <col min="7" max="7" width="6.44140625" style="181" customWidth="1"/>
    <col min="8" max="8" width="11.33203125" style="181" customWidth="1"/>
    <col min="9" max="9" width="26" style="181" customWidth="1"/>
    <col min="10" max="10" width="32.88671875" style="181" customWidth="1"/>
    <col min="11" max="11" width="25.109375" style="181" customWidth="1"/>
    <col min="12" max="12" width="11.6640625" style="181" customWidth="1"/>
    <col min="13" max="13" width="12.33203125" style="181" customWidth="1"/>
    <col min="14" max="14" width="6.33203125" style="181" customWidth="1"/>
    <col min="15" max="15" width="6.5546875" style="181" customWidth="1"/>
    <col min="16" max="16" width="3.5546875" style="181" customWidth="1"/>
    <col min="17" max="17" width="21.5546875" style="181" customWidth="1"/>
    <col min="18" max="18" width="7.88671875" style="181" customWidth="1"/>
    <col min="19" max="19" width="25.88671875" style="181" bestFit="1" customWidth="1"/>
    <col min="20" max="21" width="8.6640625" style="181" bestFit="1" customWidth="1"/>
    <col min="22" max="23" width="10.88671875" style="181" bestFit="1" customWidth="1"/>
    <col min="24" max="24" width="8.6640625" style="182" bestFit="1" customWidth="1"/>
    <col min="25" max="25" width="8.6640625" style="181" bestFit="1" customWidth="1"/>
    <col min="26" max="26" width="8.6640625" style="181" customWidth="1"/>
    <col min="27" max="27" width="9" style="181" bestFit="1" customWidth="1"/>
    <col min="28" max="28" width="12.5546875" style="181" bestFit="1" customWidth="1"/>
    <col min="29" max="29" width="13" style="181" bestFit="1" customWidth="1"/>
    <col min="30" max="30" width="15.109375" style="181" bestFit="1" customWidth="1"/>
    <col min="31" max="31" width="4.44140625" style="181" customWidth="1"/>
    <col min="32" max="32" width="18.6640625" style="181" customWidth="1"/>
    <col min="33" max="33" width="4.88671875" style="181" customWidth="1"/>
    <col min="34" max="34" width="38.33203125" style="181" customWidth="1"/>
    <col min="35" max="35" width="5" style="181" customWidth="1"/>
    <col min="36" max="36" width="28.6640625" style="181" customWidth="1"/>
    <col min="37" max="37" width="4.33203125" style="181" customWidth="1"/>
    <col min="38" max="38" width="35" style="181" customWidth="1"/>
    <col min="39" max="39" width="6" style="181" customWidth="1"/>
    <col min="40" max="40" width="46.5546875" style="181" customWidth="1"/>
    <col min="41" max="41" width="3" style="181" bestFit="1" customWidth="1"/>
    <col min="42" max="42" width="31.33203125" style="181" customWidth="1"/>
    <col min="43" max="43" width="3" style="181" bestFit="1" customWidth="1"/>
    <col min="44" max="44" width="8.6640625" style="181" bestFit="1" customWidth="1"/>
    <col min="45" max="45" width="3" style="181" bestFit="1" customWidth="1"/>
    <col min="46" max="46" width="7.6640625" style="181" bestFit="1" customWidth="1"/>
    <col min="47" max="47" width="9.5546875" style="181" bestFit="1" customWidth="1"/>
    <col min="48" max="49" width="10.6640625" style="181" bestFit="1" customWidth="1"/>
    <col min="50" max="55" width="3.88671875" style="181" customWidth="1"/>
    <col min="56" max="56" width="30.88671875" style="181" bestFit="1" customWidth="1"/>
    <col min="57" max="57" width="25.33203125" style="181" bestFit="1" customWidth="1"/>
    <col min="58" max="58" width="23.109375" style="181" bestFit="1" customWidth="1"/>
    <col min="59" max="59" width="24.5546875" style="181" bestFit="1" customWidth="1"/>
    <col min="60" max="60" width="25.33203125" style="181" bestFit="1" customWidth="1"/>
    <col min="61" max="62" width="29.109375" style="181" bestFit="1" customWidth="1"/>
    <col min="63" max="63" width="35.6640625" style="181" bestFit="1" customWidth="1"/>
    <col min="64" max="64" width="31.33203125" style="181" bestFit="1" customWidth="1"/>
    <col min="65" max="65" width="32.6640625" style="181" bestFit="1" customWidth="1"/>
    <col min="66" max="66" width="33.44140625" style="181" bestFit="1" customWidth="1"/>
    <col min="67" max="67" width="22.6640625" style="181" bestFit="1" customWidth="1"/>
    <col min="68" max="68" width="38.109375" style="181" bestFit="1" customWidth="1"/>
    <col min="69" max="69" width="34.109375" style="181" bestFit="1" customWidth="1"/>
    <col min="70" max="70" width="38.109375" style="181" bestFit="1" customWidth="1"/>
    <col min="71" max="71" width="27.88671875" style="181" bestFit="1" customWidth="1"/>
    <col min="72" max="72" width="33.109375" style="181" bestFit="1" customWidth="1"/>
    <col min="73" max="73" width="37.44140625" style="181" bestFit="1" customWidth="1"/>
    <col min="74" max="74" width="39.5546875" style="181" bestFit="1" customWidth="1"/>
    <col min="75" max="75" width="32.44140625" style="181" bestFit="1" customWidth="1"/>
    <col min="76" max="77" width="45.5546875" style="181" bestFit="1" customWidth="1"/>
    <col min="78" max="79" width="27" style="181" bestFit="1" customWidth="1"/>
    <col min="80" max="80" width="60.109375" style="181" bestFit="1" customWidth="1"/>
    <col min="81" max="81" width="26.33203125" style="181" bestFit="1" customWidth="1"/>
    <col min="82" max="82" width="22" style="181" bestFit="1" customWidth="1"/>
    <col min="83" max="83" width="12.88671875" style="181" bestFit="1" customWidth="1"/>
    <col min="84" max="16384" width="12.44140625" style="181"/>
  </cols>
  <sheetData>
    <row r="1" spans="1:47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</row>
    <row r="2" spans="1:47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</row>
    <row r="3" spans="1:47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7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</row>
    <row r="6" spans="1:47" s="184" customFormat="1" ht="39" hidden="1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</row>
    <row r="7" spans="1:47" s="250" customFormat="1" ht="147.75" customHeight="1" thickBot="1">
      <c r="B7" s="251"/>
      <c r="C7" s="187" t="s">
        <v>1306</v>
      </c>
      <c r="D7" s="187" t="s">
        <v>1307</v>
      </c>
      <c r="E7" s="187" t="s">
        <v>1308</v>
      </c>
      <c r="F7" s="187" t="s">
        <v>1309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</row>
    <row r="8" spans="1:47" s="185" customFormat="1" ht="49.5" customHeight="1" thickBot="1">
      <c r="B8" s="35"/>
      <c r="C8" s="36" t="s">
        <v>380</v>
      </c>
      <c r="D8" s="36" t="s">
        <v>381</v>
      </c>
      <c r="E8" s="36" t="s">
        <v>382</v>
      </c>
      <c r="F8" s="36" t="s">
        <v>383</v>
      </c>
      <c r="G8" s="36">
        <v>14792</v>
      </c>
      <c r="H8" s="36" t="s">
        <v>198</v>
      </c>
      <c r="I8" s="36" t="s">
        <v>134</v>
      </c>
      <c r="J8" s="36" t="s">
        <v>353</v>
      </c>
      <c r="K8" s="36" t="s">
        <v>135</v>
      </c>
      <c r="L8" s="37" t="s">
        <v>136</v>
      </c>
      <c r="M8" s="36" t="s">
        <v>232</v>
      </c>
      <c r="N8" s="36" t="s">
        <v>432</v>
      </c>
      <c r="O8" s="36" t="s">
        <v>138</v>
      </c>
      <c r="P8" s="37" t="s">
        <v>6</v>
      </c>
      <c r="Q8" s="36" t="s">
        <v>139</v>
      </c>
      <c r="R8" s="37" t="s">
        <v>140</v>
      </c>
      <c r="S8" s="36" t="s">
        <v>141</v>
      </c>
      <c r="T8" s="38">
        <v>0</v>
      </c>
      <c r="U8" s="38">
        <v>180</v>
      </c>
      <c r="V8" s="54">
        <v>0</v>
      </c>
      <c r="W8" s="44">
        <f>V8/30</f>
        <v>0</v>
      </c>
      <c r="X8" s="72">
        <v>542</v>
      </c>
      <c r="Y8" s="45">
        <f t="shared" ref="Y8:Y41" si="0">T8</f>
        <v>0</v>
      </c>
      <c r="Z8" s="40">
        <v>0</v>
      </c>
      <c r="AA8" s="205">
        <f>W8*Z8*Y8</f>
        <v>0</v>
      </c>
      <c r="AB8" s="47">
        <f>+AA8*X8</f>
        <v>0</v>
      </c>
      <c r="AC8" s="41">
        <v>2123659212.9376278</v>
      </c>
      <c r="AD8" s="48">
        <f>+AB8+AC8</f>
        <v>2123659212.9376278</v>
      </c>
      <c r="AE8" s="49">
        <f t="shared" ref="AE8:AE41" si="1">IF(AD8&lt;=130000000,1,IF(AND(AD8&gt;130000000,AD8&lt;=390000000),2,IF(AND(AD8&gt;390000000,AD8&lt;=650000000),3,IF(AND(AD8&gt;650000000,AD8&lt;=1300000000),4,5))))</f>
        <v>5</v>
      </c>
      <c r="AF8" s="11" t="s">
        <v>64</v>
      </c>
      <c r="AG8" s="50" t="str">
        <f t="shared" ref="AG8:AG41" si="2">IF(MID(AF8,1,1)="0",MID(AF8,2,1),MID(AF8,1,2))</f>
        <v>1</v>
      </c>
      <c r="AH8" s="11" t="s">
        <v>63</v>
      </c>
      <c r="AI8" s="51" t="str">
        <f t="shared" ref="AI8:AI41" si="3">IF(MID(AH8,1,1)="0",MID(AH8,2,1),MID(AH8,1,2))</f>
        <v>1</v>
      </c>
      <c r="AJ8" s="11" t="s">
        <v>143</v>
      </c>
      <c r="AK8" s="52" t="str">
        <f t="shared" ref="AK8:AK41" si="4">IF(MID(AJ8,1,1)="0",MID(AJ8,2,1),MID(AJ8,1,2))</f>
        <v>1</v>
      </c>
      <c r="AL8" s="11" t="s">
        <v>242</v>
      </c>
      <c r="AM8" s="51" t="str">
        <f t="shared" ref="AM8:AM41" si="5">IF(MID(AL8,1,1)="0",MID(AL8,2,1),MID(AL8,1,2))</f>
        <v>2</v>
      </c>
      <c r="AN8" s="11" t="s">
        <v>247</v>
      </c>
      <c r="AO8" s="52" t="str">
        <f t="shared" ref="AO8:AO41" si="6">IF(MID(AN8,1,1)="0",MID(AN8,2,1),MID(AN8,1,2))</f>
        <v>1</v>
      </c>
      <c r="AP8" s="42" t="s">
        <v>62</v>
      </c>
      <c r="AQ8" s="51" t="str">
        <f t="shared" ref="AQ8:AQ41" si="7">IF(MID(AP8,1,1)="0",MID(AP8,2,1),MID(AP8,1,2))</f>
        <v>1</v>
      </c>
      <c r="AR8" s="197" t="str">
        <f>CONCATENATE(AE8,AG8,AI8,AK8,AM8,AO8,AQ8)</f>
        <v>5111211</v>
      </c>
      <c r="AS8" s="198">
        <f t="shared" ref="AS8:AS41" si="8">IFERROR(MAX(_xlfn.NUMBERVALUE(AI8),_xlfn.NUMBERVALUE(AK8),_xlfn.NUMBERVALUE(AM8),_xlfn.NUMBERVALUE(AE8),_xlfn.NUMBERVALUE(AO8),_xlfn.NUMBERVALUE(AQ8),_xlfn.NUMBERVALUE(AG8)),"")</f>
        <v>5</v>
      </c>
      <c r="AT8" s="198" t="str">
        <f>VLOOKUP(AS8,'Listas '!$B$151:$C$156,2,FALSE)</f>
        <v>Muy Alta</v>
      </c>
      <c r="AU8" s="189" t="str">
        <f>VLOOKUP(AT8,'Listas '!$C$151:$D$156,2,FALSE)</f>
        <v>Muy crítico</v>
      </c>
    </row>
    <row r="9" spans="1:47" s="185" customFormat="1" ht="49.5" customHeight="1" thickBot="1">
      <c r="B9" s="35"/>
      <c r="C9" s="36" t="s">
        <v>380</v>
      </c>
      <c r="D9" s="36" t="s">
        <v>381</v>
      </c>
      <c r="E9" s="36" t="s">
        <v>382</v>
      </c>
      <c r="F9" s="36" t="s">
        <v>383</v>
      </c>
      <c r="G9" s="36">
        <v>14792</v>
      </c>
      <c r="H9" s="36" t="s">
        <v>199</v>
      </c>
      <c r="I9" s="36" t="s">
        <v>144</v>
      </c>
      <c r="J9" s="36" t="s">
        <v>353</v>
      </c>
      <c r="K9" s="36" t="s">
        <v>135</v>
      </c>
      <c r="L9" s="37" t="s">
        <v>136</v>
      </c>
      <c r="M9" s="36" t="s">
        <v>233</v>
      </c>
      <c r="N9" s="36" t="s">
        <v>432</v>
      </c>
      <c r="O9" s="36" t="s">
        <v>138</v>
      </c>
      <c r="P9" s="37" t="s">
        <v>6</v>
      </c>
      <c r="Q9" s="36" t="s">
        <v>139</v>
      </c>
      <c r="R9" s="37" t="s">
        <v>140</v>
      </c>
      <c r="S9" s="36" t="s">
        <v>141</v>
      </c>
      <c r="T9" s="38">
        <v>0</v>
      </c>
      <c r="U9" s="38">
        <v>180</v>
      </c>
      <c r="V9" s="54">
        <v>0</v>
      </c>
      <c r="W9" s="44">
        <f t="shared" ref="W9:W41" si="9">V9/30</f>
        <v>0</v>
      </c>
      <c r="X9" s="72">
        <v>542</v>
      </c>
      <c r="Y9" s="45">
        <f t="shared" si="0"/>
        <v>0</v>
      </c>
      <c r="Z9" s="40">
        <v>0</v>
      </c>
      <c r="AA9" s="205">
        <f t="shared" ref="AA9:AA41" si="10">W9*Z9*Y9</f>
        <v>0</v>
      </c>
      <c r="AB9" s="47">
        <f t="shared" ref="AB9:AB41" si="11">+AA9*X9</f>
        <v>0</v>
      </c>
      <c r="AC9" s="41">
        <v>1243129384.5939794</v>
      </c>
      <c r="AD9" s="48">
        <f t="shared" ref="AD9:AD41" si="12">+AB9+AC9</f>
        <v>1243129384.5939794</v>
      </c>
      <c r="AE9" s="49">
        <f t="shared" si="1"/>
        <v>4</v>
      </c>
      <c r="AF9" s="11" t="s">
        <v>64</v>
      </c>
      <c r="AG9" s="50" t="str">
        <f t="shared" si="2"/>
        <v>1</v>
      </c>
      <c r="AH9" s="11" t="s">
        <v>63</v>
      </c>
      <c r="AI9" s="51" t="str">
        <f t="shared" si="3"/>
        <v>1</v>
      </c>
      <c r="AJ9" s="11" t="s">
        <v>143</v>
      </c>
      <c r="AK9" s="52" t="str">
        <f t="shared" si="4"/>
        <v>1</v>
      </c>
      <c r="AL9" s="11" t="s">
        <v>242</v>
      </c>
      <c r="AM9" s="51" t="str">
        <f t="shared" si="5"/>
        <v>2</v>
      </c>
      <c r="AN9" s="11" t="s">
        <v>247</v>
      </c>
      <c r="AO9" s="52" t="str">
        <f t="shared" si="6"/>
        <v>1</v>
      </c>
      <c r="AP9" s="42" t="s">
        <v>62</v>
      </c>
      <c r="AQ9" s="51" t="str">
        <f t="shared" si="7"/>
        <v>1</v>
      </c>
      <c r="AR9" s="197" t="str">
        <f t="shared" ref="AR9:AR41" si="13">CONCATENATE(AE9,AG9,AI9,AK9,AM9,AO9,AQ9)</f>
        <v>4111211</v>
      </c>
      <c r="AS9" s="198">
        <f t="shared" si="8"/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</row>
    <row r="10" spans="1:47" s="185" customFormat="1" ht="49.5" customHeight="1" thickBot="1">
      <c r="B10" s="35"/>
      <c r="C10" s="36" t="s">
        <v>380</v>
      </c>
      <c r="D10" s="36" t="s">
        <v>381</v>
      </c>
      <c r="E10" s="36" t="s">
        <v>382</v>
      </c>
      <c r="F10" s="36" t="s">
        <v>383</v>
      </c>
      <c r="G10" s="36">
        <v>14792</v>
      </c>
      <c r="H10" s="36" t="s">
        <v>200</v>
      </c>
      <c r="I10" s="36" t="s">
        <v>145</v>
      </c>
      <c r="J10" s="36" t="s">
        <v>354</v>
      </c>
      <c r="K10" s="36" t="s">
        <v>135</v>
      </c>
      <c r="L10" s="37" t="s">
        <v>136</v>
      </c>
      <c r="M10" s="36" t="s">
        <v>234</v>
      </c>
      <c r="N10" s="36" t="s">
        <v>432</v>
      </c>
      <c r="O10" s="36" t="s">
        <v>138</v>
      </c>
      <c r="P10" s="37" t="s">
        <v>6</v>
      </c>
      <c r="Q10" s="36" t="s">
        <v>139</v>
      </c>
      <c r="R10" s="37" t="s">
        <v>140</v>
      </c>
      <c r="S10" s="36" t="s">
        <v>141</v>
      </c>
      <c r="T10" s="38">
        <v>0</v>
      </c>
      <c r="U10" s="38">
        <v>180</v>
      </c>
      <c r="V10" s="54">
        <v>0</v>
      </c>
      <c r="W10" s="44">
        <f t="shared" si="9"/>
        <v>0</v>
      </c>
      <c r="X10" s="72">
        <v>542</v>
      </c>
      <c r="Y10" s="45">
        <f t="shared" si="0"/>
        <v>0</v>
      </c>
      <c r="Z10" s="40">
        <v>0</v>
      </c>
      <c r="AA10" s="205">
        <f t="shared" si="10"/>
        <v>0</v>
      </c>
      <c r="AB10" s="47">
        <f t="shared" si="11"/>
        <v>0</v>
      </c>
      <c r="AC10" s="41">
        <v>1243129384.5939794</v>
      </c>
      <c r="AD10" s="48">
        <f t="shared" si="12"/>
        <v>1243129384.5939794</v>
      </c>
      <c r="AE10" s="49">
        <f t="shared" si="1"/>
        <v>4</v>
      </c>
      <c r="AF10" s="11" t="s">
        <v>64</v>
      </c>
      <c r="AG10" s="50" t="str">
        <f t="shared" si="2"/>
        <v>1</v>
      </c>
      <c r="AH10" s="11" t="s">
        <v>63</v>
      </c>
      <c r="AI10" s="51" t="str">
        <f t="shared" si="3"/>
        <v>1</v>
      </c>
      <c r="AJ10" s="11" t="s">
        <v>143</v>
      </c>
      <c r="AK10" s="52" t="str">
        <f t="shared" si="4"/>
        <v>1</v>
      </c>
      <c r="AL10" s="11" t="s">
        <v>242</v>
      </c>
      <c r="AM10" s="51" t="str">
        <f t="shared" si="5"/>
        <v>2</v>
      </c>
      <c r="AN10" s="11" t="s">
        <v>247</v>
      </c>
      <c r="AO10" s="52" t="str">
        <f t="shared" si="6"/>
        <v>1</v>
      </c>
      <c r="AP10" s="42" t="s">
        <v>62</v>
      </c>
      <c r="AQ10" s="51" t="str">
        <f t="shared" si="7"/>
        <v>1</v>
      </c>
      <c r="AR10" s="197" t="str">
        <f t="shared" si="13"/>
        <v>4111211</v>
      </c>
      <c r="AS10" s="198">
        <f t="shared" si="8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</row>
    <row r="11" spans="1:47" s="185" customFormat="1" ht="49.5" customHeight="1" thickBot="1">
      <c r="B11" s="35"/>
      <c r="C11" s="36" t="s">
        <v>380</v>
      </c>
      <c r="D11" s="36" t="s">
        <v>381</v>
      </c>
      <c r="E11" s="36" t="s">
        <v>382</v>
      </c>
      <c r="F11" s="36" t="s">
        <v>481</v>
      </c>
      <c r="G11" s="36">
        <v>14792</v>
      </c>
      <c r="H11" s="36" t="s">
        <v>201</v>
      </c>
      <c r="I11" s="36" t="s">
        <v>68</v>
      </c>
      <c r="J11" s="36" t="s">
        <v>355</v>
      </c>
      <c r="K11" s="36" t="s">
        <v>443</v>
      </c>
      <c r="L11" s="37" t="s">
        <v>136</v>
      </c>
      <c r="M11" s="36" t="s">
        <v>146</v>
      </c>
      <c r="N11" s="36" t="s">
        <v>432</v>
      </c>
      <c r="O11" s="36" t="s">
        <v>147</v>
      </c>
      <c r="P11" s="37" t="s">
        <v>1</v>
      </c>
      <c r="Q11" s="36" t="s">
        <v>139</v>
      </c>
      <c r="R11" s="37" t="s">
        <v>140</v>
      </c>
      <c r="S11" s="36" t="s">
        <v>148</v>
      </c>
      <c r="T11" s="38">
        <v>0.125</v>
      </c>
      <c r="U11" s="38">
        <v>90</v>
      </c>
      <c r="V11" s="54">
        <v>1755668</v>
      </c>
      <c r="W11" s="44">
        <f t="shared" si="9"/>
        <v>58522.26666666667</v>
      </c>
      <c r="X11" s="72">
        <v>542</v>
      </c>
      <c r="Y11" s="45">
        <f t="shared" si="0"/>
        <v>0.125</v>
      </c>
      <c r="Z11" s="40">
        <v>1</v>
      </c>
      <c r="AA11" s="205">
        <f t="shared" si="10"/>
        <v>7315.2833333333338</v>
      </c>
      <c r="AB11" s="47">
        <f t="shared" si="11"/>
        <v>3964883.5666666669</v>
      </c>
      <c r="AC11" s="41">
        <v>461669102.74307054</v>
      </c>
      <c r="AD11" s="48">
        <f t="shared" si="12"/>
        <v>465633986.30973721</v>
      </c>
      <c r="AE11" s="49">
        <f t="shared" si="1"/>
        <v>3</v>
      </c>
      <c r="AF11" s="11" t="s">
        <v>256</v>
      </c>
      <c r="AG11" s="50" t="str">
        <f t="shared" si="2"/>
        <v>4</v>
      </c>
      <c r="AH11" s="11" t="s">
        <v>63</v>
      </c>
      <c r="AI11" s="51" t="str">
        <f t="shared" si="3"/>
        <v>1</v>
      </c>
      <c r="AJ11" s="11" t="s">
        <v>143</v>
      </c>
      <c r="AK11" s="52" t="str">
        <f t="shared" si="4"/>
        <v>1</v>
      </c>
      <c r="AL11" s="11" t="s">
        <v>242</v>
      </c>
      <c r="AM11" s="51" t="str">
        <f t="shared" si="5"/>
        <v>2</v>
      </c>
      <c r="AN11" s="11" t="s">
        <v>247</v>
      </c>
      <c r="AO11" s="52" t="str">
        <f t="shared" si="6"/>
        <v>1</v>
      </c>
      <c r="AP11" s="42" t="s">
        <v>54</v>
      </c>
      <c r="AQ11" s="51" t="str">
        <f t="shared" si="7"/>
        <v>2</v>
      </c>
      <c r="AR11" s="197" t="str">
        <f t="shared" si="13"/>
        <v>3411212</v>
      </c>
      <c r="AS11" s="198">
        <f t="shared" si="8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</row>
    <row r="12" spans="1:47" s="185" customFormat="1" ht="49.5" customHeight="1" thickBot="1">
      <c r="B12" s="35"/>
      <c r="C12" s="36" t="s">
        <v>380</v>
      </c>
      <c r="D12" s="36" t="s">
        <v>381</v>
      </c>
      <c r="E12" s="36" t="s">
        <v>382</v>
      </c>
      <c r="F12" s="36" t="s">
        <v>482</v>
      </c>
      <c r="G12" s="36">
        <v>14792</v>
      </c>
      <c r="H12" s="36" t="s">
        <v>202</v>
      </c>
      <c r="I12" s="36" t="s">
        <v>69</v>
      </c>
      <c r="J12" s="36" t="s">
        <v>356</v>
      </c>
      <c r="K12" s="36" t="s">
        <v>149</v>
      </c>
      <c r="L12" s="37" t="s">
        <v>324</v>
      </c>
      <c r="M12" s="36" t="s">
        <v>150</v>
      </c>
      <c r="N12" s="36" t="s">
        <v>432</v>
      </c>
      <c r="O12" s="36" t="s">
        <v>151</v>
      </c>
      <c r="P12" s="37" t="s">
        <v>6</v>
      </c>
      <c r="Q12" s="36" t="s">
        <v>441</v>
      </c>
      <c r="R12" s="37" t="s">
        <v>140</v>
      </c>
      <c r="S12" s="36" t="s">
        <v>148</v>
      </c>
      <c r="T12" s="38">
        <f>0.5/24</f>
        <v>2.0833333333333332E-2</v>
      </c>
      <c r="U12" s="38">
        <v>3</v>
      </c>
      <c r="V12" s="54">
        <v>15872</v>
      </c>
      <c r="W12" s="44">
        <f t="shared" si="9"/>
        <v>529.06666666666672</v>
      </c>
      <c r="X12" s="72">
        <v>542</v>
      </c>
      <c r="Y12" s="45">
        <f t="shared" si="0"/>
        <v>2.0833333333333332E-2</v>
      </c>
      <c r="Z12" s="40">
        <v>1</v>
      </c>
      <c r="AA12" s="205">
        <f t="shared" si="10"/>
        <v>11.022222222222222</v>
      </c>
      <c r="AB12" s="47">
        <f t="shared" si="11"/>
        <v>5974.0444444444447</v>
      </c>
      <c r="AC12" s="41">
        <v>183157285.22590774</v>
      </c>
      <c r="AD12" s="48">
        <f t="shared" si="12"/>
        <v>183163259.27035218</v>
      </c>
      <c r="AE12" s="49">
        <f t="shared" si="1"/>
        <v>2</v>
      </c>
      <c r="AF12" s="11" t="s">
        <v>241</v>
      </c>
      <c r="AG12" s="50" t="str">
        <f t="shared" si="2"/>
        <v>3</v>
      </c>
      <c r="AH12" s="11" t="s">
        <v>153</v>
      </c>
      <c r="AI12" s="51" t="str">
        <f t="shared" si="3"/>
        <v>2</v>
      </c>
      <c r="AJ12" s="11" t="s">
        <v>263</v>
      </c>
      <c r="AK12" s="52" t="str">
        <f t="shared" si="4"/>
        <v>4</v>
      </c>
      <c r="AL12" s="11" t="s">
        <v>242</v>
      </c>
      <c r="AM12" s="51" t="str">
        <f t="shared" si="5"/>
        <v>2</v>
      </c>
      <c r="AN12" s="11" t="s">
        <v>247</v>
      </c>
      <c r="AO12" s="52" t="str">
        <f t="shared" si="6"/>
        <v>1</v>
      </c>
      <c r="AP12" s="42" t="s">
        <v>62</v>
      </c>
      <c r="AQ12" s="51" t="str">
        <f t="shared" si="7"/>
        <v>1</v>
      </c>
      <c r="AR12" s="197" t="str">
        <f t="shared" si="13"/>
        <v>2324211</v>
      </c>
      <c r="AS12" s="198">
        <f t="shared" si="8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</row>
    <row r="13" spans="1:47" s="185" customFormat="1" ht="49.5" customHeight="1" thickBot="1">
      <c r="B13" s="35"/>
      <c r="C13" s="36" t="s">
        <v>380</v>
      </c>
      <c r="D13" s="36" t="s">
        <v>381</v>
      </c>
      <c r="E13" s="36" t="s">
        <v>382</v>
      </c>
      <c r="F13" s="36" t="s">
        <v>482</v>
      </c>
      <c r="G13" s="36">
        <v>14792</v>
      </c>
      <c r="H13" s="36" t="s">
        <v>203</v>
      </c>
      <c r="I13" s="36" t="s">
        <v>70</v>
      </c>
      <c r="J13" s="36" t="s">
        <v>358</v>
      </c>
      <c r="K13" s="36" t="s">
        <v>149</v>
      </c>
      <c r="L13" s="37" t="s">
        <v>324</v>
      </c>
      <c r="M13" s="36" t="s">
        <v>150</v>
      </c>
      <c r="N13" s="36" t="s">
        <v>432</v>
      </c>
      <c r="O13" s="36" t="s">
        <v>151</v>
      </c>
      <c r="P13" s="37" t="s">
        <v>6</v>
      </c>
      <c r="Q13" s="36" t="s">
        <v>441</v>
      </c>
      <c r="R13" s="37" t="s">
        <v>140</v>
      </c>
      <c r="S13" s="36" t="s">
        <v>148</v>
      </c>
      <c r="T13" s="38">
        <f t="shared" ref="T13:T16" si="14">0.5/24</f>
        <v>2.0833333333333332E-2</v>
      </c>
      <c r="U13" s="38">
        <v>3</v>
      </c>
      <c r="V13" s="54">
        <v>76385</v>
      </c>
      <c r="W13" s="44">
        <f t="shared" si="9"/>
        <v>2546.1666666666665</v>
      </c>
      <c r="X13" s="72">
        <v>542</v>
      </c>
      <c r="Y13" s="45">
        <f t="shared" si="0"/>
        <v>2.0833333333333332E-2</v>
      </c>
      <c r="Z13" s="40">
        <v>1</v>
      </c>
      <c r="AA13" s="205">
        <f t="shared" si="10"/>
        <v>53.045138888888886</v>
      </c>
      <c r="AB13" s="47">
        <f t="shared" si="11"/>
        <v>28750.465277777777</v>
      </c>
      <c r="AC13" s="41">
        <v>183157285.22590774</v>
      </c>
      <c r="AD13" s="48">
        <f t="shared" si="12"/>
        <v>183186035.69118553</v>
      </c>
      <c r="AE13" s="49">
        <f t="shared" si="1"/>
        <v>2</v>
      </c>
      <c r="AF13" s="11" t="s">
        <v>241</v>
      </c>
      <c r="AG13" s="50" t="str">
        <f t="shared" si="2"/>
        <v>3</v>
      </c>
      <c r="AH13" s="11" t="s">
        <v>153</v>
      </c>
      <c r="AI13" s="51" t="str">
        <f t="shared" si="3"/>
        <v>2</v>
      </c>
      <c r="AJ13" s="11" t="s">
        <v>263</v>
      </c>
      <c r="AK13" s="52" t="str">
        <f t="shared" si="4"/>
        <v>4</v>
      </c>
      <c r="AL13" s="11" t="s">
        <v>242</v>
      </c>
      <c r="AM13" s="51" t="str">
        <f t="shared" si="5"/>
        <v>2</v>
      </c>
      <c r="AN13" s="11" t="s">
        <v>247</v>
      </c>
      <c r="AO13" s="52" t="str">
        <f t="shared" si="6"/>
        <v>1</v>
      </c>
      <c r="AP13" s="42" t="s">
        <v>62</v>
      </c>
      <c r="AQ13" s="51" t="str">
        <f t="shared" si="7"/>
        <v>1</v>
      </c>
      <c r="AR13" s="197" t="str">
        <f t="shared" si="13"/>
        <v>2324211</v>
      </c>
      <c r="AS13" s="198">
        <f t="shared" si="8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</row>
    <row r="14" spans="1:47" s="185" customFormat="1" ht="49.5" customHeight="1" thickBot="1">
      <c r="B14" s="35"/>
      <c r="C14" s="36" t="s">
        <v>380</v>
      </c>
      <c r="D14" s="36" t="s">
        <v>381</v>
      </c>
      <c r="E14" s="36" t="s">
        <v>382</v>
      </c>
      <c r="F14" s="36" t="s">
        <v>482</v>
      </c>
      <c r="G14" s="36">
        <v>14792</v>
      </c>
      <c r="H14" s="36" t="s">
        <v>204</v>
      </c>
      <c r="I14" s="36" t="s">
        <v>71</v>
      </c>
      <c r="J14" s="36" t="s">
        <v>359</v>
      </c>
      <c r="K14" s="36" t="s">
        <v>149</v>
      </c>
      <c r="L14" s="37" t="s">
        <v>324</v>
      </c>
      <c r="M14" s="36" t="s">
        <v>150</v>
      </c>
      <c r="N14" s="36" t="s">
        <v>432</v>
      </c>
      <c r="O14" s="36" t="s">
        <v>151</v>
      </c>
      <c r="P14" s="37" t="s">
        <v>6</v>
      </c>
      <c r="Q14" s="36" t="s">
        <v>441</v>
      </c>
      <c r="R14" s="37" t="s">
        <v>140</v>
      </c>
      <c r="S14" s="36" t="s">
        <v>148</v>
      </c>
      <c r="T14" s="38">
        <f t="shared" si="14"/>
        <v>2.0833333333333332E-2</v>
      </c>
      <c r="U14" s="38">
        <v>3</v>
      </c>
      <c r="V14" s="54">
        <v>1068965</v>
      </c>
      <c r="W14" s="44">
        <f t="shared" si="9"/>
        <v>35632.166666666664</v>
      </c>
      <c r="X14" s="72">
        <v>542</v>
      </c>
      <c r="Y14" s="45">
        <f t="shared" si="0"/>
        <v>2.0833333333333332E-2</v>
      </c>
      <c r="Z14" s="40">
        <v>1</v>
      </c>
      <c r="AA14" s="205">
        <f t="shared" si="10"/>
        <v>742.33680555555543</v>
      </c>
      <c r="AB14" s="47">
        <f t="shared" si="11"/>
        <v>402346.54861111107</v>
      </c>
      <c r="AC14" s="41">
        <v>183157285.22590774</v>
      </c>
      <c r="AD14" s="48">
        <f t="shared" si="12"/>
        <v>183559631.77451885</v>
      </c>
      <c r="AE14" s="49">
        <f t="shared" si="1"/>
        <v>2</v>
      </c>
      <c r="AF14" s="11" t="s">
        <v>256</v>
      </c>
      <c r="AG14" s="50" t="str">
        <f t="shared" si="2"/>
        <v>4</v>
      </c>
      <c r="AH14" s="11" t="s">
        <v>153</v>
      </c>
      <c r="AI14" s="51" t="str">
        <f t="shared" si="3"/>
        <v>2</v>
      </c>
      <c r="AJ14" s="11" t="s">
        <v>263</v>
      </c>
      <c r="AK14" s="52" t="str">
        <f t="shared" si="4"/>
        <v>4</v>
      </c>
      <c r="AL14" s="11" t="s">
        <v>242</v>
      </c>
      <c r="AM14" s="51" t="str">
        <f t="shared" si="5"/>
        <v>2</v>
      </c>
      <c r="AN14" s="11" t="s">
        <v>247</v>
      </c>
      <c r="AO14" s="52" t="str">
        <f t="shared" si="6"/>
        <v>1</v>
      </c>
      <c r="AP14" s="42" t="s">
        <v>62</v>
      </c>
      <c r="AQ14" s="51" t="str">
        <f t="shared" si="7"/>
        <v>1</v>
      </c>
      <c r="AR14" s="197" t="str">
        <f t="shared" si="13"/>
        <v>2424211</v>
      </c>
      <c r="AS14" s="198">
        <f t="shared" si="8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</row>
    <row r="15" spans="1:47" s="185" customFormat="1" ht="49.5" customHeight="1" thickBot="1">
      <c r="B15" s="35"/>
      <c r="C15" s="36" t="s">
        <v>380</v>
      </c>
      <c r="D15" s="36" t="s">
        <v>381</v>
      </c>
      <c r="E15" s="36" t="s">
        <v>382</v>
      </c>
      <c r="F15" s="36" t="s">
        <v>482</v>
      </c>
      <c r="G15" s="36">
        <v>14792</v>
      </c>
      <c r="H15" s="36" t="s">
        <v>205</v>
      </c>
      <c r="I15" s="36" t="s">
        <v>72</v>
      </c>
      <c r="J15" s="36" t="s">
        <v>982</v>
      </c>
      <c r="K15" s="36" t="s">
        <v>149</v>
      </c>
      <c r="L15" s="37" t="s">
        <v>324</v>
      </c>
      <c r="M15" s="36" t="s">
        <v>150</v>
      </c>
      <c r="N15" s="36" t="s">
        <v>432</v>
      </c>
      <c r="O15" s="36" t="s">
        <v>151</v>
      </c>
      <c r="P15" s="37" t="s">
        <v>6</v>
      </c>
      <c r="Q15" s="36" t="s">
        <v>441</v>
      </c>
      <c r="R15" s="37" t="s">
        <v>140</v>
      </c>
      <c r="S15" s="36" t="s">
        <v>148</v>
      </c>
      <c r="T15" s="38">
        <f t="shared" si="14"/>
        <v>2.0833333333333332E-2</v>
      </c>
      <c r="U15" s="38">
        <v>3</v>
      </c>
      <c r="V15" s="54">
        <v>322782</v>
      </c>
      <c r="W15" s="44">
        <f t="shared" si="9"/>
        <v>10759.4</v>
      </c>
      <c r="X15" s="72">
        <v>542</v>
      </c>
      <c r="Y15" s="45">
        <f t="shared" si="0"/>
        <v>2.0833333333333332E-2</v>
      </c>
      <c r="Z15" s="40">
        <v>1</v>
      </c>
      <c r="AA15" s="205">
        <f t="shared" si="10"/>
        <v>224.15416666666664</v>
      </c>
      <c r="AB15" s="47">
        <f t="shared" si="11"/>
        <v>121491.55833333332</v>
      </c>
      <c r="AC15" s="41">
        <v>183157285.22590774</v>
      </c>
      <c r="AD15" s="48">
        <f t="shared" si="12"/>
        <v>183278776.78424108</v>
      </c>
      <c r="AE15" s="49">
        <f t="shared" si="1"/>
        <v>2</v>
      </c>
      <c r="AF15" s="11" t="s">
        <v>241</v>
      </c>
      <c r="AG15" s="50" t="str">
        <f t="shared" si="2"/>
        <v>3</v>
      </c>
      <c r="AH15" s="11" t="s">
        <v>153</v>
      </c>
      <c r="AI15" s="51" t="str">
        <f t="shared" si="3"/>
        <v>2</v>
      </c>
      <c r="AJ15" s="11" t="s">
        <v>263</v>
      </c>
      <c r="AK15" s="52" t="str">
        <f t="shared" si="4"/>
        <v>4</v>
      </c>
      <c r="AL15" s="11" t="s">
        <v>242</v>
      </c>
      <c r="AM15" s="51" t="str">
        <f t="shared" si="5"/>
        <v>2</v>
      </c>
      <c r="AN15" s="11" t="s">
        <v>247</v>
      </c>
      <c r="AO15" s="52" t="str">
        <f t="shared" si="6"/>
        <v>1</v>
      </c>
      <c r="AP15" s="42" t="s">
        <v>62</v>
      </c>
      <c r="AQ15" s="51" t="str">
        <f t="shared" si="7"/>
        <v>1</v>
      </c>
      <c r="AR15" s="197" t="str">
        <f t="shared" si="13"/>
        <v>2324211</v>
      </c>
      <c r="AS15" s="198">
        <f t="shared" si="8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</row>
    <row r="16" spans="1:47" s="185" customFormat="1" ht="49.5" customHeight="1" thickBot="1">
      <c r="B16" s="35"/>
      <c r="C16" s="36" t="s">
        <v>380</v>
      </c>
      <c r="D16" s="36" t="s">
        <v>381</v>
      </c>
      <c r="E16" s="36" t="s">
        <v>382</v>
      </c>
      <c r="F16" s="36" t="s">
        <v>482</v>
      </c>
      <c r="G16" s="36">
        <v>14792</v>
      </c>
      <c r="H16" s="36" t="s">
        <v>206</v>
      </c>
      <c r="I16" s="36" t="s">
        <v>73</v>
      </c>
      <c r="J16" s="36" t="s">
        <v>362</v>
      </c>
      <c r="K16" s="36" t="s">
        <v>149</v>
      </c>
      <c r="L16" s="37" t="s">
        <v>324</v>
      </c>
      <c r="M16" s="36" t="s">
        <v>150</v>
      </c>
      <c r="N16" s="36" t="s">
        <v>432</v>
      </c>
      <c r="O16" s="36" t="s">
        <v>151</v>
      </c>
      <c r="P16" s="37" t="s">
        <v>6</v>
      </c>
      <c r="Q16" s="36" t="s">
        <v>441</v>
      </c>
      <c r="R16" s="37" t="s">
        <v>140</v>
      </c>
      <c r="S16" s="36" t="s">
        <v>148</v>
      </c>
      <c r="T16" s="38">
        <f t="shared" si="14"/>
        <v>2.0833333333333332E-2</v>
      </c>
      <c r="U16" s="38">
        <v>3</v>
      </c>
      <c r="V16" s="54">
        <v>271664</v>
      </c>
      <c r="W16" s="44">
        <f t="shared" si="9"/>
        <v>9055.4666666666672</v>
      </c>
      <c r="X16" s="72">
        <v>542</v>
      </c>
      <c r="Y16" s="45">
        <f t="shared" si="0"/>
        <v>2.0833333333333332E-2</v>
      </c>
      <c r="Z16" s="40">
        <v>1</v>
      </c>
      <c r="AA16" s="205">
        <f t="shared" si="10"/>
        <v>188.65555555555557</v>
      </c>
      <c r="AB16" s="47">
        <f t="shared" si="11"/>
        <v>102251.31111111112</v>
      </c>
      <c r="AC16" s="41">
        <v>183157285.22590774</v>
      </c>
      <c r="AD16" s="48">
        <f t="shared" si="12"/>
        <v>183259536.53701887</v>
      </c>
      <c r="AE16" s="49">
        <f t="shared" si="1"/>
        <v>2</v>
      </c>
      <c r="AF16" s="11" t="s">
        <v>241</v>
      </c>
      <c r="AG16" s="50" t="str">
        <f t="shared" si="2"/>
        <v>3</v>
      </c>
      <c r="AH16" s="11" t="s">
        <v>153</v>
      </c>
      <c r="AI16" s="51" t="str">
        <f t="shared" si="3"/>
        <v>2</v>
      </c>
      <c r="AJ16" s="11" t="s">
        <v>263</v>
      </c>
      <c r="AK16" s="52" t="str">
        <f t="shared" si="4"/>
        <v>4</v>
      </c>
      <c r="AL16" s="11" t="s">
        <v>242</v>
      </c>
      <c r="AM16" s="51" t="str">
        <f t="shared" si="5"/>
        <v>2</v>
      </c>
      <c r="AN16" s="11" t="s">
        <v>247</v>
      </c>
      <c r="AO16" s="52" t="str">
        <f t="shared" si="6"/>
        <v>1</v>
      </c>
      <c r="AP16" s="42" t="s">
        <v>62</v>
      </c>
      <c r="AQ16" s="51" t="str">
        <f t="shared" si="7"/>
        <v>1</v>
      </c>
      <c r="AR16" s="197" t="str">
        <f t="shared" si="13"/>
        <v>2324211</v>
      </c>
      <c r="AS16" s="198">
        <f t="shared" si="8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</row>
    <row r="17" spans="2:47" s="185" customFormat="1" ht="49.5" customHeight="1" thickBot="1">
      <c r="B17" s="35"/>
      <c r="C17" s="36" t="s">
        <v>380</v>
      </c>
      <c r="D17" s="36" t="s">
        <v>381</v>
      </c>
      <c r="E17" s="36" t="s">
        <v>382</v>
      </c>
      <c r="F17" s="36" t="s">
        <v>483</v>
      </c>
      <c r="G17" s="36">
        <v>14792</v>
      </c>
      <c r="H17" s="36" t="s">
        <v>207</v>
      </c>
      <c r="I17" s="36" t="s">
        <v>154</v>
      </c>
      <c r="J17" s="36" t="s">
        <v>363</v>
      </c>
      <c r="K17" s="36" t="s">
        <v>149</v>
      </c>
      <c r="L17" s="37" t="s">
        <v>155</v>
      </c>
      <c r="M17" s="36" t="s">
        <v>150</v>
      </c>
      <c r="N17" s="36" t="s">
        <v>432</v>
      </c>
      <c r="O17" s="36" t="s">
        <v>151</v>
      </c>
      <c r="P17" s="37" t="s">
        <v>6</v>
      </c>
      <c r="Q17" s="36" t="s">
        <v>156</v>
      </c>
      <c r="R17" s="37" t="s">
        <v>157</v>
      </c>
      <c r="S17" s="36" t="s">
        <v>158</v>
      </c>
      <c r="T17" s="38">
        <v>4.1666666666666664E-2</v>
      </c>
      <c r="U17" s="38">
        <v>0.16666666666666666</v>
      </c>
      <c r="V17" s="54">
        <f>778251</f>
        <v>778251</v>
      </c>
      <c r="W17" s="44">
        <f>V17/30</f>
        <v>25941.7</v>
      </c>
      <c r="X17" s="72">
        <v>542</v>
      </c>
      <c r="Y17" s="45">
        <f t="shared" si="0"/>
        <v>4.1666666666666664E-2</v>
      </c>
      <c r="Z17" s="40">
        <v>1</v>
      </c>
      <c r="AA17" s="205">
        <f t="shared" si="10"/>
        <v>1080.9041666666667</v>
      </c>
      <c r="AB17" s="47">
        <f t="shared" si="11"/>
        <v>585850.05833333335</v>
      </c>
      <c r="AC17" s="41">
        <v>200405322.02091306</v>
      </c>
      <c r="AD17" s="48">
        <f t="shared" si="12"/>
        <v>200991172.0792464</v>
      </c>
      <c r="AE17" s="49">
        <f t="shared" si="1"/>
        <v>2</v>
      </c>
      <c r="AF17" s="11" t="s">
        <v>241</v>
      </c>
      <c r="AG17" s="50" t="str">
        <f t="shared" si="2"/>
        <v>3</v>
      </c>
      <c r="AH17" s="11" t="s">
        <v>63</v>
      </c>
      <c r="AI17" s="51" t="str">
        <f t="shared" si="3"/>
        <v>1</v>
      </c>
      <c r="AJ17" s="11" t="s">
        <v>263</v>
      </c>
      <c r="AK17" s="52" t="str">
        <f t="shared" si="4"/>
        <v>4</v>
      </c>
      <c r="AL17" s="11" t="s">
        <v>242</v>
      </c>
      <c r="AM17" s="51" t="str">
        <f t="shared" si="5"/>
        <v>2</v>
      </c>
      <c r="AN17" s="11" t="s">
        <v>247</v>
      </c>
      <c r="AO17" s="52" t="str">
        <f t="shared" si="6"/>
        <v>1</v>
      </c>
      <c r="AP17" s="42" t="s">
        <v>54</v>
      </c>
      <c r="AQ17" s="51" t="str">
        <f t="shared" si="7"/>
        <v>2</v>
      </c>
      <c r="AR17" s="197" t="str">
        <f t="shared" si="13"/>
        <v>2314212</v>
      </c>
      <c r="AS17" s="198">
        <f t="shared" si="8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</row>
    <row r="18" spans="2:47" s="185" customFormat="1" ht="49.5" customHeight="1" thickBot="1">
      <c r="B18" s="35"/>
      <c r="C18" s="36" t="s">
        <v>380</v>
      </c>
      <c r="D18" s="36" t="s">
        <v>381</v>
      </c>
      <c r="E18" s="36" t="s">
        <v>382</v>
      </c>
      <c r="F18" s="36" t="s">
        <v>483</v>
      </c>
      <c r="G18" s="36">
        <v>14792</v>
      </c>
      <c r="H18" s="36" t="s">
        <v>208</v>
      </c>
      <c r="I18" s="36" t="s">
        <v>160</v>
      </c>
      <c r="J18" s="36" t="s">
        <v>161</v>
      </c>
      <c r="K18" s="36" t="s">
        <v>161</v>
      </c>
      <c r="L18" s="37" t="s">
        <v>155</v>
      </c>
      <c r="M18" s="36" t="s">
        <v>150</v>
      </c>
      <c r="N18" s="36" t="s">
        <v>432</v>
      </c>
      <c r="O18" s="36" t="s">
        <v>147</v>
      </c>
      <c r="P18" s="37" t="s">
        <v>1</v>
      </c>
      <c r="Q18" s="36" t="s">
        <v>156</v>
      </c>
      <c r="R18" s="37" t="s">
        <v>157</v>
      </c>
      <c r="S18" s="36" t="s">
        <v>162</v>
      </c>
      <c r="T18" s="38">
        <v>0</v>
      </c>
      <c r="U18" s="38">
        <v>3</v>
      </c>
      <c r="V18" s="54">
        <v>0</v>
      </c>
      <c r="W18" s="44">
        <f t="shared" si="9"/>
        <v>0</v>
      </c>
      <c r="X18" s="72">
        <v>542</v>
      </c>
      <c r="Y18" s="45">
        <f t="shared" si="0"/>
        <v>0</v>
      </c>
      <c r="Z18" s="40">
        <v>0</v>
      </c>
      <c r="AA18" s="205">
        <f t="shared" si="10"/>
        <v>0</v>
      </c>
      <c r="AB18" s="47">
        <f t="shared" si="11"/>
        <v>0</v>
      </c>
      <c r="AC18" s="41">
        <v>200405322.02091306</v>
      </c>
      <c r="AD18" s="48">
        <f t="shared" si="12"/>
        <v>200405322.02091306</v>
      </c>
      <c r="AE18" s="49">
        <f t="shared" si="1"/>
        <v>2</v>
      </c>
      <c r="AF18" s="11" t="s">
        <v>64</v>
      </c>
      <c r="AG18" s="50" t="str">
        <f t="shared" si="2"/>
        <v>1</v>
      </c>
      <c r="AH18" s="11" t="s">
        <v>63</v>
      </c>
      <c r="AI18" s="51" t="str">
        <f t="shared" si="3"/>
        <v>1</v>
      </c>
      <c r="AJ18" s="11" t="s">
        <v>263</v>
      </c>
      <c r="AK18" s="52" t="str">
        <f t="shared" si="4"/>
        <v>4</v>
      </c>
      <c r="AL18" s="11" t="s">
        <v>59</v>
      </c>
      <c r="AM18" s="51" t="str">
        <f t="shared" si="5"/>
        <v>1</v>
      </c>
      <c r="AN18" s="11" t="s">
        <v>247</v>
      </c>
      <c r="AO18" s="52" t="str">
        <f t="shared" si="6"/>
        <v>1</v>
      </c>
      <c r="AP18" s="42" t="s">
        <v>58</v>
      </c>
      <c r="AQ18" s="51" t="str">
        <f t="shared" si="7"/>
        <v>1</v>
      </c>
      <c r="AR18" s="197" t="str">
        <f t="shared" si="13"/>
        <v>2114111</v>
      </c>
      <c r="AS18" s="198">
        <f t="shared" si="8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</row>
    <row r="19" spans="2:47" s="185" customFormat="1" ht="49.5" customHeight="1" thickBot="1">
      <c r="B19" s="35"/>
      <c r="C19" s="36" t="s">
        <v>380</v>
      </c>
      <c r="D19" s="36" t="s">
        <v>381</v>
      </c>
      <c r="E19" s="36" t="s">
        <v>382</v>
      </c>
      <c r="F19" s="36" t="s">
        <v>483</v>
      </c>
      <c r="G19" s="36">
        <v>14792</v>
      </c>
      <c r="H19" s="36" t="s">
        <v>229</v>
      </c>
      <c r="I19" s="36" t="s">
        <v>74</v>
      </c>
      <c r="J19" s="36" t="s">
        <v>492</v>
      </c>
      <c r="K19" s="36" t="s">
        <v>149</v>
      </c>
      <c r="L19" s="37" t="s">
        <v>155</v>
      </c>
      <c r="M19" s="36" t="s">
        <v>150</v>
      </c>
      <c r="N19" s="36" t="s">
        <v>432</v>
      </c>
      <c r="O19" s="36" t="s">
        <v>151</v>
      </c>
      <c r="P19" s="37" t="s">
        <v>6</v>
      </c>
      <c r="Q19" s="36" t="s">
        <v>156</v>
      </c>
      <c r="R19" s="37" t="s">
        <v>157</v>
      </c>
      <c r="S19" s="36" t="s">
        <v>163</v>
      </c>
      <c r="T19" s="38">
        <v>4.1666666666666664E-2</v>
      </c>
      <c r="U19" s="38">
        <v>0.16666666666666666</v>
      </c>
      <c r="V19" s="54">
        <v>1063092</v>
      </c>
      <c r="W19" s="44">
        <f t="shared" si="9"/>
        <v>35436.400000000001</v>
      </c>
      <c r="X19" s="72">
        <v>542</v>
      </c>
      <c r="Y19" s="45">
        <f t="shared" si="0"/>
        <v>4.1666666666666664E-2</v>
      </c>
      <c r="Z19" s="40">
        <v>1</v>
      </c>
      <c r="AA19" s="205">
        <f t="shared" si="10"/>
        <v>1476.5166666666667</v>
      </c>
      <c r="AB19" s="47">
        <f t="shared" si="11"/>
        <v>800272.03333333333</v>
      </c>
      <c r="AC19" s="41">
        <v>200405322.02091306</v>
      </c>
      <c r="AD19" s="48">
        <f t="shared" si="12"/>
        <v>201205594.0542464</v>
      </c>
      <c r="AE19" s="49">
        <f t="shared" si="1"/>
        <v>2</v>
      </c>
      <c r="AF19" s="11" t="s">
        <v>256</v>
      </c>
      <c r="AG19" s="50" t="str">
        <f t="shared" si="2"/>
        <v>4</v>
      </c>
      <c r="AH19" s="11" t="s">
        <v>63</v>
      </c>
      <c r="AI19" s="51" t="str">
        <f t="shared" si="3"/>
        <v>1</v>
      </c>
      <c r="AJ19" s="11" t="s">
        <v>263</v>
      </c>
      <c r="AK19" s="52" t="str">
        <f t="shared" si="4"/>
        <v>4</v>
      </c>
      <c r="AL19" s="11" t="s">
        <v>242</v>
      </c>
      <c r="AM19" s="51" t="str">
        <f t="shared" si="5"/>
        <v>2</v>
      </c>
      <c r="AN19" s="11" t="s">
        <v>247</v>
      </c>
      <c r="AO19" s="52" t="str">
        <f t="shared" si="6"/>
        <v>1</v>
      </c>
      <c r="AP19" s="42" t="s">
        <v>54</v>
      </c>
      <c r="AQ19" s="51" t="str">
        <f t="shared" si="7"/>
        <v>2</v>
      </c>
      <c r="AR19" s="197" t="str">
        <f t="shared" si="13"/>
        <v>2414212</v>
      </c>
      <c r="AS19" s="198">
        <f t="shared" si="8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</row>
    <row r="20" spans="2:47" s="185" customFormat="1" ht="49.5" customHeight="1" thickBot="1">
      <c r="B20" s="35"/>
      <c r="C20" s="36" t="s">
        <v>380</v>
      </c>
      <c r="D20" s="36" t="s">
        <v>381</v>
      </c>
      <c r="E20" s="36" t="s">
        <v>382</v>
      </c>
      <c r="F20" s="36" t="s">
        <v>481</v>
      </c>
      <c r="G20" s="36">
        <v>14792</v>
      </c>
      <c r="H20" s="36" t="s">
        <v>209</v>
      </c>
      <c r="I20" s="36" t="s">
        <v>164</v>
      </c>
      <c r="J20" s="36" t="s">
        <v>165</v>
      </c>
      <c r="K20" s="36" t="s">
        <v>364</v>
      </c>
      <c r="L20" s="37" t="s">
        <v>324</v>
      </c>
      <c r="M20" s="36" t="s">
        <v>235</v>
      </c>
      <c r="N20" s="36" t="s">
        <v>432</v>
      </c>
      <c r="O20" s="36" t="s">
        <v>147</v>
      </c>
      <c r="P20" s="37" t="s">
        <v>1</v>
      </c>
      <c r="Q20" s="36" t="s">
        <v>361</v>
      </c>
      <c r="R20" s="36" t="s">
        <v>166</v>
      </c>
      <c r="S20" s="36" t="s">
        <v>148</v>
      </c>
      <c r="T20" s="38">
        <v>0</v>
      </c>
      <c r="U20" s="38">
        <v>5</v>
      </c>
      <c r="V20" s="54">
        <v>0</v>
      </c>
      <c r="W20" s="44">
        <f t="shared" si="9"/>
        <v>0</v>
      </c>
      <c r="X20" s="72">
        <v>542</v>
      </c>
      <c r="Y20" s="45">
        <f t="shared" si="0"/>
        <v>0</v>
      </c>
      <c r="Z20" s="40">
        <v>0</v>
      </c>
      <c r="AA20" s="205">
        <f t="shared" si="10"/>
        <v>0</v>
      </c>
      <c r="AB20" s="47">
        <f t="shared" si="11"/>
        <v>0</v>
      </c>
      <c r="AC20" s="41">
        <v>161870988.06522933</v>
      </c>
      <c r="AD20" s="48">
        <f t="shared" si="12"/>
        <v>161870988.06522933</v>
      </c>
      <c r="AE20" s="49">
        <f t="shared" si="1"/>
        <v>2</v>
      </c>
      <c r="AF20" s="11" t="s">
        <v>64</v>
      </c>
      <c r="AG20" s="50" t="str">
        <f t="shared" si="2"/>
        <v>1</v>
      </c>
      <c r="AH20" s="11" t="s">
        <v>39</v>
      </c>
      <c r="AI20" s="51" t="str">
        <f t="shared" si="3"/>
        <v>4</v>
      </c>
      <c r="AJ20" s="11" t="s">
        <v>263</v>
      </c>
      <c r="AK20" s="52" t="str">
        <f t="shared" si="4"/>
        <v>4</v>
      </c>
      <c r="AL20" s="11" t="s">
        <v>34</v>
      </c>
      <c r="AM20" s="51" t="str">
        <f t="shared" si="5"/>
        <v>4</v>
      </c>
      <c r="AN20" s="11" t="s">
        <v>243</v>
      </c>
      <c r="AO20" s="52" t="str">
        <f t="shared" si="6"/>
        <v>2</v>
      </c>
      <c r="AP20" s="42" t="s">
        <v>50</v>
      </c>
      <c r="AQ20" s="51" t="str">
        <f t="shared" si="7"/>
        <v>2</v>
      </c>
      <c r="AR20" s="197" t="str">
        <f t="shared" si="13"/>
        <v>2144422</v>
      </c>
      <c r="AS20" s="198">
        <f t="shared" si="8"/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</row>
    <row r="21" spans="2:47" s="185" customFormat="1" ht="49.5" customHeight="1" thickBot="1">
      <c r="B21" s="35"/>
      <c r="C21" s="36" t="s">
        <v>380</v>
      </c>
      <c r="D21" s="36" t="s">
        <v>381</v>
      </c>
      <c r="E21" s="36" t="s">
        <v>382</v>
      </c>
      <c r="F21" s="36" t="s">
        <v>481</v>
      </c>
      <c r="G21" s="36">
        <v>14792</v>
      </c>
      <c r="H21" s="36" t="s">
        <v>210</v>
      </c>
      <c r="I21" s="36" t="s">
        <v>167</v>
      </c>
      <c r="J21" s="36" t="s">
        <v>365</v>
      </c>
      <c r="K21" s="36" t="s">
        <v>149</v>
      </c>
      <c r="L21" s="37" t="s">
        <v>324</v>
      </c>
      <c r="M21" s="36" t="s">
        <v>235</v>
      </c>
      <c r="N21" s="36" t="s">
        <v>432</v>
      </c>
      <c r="O21" s="36" t="s">
        <v>138</v>
      </c>
      <c r="P21" s="37" t="s">
        <v>6</v>
      </c>
      <c r="Q21" s="36" t="s">
        <v>361</v>
      </c>
      <c r="R21" s="36" t="s">
        <v>166</v>
      </c>
      <c r="S21" s="36" t="s">
        <v>141</v>
      </c>
      <c r="T21" s="38">
        <v>0</v>
      </c>
      <c r="U21" s="38">
        <v>5</v>
      </c>
      <c r="V21" s="54">
        <v>0</v>
      </c>
      <c r="W21" s="44">
        <f t="shared" si="9"/>
        <v>0</v>
      </c>
      <c r="X21" s="72">
        <v>542</v>
      </c>
      <c r="Y21" s="45">
        <f t="shared" si="0"/>
        <v>0</v>
      </c>
      <c r="Z21" s="40">
        <v>0</v>
      </c>
      <c r="AA21" s="205">
        <f t="shared" si="10"/>
        <v>0</v>
      </c>
      <c r="AB21" s="47">
        <f t="shared" si="11"/>
        <v>0</v>
      </c>
      <c r="AC21" s="41">
        <v>161870988.06522933</v>
      </c>
      <c r="AD21" s="48">
        <f t="shared" si="12"/>
        <v>161870988.06522933</v>
      </c>
      <c r="AE21" s="49">
        <f t="shared" si="1"/>
        <v>2</v>
      </c>
      <c r="AF21" s="11" t="s">
        <v>64</v>
      </c>
      <c r="AG21" s="50" t="str">
        <f t="shared" si="2"/>
        <v>1</v>
      </c>
      <c r="AH21" s="11" t="s">
        <v>39</v>
      </c>
      <c r="AI21" s="51" t="str">
        <f t="shared" si="3"/>
        <v>4</v>
      </c>
      <c r="AJ21" s="11" t="s">
        <v>263</v>
      </c>
      <c r="AK21" s="52" t="str">
        <f t="shared" si="4"/>
        <v>4</v>
      </c>
      <c r="AL21" s="11" t="s">
        <v>34</v>
      </c>
      <c r="AM21" s="51" t="str">
        <f t="shared" si="5"/>
        <v>4</v>
      </c>
      <c r="AN21" s="11" t="s">
        <v>243</v>
      </c>
      <c r="AO21" s="52" t="str">
        <f t="shared" si="6"/>
        <v>2</v>
      </c>
      <c r="AP21" s="42" t="s">
        <v>50</v>
      </c>
      <c r="AQ21" s="51" t="str">
        <f t="shared" si="7"/>
        <v>2</v>
      </c>
      <c r="AR21" s="197" t="str">
        <f t="shared" si="13"/>
        <v>2144422</v>
      </c>
      <c r="AS21" s="198">
        <f t="shared" si="8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</row>
    <row r="22" spans="2:47" s="185" customFormat="1" ht="49.5" customHeight="1" thickBot="1">
      <c r="B22" s="35"/>
      <c r="C22" s="36" t="s">
        <v>380</v>
      </c>
      <c r="D22" s="36" t="s">
        <v>381</v>
      </c>
      <c r="E22" s="36" t="s">
        <v>382</v>
      </c>
      <c r="F22" s="36" t="s">
        <v>481</v>
      </c>
      <c r="G22" s="36">
        <v>14792</v>
      </c>
      <c r="H22" s="36" t="s">
        <v>211</v>
      </c>
      <c r="I22" s="36" t="s">
        <v>168</v>
      </c>
      <c r="J22" s="36" t="s">
        <v>366</v>
      </c>
      <c r="K22" s="36" t="s">
        <v>149</v>
      </c>
      <c r="L22" s="37" t="s">
        <v>324</v>
      </c>
      <c r="M22" s="36" t="s">
        <v>235</v>
      </c>
      <c r="N22" s="36" t="s">
        <v>432</v>
      </c>
      <c r="O22" s="36" t="s">
        <v>138</v>
      </c>
      <c r="P22" s="37" t="s">
        <v>6</v>
      </c>
      <c r="Q22" s="36" t="s">
        <v>361</v>
      </c>
      <c r="R22" s="36" t="s">
        <v>166</v>
      </c>
      <c r="S22" s="36" t="s">
        <v>141</v>
      </c>
      <c r="T22" s="38">
        <v>0</v>
      </c>
      <c r="U22" s="38">
        <v>5</v>
      </c>
      <c r="V22" s="54">
        <v>0</v>
      </c>
      <c r="W22" s="44">
        <f t="shared" si="9"/>
        <v>0</v>
      </c>
      <c r="X22" s="72">
        <v>542</v>
      </c>
      <c r="Y22" s="45">
        <f t="shared" si="0"/>
        <v>0</v>
      </c>
      <c r="Z22" s="40">
        <v>0</v>
      </c>
      <c r="AA22" s="205">
        <f t="shared" si="10"/>
        <v>0</v>
      </c>
      <c r="AB22" s="47">
        <f t="shared" si="11"/>
        <v>0</v>
      </c>
      <c r="AC22" s="41">
        <v>161870988.06522933</v>
      </c>
      <c r="AD22" s="48">
        <f t="shared" si="12"/>
        <v>161870988.06522933</v>
      </c>
      <c r="AE22" s="49">
        <f t="shared" si="1"/>
        <v>2</v>
      </c>
      <c r="AF22" s="11" t="s">
        <v>64</v>
      </c>
      <c r="AG22" s="50" t="str">
        <f t="shared" si="2"/>
        <v>1</v>
      </c>
      <c r="AH22" s="11" t="s">
        <v>39</v>
      </c>
      <c r="AI22" s="51" t="str">
        <f t="shared" si="3"/>
        <v>4</v>
      </c>
      <c r="AJ22" s="11" t="s">
        <v>263</v>
      </c>
      <c r="AK22" s="52" t="str">
        <f t="shared" si="4"/>
        <v>4</v>
      </c>
      <c r="AL22" s="11" t="s">
        <v>34</v>
      </c>
      <c r="AM22" s="51" t="str">
        <f t="shared" si="5"/>
        <v>4</v>
      </c>
      <c r="AN22" s="11" t="s">
        <v>243</v>
      </c>
      <c r="AO22" s="52" t="str">
        <f t="shared" si="6"/>
        <v>2</v>
      </c>
      <c r="AP22" s="42" t="s">
        <v>50</v>
      </c>
      <c r="AQ22" s="51" t="str">
        <f t="shared" si="7"/>
        <v>2</v>
      </c>
      <c r="AR22" s="197" t="str">
        <f t="shared" si="13"/>
        <v>2144422</v>
      </c>
      <c r="AS22" s="198">
        <f t="shared" si="8"/>
        <v>4</v>
      </c>
      <c r="AT22" s="198" t="str">
        <f>VLOOKUP(AS22,'Listas '!$B$151:$C$156,2,FALSE)</f>
        <v>Alta</v>
      </c>
      <c r="AU22" s="189" t="str">
        <f>VLOOKUP(AT22,'Listas '!$C$151:$D$156,2,FALSE)</f>
        <v>Crítico</v>
      </c>
    </row>
    <row r="23" spans="2:47" s="185" customFormat="1" ht="49.5" customHeight="1" thickBot="1">
      <c r="B23" s="35"/>
      <c r="C23" s="36" t="s">
        <v>380</v>
      </c>
      <c r="D23" s="36" t="s">
        <v>381</v>
      </c>
      <c r="E23" s="36" t="s">
        <v>382</v>
      </c>
      <c r="F23" s="36" t="s">
        <v>481</v>
      </c>
      <c r="G23" s="36">
        <v>14792</v>
      </c>
      <c r="H23" s="36" t="s">
        <v>212</v>
      </c>
      <c r="I23" s="36" t="s">
        <v>169</v>
      </c>
      <c r="J23" s="36" t="s">
        <v>367</v>
      </c>
      <c r="K23" s="36" t="s">
        <v>149</v>
      </c>
      <c r="L23" s="37" t="s">
        <v>324</v>
      </c>
      <c r="M23" s="36" t="s">
        <v>235</v>
      </c>
      <c r="N23" s="36" t="s">
        <v>432</v>
      </c>
      <c r="O23" s="36" t="s">
        <v>138</v>
      </c>
      <c r="P23" s="37" t="s">
        <v>6</v>
      </c>
      <c r="Q23" s="36" t="s">
        <v>361</v>
      </c>
      <c r="R23" s="36" t="s">
        <v>166</v>
      </c>
      <c r="S23" s="36" t="s">
        <v>141</v>
      </c>
      <c r="T23" s="38">
        <v>0</v>
      </c>
      <c r="U23" s="38">
        <v>5</v>
      </c>
      <c r="V23" s="54">
        <v>0</v>
      </c>
      <c r="W23" s="44">
        <f t="shared" si="9"/>
        <v>0</v>
      </c>
      <c r="X23" s="72">
        <v>542</v>
      </c>
      <c r="Y23" s="45">
        <f t="shared" si="0"/>
        <v>0</v>
      </c>
      <c r="Z23" s="40">
        <v>0</v>
      </c>
      <c r="AA23" s="205">
        <f t="shared" si="10"/>
        <v>0</v>
      </c>
      <c r="AB23" s="47">
        <f t="shared" si="11"/>
        <v>0</v>
      </c>
      <c r="AC23" s="41">
        <v>161870988.06522933</v>
      </c>
      <c r="AD23" s="48">
        <f t="shared" si="12"/>
        <v>161870988.06522933</v>
      </c>
      <c r="AE23" s="49">
        <f t="shared" si="1"/>
        <v>2</v>
      </c>
      <c r="AF23" s="11" t="s">
        <v>64</v>
      </c>
      <c r="AG23" s="50" t="str">
        <f t="shared" si="2"/>
        <v>1</v>
      </c>
      <c r="AH23" s="11" t="s">
        <v>39</v>
      </c>
      <c r="AI23" s="51" t="str">
        <f t="shared" si="3"/>
        <v>4</v>
      </c>
      <c r="AJ23" s="11" t="s">
        <v>263</v>
      </c>
      <c r="AK23" s="52" t="str">
        <f t="shared" si="4"/>
        <v>4</v>
      </c>
      <c r="AL23" s="11" t="s">
        <v>34</v>
      </c>
      <c r="AM23" s="51" t="str">
        <f t="shared" si="5"/>
        <v>4</v>
      </c>
      <c r="AN23" s="11" t="s">
        <v>243</v>
      </c>
      <c r="AO23" s="52" t="str">
        <f t="shared" si="6"/>
        <v>2</v>
      </c>
      <c r="AP23" s="42" t="s">
        <v>50</v>
      </c>
      <c r="AQ23" s="51" t="str">
        <f t="shared" si="7"/>
        <v>2</v>
      </c>
      <c r="AR23" s="197" t="str">
        <f t="shared" si="13"/>
        <v>2144422</v>
      </c>
      <c r="AS23" s="198">
        <f t="shared" si="8"/>
        <v>4</v>
      </c>
      <c r="AT23" s="198" t="str">
        <f>VLOOKUP(AS23,'Listas '!$B$151:$C$156,2,FALSE)</f>
        <v>Alta</v>
      </c>
      <c r="AU23" s="189" t="str">
        <f>VLOOKUP(AT23,'Listas '!$C$151:$D$156,2,FALSE)</f>
        <v>Crítico</v>
      </c>
    </row>
    <row r="24" spans="2:47" s="185" customFormat="1" ht="49.5" customHeight="1" thickBot="1">
      <c r="B24" s="35"/>
      <c r="C24" s="36" t="s">
        <v>380</v>
      </c>
      <c r="D24" s="36" t="s">
        <v>381</v>
      </c>
      <c r="E24" s="36" t="s">
        <v>382</v>
      </c>
      <c r="F24" s="36" t="s">
        <v>482</v>
      </c>
      <c r="G24" s="36">
        <v>14792</v>
      </c>
      <c r="H24" s="36" t="s">
        <v>213</v>
      </c>
      <c r="I24" s="36" t="s">
        <v>75</v>
      </c>
      <c r="J24" s="36" t="s">
        <v>434</v>
      </c>
      <c r="K24" s="36" t="s">
        <v>149</v>
      </c>
      <c r="L24" s="37" t="s">
        <v>324</v>
      </c>
      <c r="M24" s="36" t="s">
        <v>150</v>
      </c>
      <c r="N24" s="36" t="s">
        <v>432</v>
      </c>
      <c r="O24" s="36" t="s">
        <v>151</v>
      </c>
      <c r="P24" s="37" t="s">
        <v>6</v>
      </c>
      <c r="Q24" s="36" t="s">
        <v>441</v>
      </c>
      <c r="R24" s="37" t="s">
        <v>140</v>
      </c>
      <c r="S24" s="36" t="s">
        <v>148</v>
      </c>
      <c r="T24" s="38">
        <v>8.3333333333333329E-2</v>
      </c>
      <c r="U24" s="38">
        <v>3</v>
      </c>
      <c r="V24" s="54">
        <v>1755668</v>
      </c>
      <c r="W24" s="44">
        <f t="shared" si="9"/>
        <v>58522.26666666667</v>
      </c>
      <c r="X24" s="72">
        <v>542</v>
      </c>
      <c r="Y24" s="45">
        <f t="shared" si="0"/>
        <v>8.3333333333333329E-2</v>
      </c>
      <c r="Z24" s="40">
        <v>1</v>
      </c>
      <c r="AA24" s="205">
        <f t="shared" si="10"/>
        <v>4876.8555555555558</v>
      </c>
      <c r="AB24" s="47">
        <f t="shared" si="11"/>
        <v>2643255.7111111111</v>
      </c>
      <c r="AC24" s="41">
        <v>183157285.22590774</v>
      </c>
      <c r="AD24" s="48">
        <f t="shared" si="12"/>
        <v>185800540.93701884</v>
      </c>
      <c r="AE24" s="49">
        <f t="shared" si="1"/>
        <v>2</v>
      </c>
      <c r="AF24" s="11" t="s">
        <v>256</v>
      </c>
      <c r="AG24" s="50" t="str">
        <f t="shared" si="2"/>
        <v>4</v>
      </c>
      <c r="AH24" s="11" t="s">
        <v>153</v>
      </c>
      <c r="AI24" s="51" t="str">
        <f t="shared" si="3"/>
        <v>2</v>
      </c>
      <c r="AJ24" s="11" t="s">
        <v>263</v>
      </c>
      <c r="AK24" s="52" t="str">
        <f t="shared" si="4"/>
        <v>4</v>
      </c>
      <c r="AL24" s="11" t="s">
        <v>242</v>
      </c>
      <c r="AM24" s="51" t="str">
        <f t="shared" si="5"/>
        <v>2</v>
      </c>
      <c r="AN24" s="11" t="s">
        <v>247</v>
      </c>
      <c r="AO24" s="52" t="str">
        <f t="shared" si="6"/>
        <v>1</v>
      </c>
      <c r="AP24" s="42" t="s">
        <v>54</v>
      </c>
      <c r="AQ24" s="51" t="str">
        <f t="shared" si="7"/>
        <v>2</v>
      </c>
      <c r="AR24" s="197" t="str">
        <f t="shared" si="13"/>
        <v>2424212</v>
      </c>
      <c r="AS24" s="198">
        <f t="shared" si="8"/>
        <v>4</v>
      </c>
      <c r="AT24" s="198" t="str">
        <f>VLOOKUP(AS24,'Listas '!$B$151:$C$156,2,FALSE)</f>
        <v>Alta</v>
      </c>
      <c r="AU24" s="189" t="str">
        <f>VLOOKUP(AT24,'Listas '!$C$151:$D$156,2,FALSE)</f>
        <v>Crítico</v>
      </c>
    </row>
    <row r="25" spans="2:47" s="185" customFormat="1" ht="54" customHeight="1" thickBot="1">
      <c r="B25" s="35"/>
      <c r="C25" s="36" t="s">
        <v>380</v>
      </c>
      <c r="D25" s="36" t="s">
        <v>381</v>
      </c>
      <c r="E25" s="36" t="s">
        <v>382</v>
      </c>
      <c r="F25" s="36" t="s">
        <v>483</v>
      </c>
      <c r="G25" s="36">
        <v>14792</v>
      </c>
      <c r="H25" s="36" t="s">
        <v>214</v>
      </c>
      <c r="I25" s="36" t="s">
        <v>76</v>
      </c>
      <c r="J25" s="36" t="s">
        <v>435</v>
      </c>
      <c r="K25" s="36" t="s">
        <v>149</v>
      </c>
      <c r="L25" s="37" t="s">
        <v>324</v>
      </c>
      <c r="M25" s="36" t="s">
        <v>150</v>
      </c>
      <c r="N25" s="36" t="s">
        <v>432</v>
      </c>
      <c r="O25" s="36" t="s">
        <v>151</v>
      </c>
      <c r="P25" s="37" t="s">
        <v>6</v>
      </c>
      <c r="Q25" s="36" t="s">
        <v>441</v>
      </c>
      <c r="R25" s="37" t="s">
        <v>140</v>
      </c>
      <c r="S25" s="36" t="s">
        <v>148</v>
      </c>
      <c r="T25" s="38">
        <v>4.1666666666666664E-2</v>
      </c>
      <c r="U25" s="38">
        <v>3</v>
      </c>
      <c r="V25" s="54">
        <f>778251+1063092</f>
        <v>1841343</v>
      </c>
      <c r="W25" s="44">
        <f t="shared" si="9"/>
        <v>61378.1</v>
      </c>
      <c r="X25" s="72">
        <v>542</v>
      </c>
      <c r="Y25" s="45">
        <f t="shared" si="0"/>
        <v>4.1666666666666664E-2</v>
      </c>
      <c r="Z25" s="40">
        <v>1</v>
      </c>
      <c r="AA25" s="205">
        <f t="shared" si="10"/>
        <v>2557.4208333333331</v>
      </c>
      <c r="AB25" s="47">
        <f t="shared" si="11"/>
        <v>1386122.0916666666</v>
      </c>
      <c r="AC25" s="41">
        <v>200405322.02091306</v>
      </c>
      <c r="AD25" s="48">
        <f t="shared" si="12"/>
        <v>201791444.11257973</v>
      </c>
      <c r="AE25" s="49">
        <f t="shared" si="1"/>
        <v>2</v>
      </c>
      <c r="AF25" s="11" t="s">
        <v>256</v>
      </c>
      <c r="AG25" s="50" t="str">
        <f t="shared" si="2"/>
        <v>4</v>
      </c>
      <c r="AH25" s="11" t="s">
        <v>153</v>
      </c>
      <c r="AI25" s="51" t="str">
        <f t="shared" si="3"/>
        <v>2</v>
      </c>
      <c r="AJ25" s="11" t="s">
        <v>263</v>
      </c>
      <c r="AK25" s="52" t="str">
        <f t="shared" si="4"/>
        <v>4</v>
      </c>
      <c r="AL25" s="11" t="s">
        <v>242</v>
      </c>
      <c r="AM25" s="51" t="str">
        <f t="shared" si="5"/>
        <v>2</v>
      </c>
      <c r="AN25" s="11" t="s">
        <v>247</v>
      </c>
      <c r="AO25" s="52" t="str">
        <f t="shared" si="6"/>
        <v>1</v>
      </c>
      <c r="AP25" s="42" t="s">
        <v>54</v>
      </c>
      <c r="AQ25" s="51" t="str">
        <f t="shared" si="7"/>
        <v>2</v>
      </c>
      <c r="AR25" s="197" t="str">
        <f t="shared" si="13"/>
        <v>2424212</v>
      </c>
      <c r="AS25" s="198">
        <f t="shared" si="8"/>
        <v>4</v>
      </c>
      <c r="AT25" s="198" t="str">
        <f>VLOOKUP(AS25,'Listas '!$B$151:$C$156,2,FALSE)</f>
        <v>Alta</v>
      </c>
      <c r="AU25" s="189" t="str">
        <f>VLOOKUP(AT25,'Listas '!$C$151:$D$156,2,FALSE)</f>
        <v>Crítico</v>
      </c>
    </row>
    <row r="26" spans="2:47" s="185" customFormat="1" ht="49.5" customHeight="1" thickBot="1">
      <c r="B26" s="35"/>
      <c r="C26" s="36" t="s">
        <v>380</v>
      </c>
      <c r="D26" s="36" t="s">
        <v>381</v>
      </c>
      <c r="E26" s="36" t="s">
        <v>382</v>
      </c>
      <c r="F26" s="36" t="s">
        <v>481</v>
      </c>
      <c r="G26" s="36">
        <v>14792</v>
      </c>
      <c r="H26" s="36" t="s">
        <v>215</v>
      </c>
      <c r="I26" s="36" t="s">
        <v>170</v>
      </c>
      <c r="J26" s="36" t="s">
        <v>368</v>
      </c>
      <c r="K26" s="36" t="s">
        <v>149</v>
      </c>
      <c r="L26" s="37" t="s">
        <v>324</v>
      </c>
      <c r="M26" s="36" t="s">
        <v>235</v>
      </c>
      <c r="N26" s="36" t="s">
        <v>432</v>
      </c>
      <c r="O26" s="36" t="s">
        <v>151</v>
      </c>
      <c r="P26" s="37" t="s">
        <v>6</v>
      </c>
      <c r="Q26" s="36" t="s">
        <v>361</v>
      </c>
      <c r="R26" s="36" t="s">
        <v>140</v>
      </c>
      <c r="S26" s="36" t="s">
        <v>171</v>
      </c>
      <c r="T26" s="38">
        <v>0</v>
      </c>
      <c r="U26" s="38">
        <v>5</v>
      </c>
      <c r="V26" s="54">
        <v>0</v>
      </c>
      <c r="W26" s="44">
        <f t="shared" si="9"/>
        <v>0</v>
      </c>
      <c r="X26" s="72">
        <v>542</v>
      </c>
      <c r="Y26" s="45">
        <f t="shared" si="0"/>
        <v>0</v>
      </c>
      <c r="Z26" s="40">
        <v>0</v>
      </c>
      <c r="AA26" s="205">
        <f t="shared" si="10"/>
        <v>0</v>
      </c>
      <c r="AB26" s="47">
        <f t="shared" si="11"/>
        <v>0</v>
      </c>
      <c r="AC26" s="41">
        <v>161870988.06522933</v>
      </c>
      <c r="AD26" s="48">
        <f t="shared" si="12"/>
        <v>161870988.06522933</v>
      </c>
      <c r="AE26" s="49">
        <f t="shared" si="1"/>
        <v>2</v>
      </c>
      <c r="AF26" s="11" t="s">
        <v>64</v>
      </c>
      <c r="AG26" s="50" t="str">
        <f t="shared" si="2"/>
        <v>1</v>
      </c>
      <c r="AH26" s="11" t="s">
        <v>39</v>
      </c>
      <c r="AI26" s="51" t="str">
        <f t="shared" si="3"/>
        <v>4</v>
      </c>
      <c r="AJ26" s="11" t="s">
        <v>263</v>
      </c>
      <c r="AK26" s="52" t="str">
        <f t="shared" si="4"/>
        <v>4</v>
      </c>
      <c r="AL26" s="11" t="s">
        <v>34</v>
      </c>
      <c r="AM26" s="51" t="str">
        <f t="shared" si="5"/>
        <v>4</v>
      </c>
      <c r="AN26" s="11" t="s">
        <v>243</v>
      </c>
      <c r="AO26" s="52" t="str">
        <f t="shared" si="6"/>
        <v>2</v>
      </c>
      <c r="AP26" s="42" t="s">
        <v>50</v>
      </c>
      <c r="AQ26" s="51" t="str">
        <f t="shared" si="7"/>
        <v>2</v>
      </c>
      <c r="AR26" s="197" t="str">
        <f t="shared" si="13"/>
        <v>2144422</v>
      </c>
      <c r="AS26" s="198">
        <f t="shared" si="8"/>
        <v>4</v>
      </c>
      <c r="AT26" s="198" t="str">
        <f>VLOOKUP(AS26,'Listas '!$B$151:$C$156,2,FALSE)</f>
        <v>Alta</v>
      </c>
      <c r="AU26" s="189" t="str">
        <f>VLOOKUP(AT26,'Listas '!$C$151:$D$156,2,FALSE)</f>
        <v>Crítico</v>
      </c>
    </row>
    <row r="27" spans="2:47" s="185" customFormat="1" ht="49.5" customHeight="1" thickBot="1">
      <c r="B27" s="35"/>
      <c r="C27" s="36" t="s">
        <v>380</v>
      </c>
      <c r="D27" s="36" t="s">
        <v>381</v>
      </c>
      <c r="E27" s="36" t="s">
        <v>382</v>
      </c>
      <c r="F27" s="36" t="s">
        <v>481</v>
      </c>
      <c r="G27" s="36">
        <v>14792</v>
      </c>
      <c r="H27" s="36" t="s">
        <v>230</v>
      </c>
      <c r="I27" s="36" t="s">
        <v>172</v>
      </c>
      <c r="J27" s="36" t="s">
        <v>369</v>
      </c>
      <c r="K27" s="36" t="s">
        <v>149</v>
      </c>
      <c r="L27" s="37" t="s">
        <v>324</v>
      </c>
      <c r="M27" s="36" t="s">
        <v>235</v>
      </c>
      <c r="N27" s="36" t="s">
        <v>432</v>
      </c>
      <c r="O27" s="36" t="s">
        <v>173</v>
      </c>
      <c r="P27" s="37" t="s">
        <v>174</v>
      </c>
      <c r="Q27" s="36" t="s">
        <v>361</v>
      </c>
      <c r="R27" s="37" t="s">
        <v>140</v>
      </c>
      <c r="S27" s="36" t="s">
        <v>436</v>
      </c>
      <c r="T27" s="38">
        <f>0.5/24</f>
        <v>2.0833333333333332E-2</v>
      </c>
      <c r="U27" s="38">
        <v>5</v>
      </c>
      <c r="V27" s="54">
        <v>16740000</v>
      </c>
      <c r="W27" s="44">
        <f t="shared" si="9"/>
        <v>558000</v>
      </c>
      <c r="X27" s="72">
        <v>542</v>
      </c>
      <c r="Y27" s="45">
        <f t="shared" si="0"/>
        <v>2.0833333333333332E-2</v>
      </c>
      <c r="Z27" s="40">
        <v>1</v>
      </c>
      <c r="AA27" s="205">
        <f t="shared" si="10"/>
        <v>11625</v>
      </c>
      <c r="AB27" s="47">
        <f>+AA27*X27</f>
        <v>6300750</v>
      </c>
      <c r="AC27" s="41">
        <v>161870988.06522933</v>
      </c>
      <c r="AD27" s="48">
        <f t="shared" si="12"/>
        <v>168171738.06522933</v>
      </c>
      <c r="AE27" s="49">
        <f t="shared" si="1"/>
        <v>2</v>
      </c>
      <c r="AF27" s="11" t="s">
        <v>253</v>
      </c>
      <c r="AG27" s="50" t="str">
        <f t="shared" si="2"/>
        <v>5</v>
      </c>
      <c r="AH27" s="11" t="s">
        <v>39</v>
      </c>
      <c r="AI27" s="51" t="str">
        <f t="shared" si="3"/>
        <v>4</v>
      </c>
      <c r="AJ27" s="11" t="s">
        <v>263</v>
      </c>
      <c r="AK27" s="52" t="str">
        <f t="shared" si="4"/>
        <v>4</v>
      </c>
      <c r="AL27" s="11" t="s">
        <v>34</v>
      </c>
      <c r="AM27" s="51" t="str">
        <f t="shared" si="5"/>
        <v>4</v>
      </c>
      <c r="AN27" s="11" t="s">
        <v>243</v>
      </c>
      <c r="AO27" s="52" t="str">
        <f t="shared" si="6"/>
        <v>2</v>
      </c>
      <c r="AP27" s="42" t="s">
        <v>50</v>
      </c>
      <c r="AQ27" s="51" t="str">
        <f t="shared" si="7"/>
        <v>2</v>
      </c>
      <c r="AR27" s="197" t="str">
        <f t="shared" si="13"/>
        <v>2544422</v>
      </c>
      <c r="AS27" s="198">
        <f t="shared" si="8"/>
        <v>5</v>
      </c>
      <c r="AT27" s="198" t="str">
        <f>VLOOKUP(AS27,'Listas '!$B$151:$C$156,2,FALSE)</f>
        <v>Muy Alta</v>
      </c>
      <c r="AU27" s="189" t="str">
        <f>VLOOKUP(AT27,'Listas '!$C$151:$D$156,2,FALSE)</f>
        <v>Muy crítico</v>
      </c>
    </row>
    <row r="28" spans="2:47" s="185" customFormat="1" ht="49.5" customHeight="1" thickBot="1">
      <c r="B28" s="35"/>
      <c r="C28" s="36" t="s">
        <v>380</v>
      </c>
      <c r="D28" s="36" t="s">
        <v>381</v>
      </c>
      <c r="E28" s="36" t="s">
        <v>382</v>
      </c>
      <c r="F28" s="36" t="s">
        <v>481</v>
      </c>
      <c r="G28" s="36">
        <v>14792</v>
      </c>
      <c r="H28" s="36" t="s">
        <v>216</v>
      </c>
      <c r="I28" s="36" t="s">
        <v>176</v>
      </c>
      <c r="J28" s="36" t="s">
        <v>370</v>
      </c>
      <c r="K28" s="36" t="s">
        <v>149</v>
      </c>
      <c r="L28" s="37" t="s">
        <v>324</v>
      </c>
      <c r="M28" s="36" t="s">
        <v>235</v>
      </c>
      <c r="N28" s="36" t="s">
        <v>432</v>
      </c>
      <c r="O28" s="36" t="s">
        <v>173</v>
      </c>
      <c r="P28" s="37" t="s">
        <v>174</v>
      </c>
      <c r="Q28" s="36" t="s">
        <v>361</v>
      </c>
      <c r="R28" s="36" t="s">
        <v>166</v>
      </c>
      <c r="S28" s="36" t="s">
        <v>141</v>
      </c>
      <c r="T28" s="38">
        <v>0</v>
      </c>
      <c r="U28" s="38">
        <v>5</v>
      </c>
      <c r="V28" s="54">
        <v>0</v>
      </c>
      <c r="W28" s="44">
        <f t="shared" si="9"/>
        <v>0</v>
      </c>
      <c r="X28" s="72">
        <v>542</v>
      </c>
      <c r="Y28" s="45">
        <f t="shared" si="0"/>
        <v>0</v>
      </c>
      <c r="Z28" s="40">
        <v>0</v>
      </c>
      <c r="AA28" s="205">
        <f t="shared" si="10"/>
        <v>0</v>
      </c>
      <c r="AB28" s="47">
        <f t="shared" si="11"/>
        <v>0</v>
      </c>
      <c r="AC28" s="41">
        <v>161870988.06522933</v>
      </c>
      <c r="AD28" s="48">
        <f t="shared" si="12"/>
        <v>161870988.06522933</v>
      </c>
      <c r="AE28" s="49">
        <f t="shared" si="1"/>
        <v>2</v>
      </c>
      <c r="AF28" s="11" t="s">
        <v>64</v>
      </c>
      <c r="AG28" s="50" t="str">
        <f t="shared" si="2"/>
        <v>1</v>
      </c>
      <c r="AH28" s="11" t="s">
        <v>39</v>
      </c>
      <c r="AI28" s="51" t="str">
        <f t="shared" si="3"/>
        <v>4</v>
      </c>
      <c r="AJ28" s="11" t="s">
        <v>263</v>
      </c>
      <c r="AK28" s="52" t="str">
        <f t="shared" si="4"/>
        <v>4</v>
      </c>
      <c r="AL28" s="11" t="s">
        <v>34</v>
      </c>
      <c r="AM28" s="51" t="str">
        <f t="shared" si="5"/>
        <v>4</v>
      </c>
      <c r="AN28" s="11" t="s">
        <v>243</v>
      </c>
      <c r="AO28" s="52" t="str">
        <f t="shared" si="6"/>
        <v>2</v>
      </c>
      <c r="AP28" s="42" t="s">
        <v>50</v>
      </c>
      <c r="AQ28" s="51" t="str">
        <f t="shared" si="7"/>
        <v>2</v>
      </c>
      <c r="AR28" s="197" t="str">
        <f t="shared" si="13"/>
        <v>2144422</v>
      </c>
      <c r="AS28" s="198">
        <f t="shared" si="8"/>
        <v>4</v>
      </c>
      <c r="AT28" s="198" t="str">
        <f>VLOOKUP(AS28,'Listas '!$B$151:$C$156,2,FALSE)</f>
        <v>Alta</v>
      </c>
      <c r="AU28" s="189" t="str">
        <f>VLOOKUP(AT28,'Listas '!$C$151:$D$156,2,FALSE)</f>
        <v>Crítico</v>
      </c>
    </row>
    <row r="29" spans="2:47" s="185" customFormat="1" ht="49.5" customHeight="1" thickBot="1">
      <c r="B29" s="35"/>
      <c r="C29" s="36" t="s">
        <v>380</v>
      </c>
      <c r="D29" s="36" t="s">
        <v>381</v>
      </c>
      <c r="E29" s="36" t="s">
        <v>382</v>
      </c>
      <c r="F29" s="36" t="s">
        <v>481</v>
      </c>
      <c r="G29" s="36">
        <v>14792</v>
      </c>
      <c r="H29" s="36" t="s">
        <v>217</v>
      </c>
      <c r="I29" s="36" t="s">
        <v>177</v>
      </c>
      <c r="J29" s="36" t="s">
        <v>371</v>
      </c>
      <c r="K29" s="36" t="s">
        <v>149</v>
      </c>
      <c r="L29" s="37" t="s">
        <v>324</v>
      </c>
      <c r="M29" s="36" t="s">
        <v>235</v>
      </c>
      <c r="N29" s="36" t="s">
        <v>432</v>
      </c>
      <c r="O29" s="36" t="s">
        <v>151</v>
      </c>
      <c r="P29" s="37" t="s">
        <v>6</v>
      </c>
      <c r="Q29" s="36" t="s">
        <v>361</v>
      </c>
      <c r="R29" s="36" t="s">
        <v>166</v>
      </c>
      <c r="S29" s="36" t="s">
        <v>141</v>
      </c>
      <c r="T29" s="38">
        <v>0</v>
      </c>
      <c r="U29" s="38">
        <v>5</v>
      </c>
      <c r="V29" s="54">
        <v>0</v>
      </c>
      <c r="W29" s="44">
        <f t="shared" si="9"/>
        <v>0</v>
      </c>
      <c r="X29" s="72">
        <v>542</v>
      </c>
      <c r="Y29" s="45">
        <f t="shared" si="0"/>
        <v>0</v>
      </c>
      <c r="Z29" s="40">
        <v>0</v>
      </c>
      <c r="AA29" s="205">
        <f t="shared" si="10"/>
        <v>0</v>
      </c>
      <c r="AB29" s="47">
        <f t="shared" si="11"/>
        <v>0</v>
      </c>
      <c r="AC29" s="41">
        <v>161870988.06522933</v>
      </c>
      <c r="AD29" s="48">
        <f t="shared" si="12"/>
        <v>161870988.06522933</v>
      </c>
      <c r="AE29" s="49">
        <f t="shared" si="1"/>
        <v>2</v>
      </c>
      <c r="AF29" s="11" t="s">
        <v>64</v>
      </c>
      <c r="AG29" s="50" t="str">
        <f t="shared" si="2"/>
        <v>1</v>
      </c>
      <c r="AH29" s="11" t="s">
        <v>39</v>
      </c>
      <c r="AI29" s="51" t="str">
        <f t="shared" si="3"/>
        <v>4</v>
      </c>
      <c r="AJ29" s="11" t="s">
        <v>263</v>
      </c>
      <c r="AK29" s="52" t="str">
        <f t="shared" si="4"/>
        <v>4</v>
      </c>
      <c r="AL29" s="11" t="s">
        <v>34</v>
      </c>
      <c r="AM29" s="51" t="str">
        <f t="shared" si="5"/>
        <v>4</v>
      </c>
      <c r="AN29" s="11" t="s">
        <v>243</v>
      </c>
      <c r="AO29" s="52" t="str">
        <f t="shared" si="6"/>
        <v>2</v>
      </c>
      <c r="AP29" s="42" t="s">
        <v>50</v>
      </c>
      <c r="AQ29" s="51" t="str">
        <f t="shared" si="7"/>
        <v>2</v>
      </c>
      <c r="AR29" s="197" t="str">
        <f t="shared" si="13"/>
        <v>2144422</v>
      </c>
      <c r="AS29" s="198">
        <f t="shared" si="8"/>
        <v>4</v>
      </c>
      <c r="AT29" s="198" t="str">
        <f>VLOOKUP(AS29,'Listas '!$B$151:$C$156,2,FALSE)</f>
        <v>Alta</v>
      </c>
      <c r="AU29" s="189" t="str">
        <f>VLOOKUP(AT29,'Listas '!$C$151:$D$156,2,FALSE)</f>
        <v>Crítico</v>
      </c>
    </row>
    <row r="30" spans="2:47" s="185" customFormat="1" ht="49.5" customHeight="1" thickBot="1">
      <c r="B30" s="35"/>
      <c r="C30" s="36" t="s">
        <v>380</v>
      </c>
      <c r="D30" s="36" t="s">
        <v>381</v>
      </c>
      <c r="E30" s="36" t="s">
        <v>382</v>
      </c>
      <c r="F30" s="36" t="s">
        <v>481</v>
      </c>
      <c r="G30" s="36">
        <v>14792</v>
      </c>
      <c r="H30" s="36" t="s">
        <v>218</v>
      </c>
      <c r="I30" s="36" t="s">
        <v>178</v>
      </c>
      <c r="J30" s="36" t="s">
        <v>372</v>
      </c>
      <c r="K30" s="36" t="s">
        <v>149</v>
      </c>
      <c r="L30" s="37" t="s">
        <v>324</v>
      </c>
      <c r="M30" s="36" t="s">
        <v>235</v>
      </c>
      <c r="N30" s="36" t="s">
        <v>432</v>
      </c>
      <c r="O30" s="36" t="s">
        <v>173</v>
      </c>
      <c r="P30" s="37" t="s">
        <v>174</v>
      </c>
      <c r="Q30" s="36" t="s">
        <v>361</v>
      </c>
      <c r="R30" s="36" t="s">
        <v>166</v>
      </c>
      <c r="S30" s="36" t="s">
        <v>141</v>
      </c>
      <c r="T30" s="38">
        <v>0</v>
      </c>
      <c r="U30" s="38">
        <v>5</v>
      </c>
      <c r="V30" s="54">
        <v>0</v>
      </c>
      <c r="W30" s="44">
        <f t="shared" si="9"/>
        <v>0</v>
      </c>
      <c r="X30" s="72">
        <v>542</v>
      </c>
      <c r="Y30" s="45">
        <f t="shared" si="0"/>
        <v>0</v>
      </c>
      <c r="Z30" s="40">
        <v>0</v>
      </c>
      <c r="AA30" s="205">
        <f t="shared" si="10"/>
        <v>0</v>
      </c>
      <c r="AB30" s="47">
        <f t="shared" si="11"/>
        <v>0</v>
      </c>
      <c r="AC30" s="41">
        <v>161870988.06522933</v>
      </c>
      <c r="AD30" s="48">
        <f t="shared" si="12"/>
        <v>161870988.06522933</v>
      </c>
      <c r="AE30" s="49">
        <f t="shared" si="1"/>
        <v>2</v>
      </c>
      <c r="AF30" s="11" t="s">
        <v>64</v>
      </c>
      <c r="AG30" s="50" t="str">
        <f t="shared" si="2"/>
        <v>1</v>
      </c>
      <c r="AH30" s="11" t="s">
        <v>39</v>
      </c>
      <c r="AI30" s="51" t="str">
        <f t="shared" si="3"/>
        <v>4</v>
      </c>
      <c r="AJ30" s="11" t="s">
        <v>263</v>
      </c>
      <c r="AK30" s="52" t="str">
        <f t="shared" si="4"/>
        <v>4</v>
      </c>
      <c r="AL30" s="11" t="s">
        <v>34</v>
      </c>
      <c r="AM30" s="51" t="str">
        <f t="shared" si="5"/>
        <v>4</v>
      </c>
      <c r="AN30" s="11" t="s">
        <v>243</v>
      </c>
      <c r="AO30" s="52" t="str">
        <f t="shared" si="6"/>
        <v>2</v>
      </c>
      <c r="AP30" s="42" t="s">
        <v>50</v>
      </c>
      <c r="AQ30" s="51" t="str">
        <f t="shared" si="7"/>
        <v>2</v>
      </c>
      <c r="AR30" s="197" t="str">
        <f t="shared" si="13"/>
        <v>2144422</v>
      </c>
      <c r="AS30" s="198">
        <f t="shared" si="8"/>
        <v>4</v>
      </c>
      <c r="AT30" s="198" t="str">
        <f>VLOOKUP(AS30,'Listas '!$B$151:$C$156,2,FALSE)</f>
        <v>Alta</v>
      </c>
      <c r="AU30" s="189" t="str">
        <f>VLOOKUP(AT30,'Listas '!$C$151:$D$156,2,FALSE)</f>
        <v>Crítico</v>
      </c>
    </row>
    <row r="31" spans="2:47" s="185" customFormat="1" ht="49.5" customHeight="1" thickBot="1">
      <c r="B31" s="35"/>
      <c r="C31" s="36" t="s">
        <v>380</v>
      </c>
      <c r="D31" s="36" t="s">
        <v>381</v>
      </c>
      <c r="E31" s="36" t="s">
        <v>382</v>
      </c>
      <c r="F31" s="36" t="s">
        <v>481</v>
      </c>
      <c r="G31" s="36">
        <v>14792</v>
      </c>
      <c r="H31" s="36" t="s">
        <v>219</v>
      </c>
      <c r="I31" s="36" t="s">
        <v>179</v>
      </c>
      <c r="J31" s="36" t="s">
        <v>373</v>
      </c>
      <c r="K31" s="36" t="s">
        <v>149</v>
      </c>
      <c r="L31" s="37" t="s">
        <v>324</v>
      </c>
      <c r="M31" s="36" t="s">
        <v>235</v>
      </c>
      <c r="N31" s="36" t="s">
        <v>432</v>
      </c>
      <c r="O31" s="36" t="s">
        <v>151</v>
      </c>
      <c r="P31" s="37" t="s">
        <v>6</v>
      </c>
      <c r="Q31" s="36" t="s">
        <v>361</v>
      </c>
      <c r="R31" s="36" t="s">
        <v>166</v>
      </c>
      <c r="S31" s="36" t="s">
        <v>141</v>
      </c>
      <c r="T31" s="38">
        <v>0</v>
      </c>
      <c r="U31" s="38">
        <v>5</v>
      </c>
      <c r="V31" s="54">
        <v>0</v>
      </c>
      <c r="W31" s="44">
        <f t="shared" si="9"/>
        <v>0</v>
      </c>
      <c r="X31" s="72">
        <v>542</v>
      </c>
      <c r="Y31" s="45">
        <f t="shared" si="0"/>
        <v>0</v>
      </c>
      <c r="Z31" s="40">
        <v>0</v>
      </c>
      <c r="AA31" s="205">
        <f t="shared" si="10"/>
        <v>0</v>
      </c>
      <c r="AB31" s="47">
        <f t="shared" si="11"/>
        <v>0</v>
      </c>
      <c r="AC31" s="41">
        <v>161870988.06522933</v>
      </c>
      <c r="AD31" s="48">
        <f t="shared" si="12"/>
        <v>161870988.06522933</v>
      </c>
      <c r="AE31" s="49">
        <f t="shared" si="1"/>
        <v>2</v>
      </c>
      <c r="AF31" s="11" t="s">
        <v>64</v>
      </c>
      <c r="AG31" s="50" t="str">
        <f t="shared" si="2"/>
        <v>1</v>
      </c>
      <c r="AH31" s="11" t="s">
        <v>39</v>
      </c>
      <c r="AI31" s="51" t="str">
        <f t="shared" si="3"/>
        <v>4</v>
      </c>
      <c r="AJ31" s="11" t="s">
        <v>263</v>
      </c>
      <c r="AK31" s="52" t="str">
        <f t="shared" si="4"/>
        <v>4</v>
      </c>
      <c r="AL31" s="11" t="s">
        <v>34</v>
      </c>
      <c r="AM31" s="51" t="str">
        <f t="shared" si="5"/>
        <v>4</v>
      </c>
      <c r="AN31" s="11" t="s">
        <v>243</v>
      </c>
      <c r="AO31" s="52" t="str">
        <f t="shared" si="6"/>
        <v>2</v>
      </c>
      <c r="AP31" s="42" t="s">
        <v>50</v>
      </c>
      <c r="AQ31" s="51" t="str">
        <f t="shared" si="7"/>
        <v>2</v>
      </c>
      <c r="AR31" s="197" t="str">
        <f t="shared" si="13"/>
        <v>2144422</v>
      </c>
      <c r="AS31" s="198">
        <f t="shared" si="8"/>
        <v>4</v>
      </c>
      <c r="AT31" s="198" t="str">
        <f>VLOOKUP(AS31,'Listas '!$B$151:$C$156,2,FALSE)</f>
        <v>Alta</v>
      </c>
      <c r="AU31" s="189" t="str">
        <f>VLOOKUP(AT31,'Listas '!$C$151:$D$156,2,FALSE)</f>
        <v>Crítico</v>
      </c>
    </row>
    <row r="32" spans="2:47" s="185" customFormat="1" ht="41.4" thickBot="1">
      <c r="B32" s="35"/>
      <c r="C32" s="36" t="s">
        <v>380</v>
      </c>
      <c r="D32" s="36" t="s">
        <v>381</v>
      </c>
      <c r="E32" s="36" t="s">
        <v>382</v>
      </c>
      <c r="F32" s="36" t="s">
        <v>481</v>
      </c>
      <c r="G32" s="36">
        <v>14792</v>
      </c>
      <c r="H32" s="36" t="s">
        <v>220</v>
      </c>
      <c r="I32" s="36" t="s">
        <v>180</v>
      </c>
      <c r="J32" s="36" t="s">
        <v>374</v>
      </c>
      <c r="K32" s="36" t="s">
        <v>149</v>
      </c>
      <c r="L32" s="37" t="s">
        <v>324</v>
      </c>
      <c r="M32" s="36" t="s">
        <v>235</v>
      </c>
      <c r="N32" s="36" t="s">
        <v>432</v>
      </c>
      <c r="O32" s="36" t="s">
        <v>151</v>
      </c>
      <c r="P32" s="37" t="s">
        <v>6</v>
      </c>
      <c r="Q32" s="36" t="s">
        <v>361</v>
      </c>
      <c r="R32" s="36" t="s">
        <v>166</v>
      </c>
      <c r="S32" s="36" t="s">
        <v>141</v>
      </c>
      <c r="T32" s="38">
        <v>0</v>
      </c>
      <c r="U32" s="38">
        <v>5</v>
      </c>
      <c r="V32" s="54">
        <v>0</v>
      </c>
      <c r="W32" s="44">
        <f t="shared" si="9"/>
        <v>0</v>
      </c>
      <c r="X32" s="72">
        <v>542</v>
      </c>
      <c r="Y32" s="45">
        <f t="shared" si="0"/>
        <v>0</v>
      </c>
      <c r="Z32" s="40">
        <v>0</v>
      </c>
      <c r="AA32" s="205">
        <f t="shared" si="10"/>
        <v>0</v>
      </c>
      <c r="AB32" s="47">
        <f t="shared" si="11"/>
        <v>0</v>
      </c>
      <c r="AC32" s="41">
        <v>161870988.06522933</v>
      </c>
      <c r="AD32" s="48">
        <f t="shared" si="12"/>
        <v>161870988.06522933</v>
      </c>
      <c r="AE32" s="49">
        <f t="shared" si="1"/>
        <v>2</v>
      </c>
      <c r="AF32" s="11" t="s">
        <v>64</v>
      </c>
      <c r="AG32" s="50" t="str">
        <f t="shared" si="2"/>
        <v>1</v>
      </c>
      <c r="AH32" s="11" t="s">
        <v>39</v>
      </c>
      <c r="AI32" s="51" t="str">
        <f t="shared" si="3"/>
        <v>4</v>
      </c>
      <c r="AJ32" s="11" t="s">
        <v>263</v>
      </c>
      <c r="AK32" s="52" t="str">
        <f t="shared" si="4"/>
        <v>4</v>
      </c>
      <c r="AL32" s="11" t="s">
        <v>34</v>
      </c>
      <c r="AM32" s="51" t="str">
        <f t="shared" si="5"/>
        <v>4</v>
      </c>
      <c r="AN32" s="11" t="s">
        <v>243</v>
      </c>
      <c r="AO32" s="52" t="str">
        <f t="shared" si="6"/>
        <v>2</v>
      </c>
      <c r="AP32" s="42" t="s">
        <v>50</v>
      </c>
      <c r="AQ32" s="51" t="str">
        <f t="shared" si="7"/>
        <v>2</v>
      </c>
      <c r="AR32" s="197" t="str">
        <f t="shared" si="13"/>
        <v>2144422</v>
      </c>
      <c r="AS32" s="198">
        <f t="shared" si="8"/>
        <v>4</v>
      </c>
      <c r="AT32" s="198" t="str">
        <f>VLOOKUP(AS32,'Listas '!$B$151:$C$156,2,FALSE)</f>
        <v>Alta</v>
      </c>
      <c r="AU32" s="189" t="str">
        <f>VLOOKUP(AT32,'Listas '!$C$151:$D$156,2,FALSE)</f>
        <v>Crítico</v>
      </c>
    </row>
    <row r="33" spans="2:48" s="185" customFormat="1" ht="41.4" thickBot="1">
      <c r="B33" s="35"/>
      <c r="C33" s="36" t="s">
        <v>380</v>
      </c>
      <c r="D33" s="36" t="s">
        <v>381</v>
      </c>
      <c r="E33" s="36" t="s">
        <v>382</v>
      </c>
      <c r="F33" s="36" t="s">
        <v>481</v>
      </c>
      <c r="G33" s="36">
        <v>14792</v>
      </c>
      <c r="H33" s="36" t="s">
        <v>221</v>
      </c>
      <c r="I33" s="36" t="s">
        <v>181</v>
      </c>
      <c r="J33" s="36" t="s">
        <v>375</v>
      </c>
      <c r="K33" s="36" t="s">
        <v>149</v>
      </c>
      <c r="L33" s="37" t="s">
        <v>155</v>
      </c>
      <c r="M33" s="36" t="s">
        <v>235</v>
      </c>
      <c r="N33" s="36" t="s">
        <v>432</v>
      </c>
      <c r="O33" s="36" t="s">
        <v>151</v>
      </c>
      <c r="P33" s="37" t="s">
        <v>6</v>
      </c>
      <c r="Q33" s="36" t="s">
        <v>361</v>
      </c>
      <c r="R33" s="36" t="s">
        <v>166</v>
      </c>
      <c r="S33" s="36" t="s">
        <v>141</v>
      </c>
      <c r="T33" s="38">
        <v>0</v>
      </c>
      <c r="U33" s="38">
        <v>2</v>
      </c>
      <c r="V33" s="54">
        <v>0</v>
      </c>
      <c r="W33" s="44">
        <f t="shared" si="9"/>
        <v>0</v>
      </c>
      <c r="X33" s="72">
        <v>542</v>
      </c>
      <c r="Y33" s="45">
        <f t="shared" si="0"/>
        <v>0</v>
      </c>
      <c r="Z33" s="40">
        <v>0</v>
      </c>
      <c r="AA33" s="205">
        <f t="shared" si="10"/>
        <v>0</v>
      </c>
      <c r="AB33" s="47">
        <f t="shared" si="11"/>
        <v>0</v>
      </c>
      <c r="AC33" s="41">
        <v>161870988.06522933</v>
      </c>
      <c r="AD33" s="48">
        <f t="shared" si="12"/>
        <v>161870988.06522933</v>
      </c>
      <c r="AE33" s="49">
        <f t="shared" si="1"/>
        <v>2</v>
      </c>
      <c r="AF33" s="11" t="s">
        <v>64</v>
      </c>
      <c r="AG33" s="50" t="str">
        <f t="shared" si="2"/>
        <v>1</v>
      </c>
      <c r="AH33" s="11" t="s">
        <v>63</v>
      </c>
      <c r="AI33" s="51" t="str">
        <f t="shared" si="3"/>
        <v>1</v>
      </c>
      <c r="AJ33" s="11" t="s">
        <v>263</v>
      </c>
      <c r="AK33" s="52" t="str">
        <f t="shared" si="4"/>
        <v>4</v>
      </c>
      <c r="AL33" s="11" t="s">
        <v>242</v>
      </c>
      <c r="AM33" s="51" t="str">
        <f t="shared" si="5"/>
        <v>2</v>
      </c>
      <c r="AN33" s="11" t="s">
        <v>247</v>
      </c>
      <c r="AO33" s="52" t="str">
        <f t="shared" si="6"/>
        <v>1</v>
      </c>
      <c r="AP33" s="42" t="s">
        <v>58</v>
      </c>
      <c r="AQ33" s="51" t="str">
        <f t="shared" si="7"/>
        <v>1</v>
      </c>
      <c r="AR33" s="197" t="str">
        <f t="shared" si="13"/>
        <v>2114211</v>
      </c>
      <c r="AS33" s="198">
        <f t="shared" si="8"/>
        <v>4</v>
      </c>
      <c r="AT33" s="198" t="str">
        <f>VLOOKUP(AS33,'Listas '!$B$151:$C$156,2,FALSE)</f>
        <v>Alta</v>
      </c>
      <c r="AU33" s="189" t="str">
        <f>VLOOKUP(AT33,'Listas '!$C$151:$D$156,2,FALSE)</f>
        <v>Crítico</v>
      </c>
    </row>
    <row r="34" spans="2:48" s="185" customFormat="1" ht="41.4" thickBot="1">
      <c r="B34" s="35"/>
      <c r="C34" s="36" t="s">
        <v>380</v>
      </c>
      <c r="D34" s="36" t="s">
        <v>381</v>
      </c>
      <c r="E34" s="36" t="s">
        <v>382</v>
      </c>
      <c r="F34" s="36" t="s">
        <v>481</v>
      </c>
      <c r="G34" s="36">
        <v>14792</v>
      </c>
      <c r="H34" s="36" t="s">
        <v>222</v>
      </c>
      <c r="I34" s="36" t="s">
        <v>182</v>
      </c>
      <c r="J34" s="36" t="s">
        <v>376</v>
      </c>
      <c r="K34" s="36" t="s">
        <v>149</v>
      </c>
      <c r="L34" s="37" t="s">
        <v>155</v>
      </c>
      <c r="M34" s="36" t="s">
        <v>235</v>
      </c>
      <c r="N34" s="36" t="s">
        <v>432</v>
      </c>
      <c r="O34" s="36" t="s">
        <v>151</v>
      </c>
      <c r="P34" s="37" t="s">
        <v>6</v>
      </c>
      <c r="Q34" s="36" t="s">
        <v>361</v>
      </c>
      <c r="R34" s="37" t="s">
        <v>157</v>
      </c>
      <c r="S34" s="36" t="s">
        <v>436</v>
      </c>
      <c r="T34" s="38">
        <f>1/24</f>
        <v>4.1666666666666664E-2</v>
      </c>
      <c r="U34" s="38">
        <v>2</v>
      </c>
      <c r="V34" s="54">
        <v>16740000</v>
      </c>
      <c r="W34" s="44">
        <f t="shared" si="9"/>
        <v>558000</v>
      </c>
      <c r="X34" s="72">
        <v>542</v>
      </c>
      <c r="Y34" s="45">
        <f t="shared" si="0"/>
        <v>4.1666666666666664E-2</v>
      </c>
      <c r="Z34" s="40">
        <v>1</v>
      </c>
      <c r="AA34" s="205">
        <f t="shared" si="10"/>
        <v>23250</v>
      </c>
      <c r="AB34" s="47">
        <f t="shared" si="11"/>
        <v>12601500</v>
      </c>
      <c r="AC34" s="41">
        <v>161870988.06522933</v>
      </c>
      <c r="AD34" s="48">
        <f t="shared" si="12"/>
        <v>174472488.06522933</v>
      </c>
      <c r="AE34" s="49">
        <f t="shared" si="1"/>
        <v>2</v>
      </c>
      <c r="AF34" s="11" t="s">
        <v>253</v>
      </c>
      <c r="AG34" s="50" t="str">
        <f t="shared" si="2"/>
        <v>5</v>
      </c>
      <c r="AH34" s="11" t="s">
        <v>63</v>
      </c>
      <c r="AI34" s="51" t="str">
        <f t="shared" si="3"/>
        <v>1</v>
      </c>
      <c r="AJ34" s="11" t="s">
        <v>263</v>
      </c>
      <c r="AK34" s="52" t="str">
        <f t="shared" si="4"/>
        <v>4</v>
      </c>
      <c r="AL34" s="11" t="s">
        <v>242</v>
      </c>
      <c r="AM34" s="51" t="str">
        <f t="shared" si="5"/>
        <v>2</v>
      </c>
      <c r="AN34" s="11" t="s">
        <v>247</v>
      </c>
      <c r="AO34" s="52" t="str">
        <f t="shared" si="6"/>
        <v>1</v>
      </c>
      <c r="AP34" s="42" t="s">
        <v>58</v>
      </c>
      <c r="AQ34" s="51" t="str">
        <f t="shared" si="7"/>
        <v>1</v>
      </c>
      <c r="AR34" s="197" t="str">
        <f t="shared" si="13"/>
        <v>2514211</v>
      </c>
      <c r="AS34" s="198">
        <f t="shared" si="8"/>
        <v>5</v>
      </c>
      <c r="AT34" s="198" t="str">
        <f>VLOOKUP(AS34,'Listas '!$B$151:$C$156,2,FALSE)</f>
        <v>Muy Alta</v>
      </c>
      <c r="AU34" s="189" t="str">
        <f>VLOOKUP(AT34,'Listas '!$C$151:$D$156,2,FALSE)</f>
        <v>Muy crítico</v>
      </c>
    </row>
    <row r="35" spans="2:48" s="185" customFormat="1" ht="41.4" thickBot="1">
      <c r="B35" s="35"/>
      <c r="C35" s="36" t="s">
        <v>380</v>
      </c>
      <c r="D35" s="36" t="s">
        <v>381</v>
      </c>
      <c r="E35" s="36" t="s">
        <v>382</v>
      </c>
      <c r="F35" s="36" t="s">
        <v>481</v>
      </c>
      <c r="G35" s="36">
        <v>14792</v>
      </c>
      <c r="H35" s="36" t="s">
        <v>223</v>
      </c>
      <c r="I35" s="36" t="s">
        <v>183</v>
      </c>
      <c r="J35" s="36" t="s">
        <v>377</v>
      </c>
      <c r="K35" s="36" t="s">
        <v>149</v>
      </c>
      <c r="L35" s="37" t="s">
        <v>155</v>
      </c>
      <c r="M35" s="36" t="s">
        <v>235</v>
      </c>
      <c r="N35" s="36" t="s">
        <v>432</v>
      </c>
      <c r="O35" s="36" t="s">
        <v>151</v>
      </c>
      <c r="P35" s="37" t="s">
        <v>6</v>
      </c>
      <c r="Q35" s="36" t="s">
        <v>361</v>
      </c>
      <c r="R35" s="36" t="s">
        <v>166</v>
      </c>
      <c r="S35" s="36" t="s">
        <v>141</v>
      </c>
      <c r="T35" s="38">
        <v>0</v>
      </c>
      <c r="U35" s="38">
        <v>2</v>
      </c>
      <c r="V35" s="54">
        <v>0</v>
      </c>
      <c r="W35" s="44">
        <f t="shared" si="9"/>
        <v>0</v>
      </c>
      <c r="X35" s="72">
        <v>542</v>
      </c>
      <c r="Y35" s="45">
        <f t="shared" si="0"/>
        <v>0</v>
      </c>
      <c r="Z35" s="40">
        <v>0</v>
      </c>
      <c r="AA35" s="205">
        <f t="shared" si="10"/>
        <v>0</v>
      </c>
      <c r="AB35" s="47">
        <f t="shared" si="11"/>
        <v>0</v>
      </c>
      <c r="AC35" s="41">
        <v>161870988.06522933</v>
      </c>
      <c r="AD35" s="48">
        <f t="shared" si="12"/>
        <v>161870988.06522933</v>
      </c>
      <c r="AE35" s="49">
        <f t="shared" si="1"/>
        <v>2</v>
      </c>
      <c r="AF35" s="11" t="s">
        <v>64</v>
      </c>
      <c r="AG35" s="50" t="str">
        <f t="shared" si="2"/>
        <v>1</v>
      </c>
      <c r="AH35" s="11" t="s">
        <v>63</v>
      </c>
      <c r="AI35" s="51" t="str">
        <f t="shared" si="3"/>
        <v>1</v>
      </c>
      <c r="AJ35" s="11" t="s">
        <v>263</v>
      </c>
      <c r="AK35" s="52" t="str">
        <f t="shared" si="4"/>
        <v>4</v>
      </c>
      <c r="AL35" s="11" t="s">
        <v>242</v>
      </c>
      <c r="AM35" s="51" t="str">
        <f t="shared" si="5"/>
        <v>2</v>
      </c>
      <c r="AN35" s="11" t="s">
        <v>247</v>
      </c>
      <c r="AO35" s="52" t="str">
        <f t="shared" si="6"/>
        <v>1</v>
      </c>
      <c r="AP35" s="42" t="s">
        <v>58</v>
      </c>
      <c r="AQ35" s="51" t="str">
        <f t="shared" si="7"/>
        <v>1</v>
      </c>
      <c r="AR35" s="197" t="str">
        <f t="shared" si="13"/>
        <v>2114211</v>
      </c>
      <c r="AS35" s="198">
        <f t="shared" si="8"/>
        <v>4</v>
      </c>
      <c r="AT35" s="198" t="str">
        <f>VLOOKUP(AS35,'Listas '!$B$151:$C$156,2,FALSE)</f>
        <v>Alta</v>
      </c>
      <c r="AU35" s="189" t="str">
        <f>VLOOKUP(AT35,'Listas '!$C$151:$D$156,2,FALSE)</f>
        <v>Crítico</v>
      </c>
    </row>
    <row r="36" spans="2:48" s="185" customFormat="1" ht="41.4" thickBot="1">
      <c r="B36" s="35"/>
      <c r="C36" s="36" t="s">
        <v>380</v>
      </c>
      <c r="D36" s="36" t="s">
        <v>381</v>
      </c>
      <c r="E36" s="36" t="s">
        <v>382</v>
      </c>
      <c r="F36" s="36" t="s">
        <v>481</v>
      </c>
      <c r="G36" s="36">
        <v>14792</v>
      </c>
      <c r="H36" s="36" t="s">
        <v>224</v>
      </c>
      <c r="I36" s="36" t="s">
        <v>184</v>
      </c>
      <c r="J36" s="36" t="s">
        <v>185</v>
      </c>
      <c r="K36" s="36" t="s">
        <v>237</v>
      </c>
      <c r="L36" s="37" t="s">
        <v>155</v>
      </c>
      <c r="M36" s="36" t="s">
        <v>235</v>
      </c>
      <c r="N36" s="36" t="s">
        <v>432</v>
      </c>
      <c r="O36" s="36" t="s">
        <v>147</v>
      </c>
      <c r="P36" s="37" t="s">
        <v>1</v>
      </c>
      <c r="Q36" s="36" t="s">
        <v>156</v>
      </c>
      <c r="R36" s="37" t="s">
        <v>157</v>
      </c>
      <c r="S36" s="202" t="s">
        <v>1008</v>
      </c>
      <c r="T36" s="38">
        <f>2/24</f>
        <v>8.3333333333333329E-2</v>
      </c>
      <c r="U36" s="38">
        <v>2</v>
      </c>
      <c r="V36" s="54">
        <v>0</v>
      </c>
      <c r="W36" s="44">
        <f t="shared" si="9"/>
        <v>0</v>
      </c>
      <c r="X36" s="72">
        <v>542</v>
      </c>
      <c r="Y36" s="45">
        <f t="shared" si="0"/>
        <v>8.3333333333333329E-2</v>
      </c>
      <c r="Z36" s="40">
        <v>0</v>
      </c>
      <c r="AA36" s="205">
        <f t="shared" si="10"/>
        <v>0</v>
      </c>
      <c r="AB36" s="47">
        <f t="shared" si="11"/>
        <v>0</v>
      </c>
      <c r="AC36" s="41">
        <v>161870988.06522933</v>
      </c>
      <c r="AD36" s="48">
        <f t="shared" si="12"/>
        <v>161870988.06522933</v>
      </c>
      <c r="AE36" s="49">
        <f t="shared" si="1"/>
        <v>2</v>
      </c>
      <c r="AF36" s="11" t="s">
        <v>64</v>
      </c>
      <c r="AG36" s="50" t="str">
        <f t="shared" si="2"/>
        <v>1</v>
      </c>
      <c r="AH36" s="11" t="s">
        <v>63</v>
      </c>
      <c r="AI36" s="51" t="str">
        <f t="shared" si="3"/>
        <v>1</v>
      </c>
      <c r="AJ36" s="11" t="s">
        <v>263</v>
      </c>
      <c r="AK36" s="52" t="str">
        <f t="shared" si="4"/>
        <v>4</v>
      </c>
      <c r="AL36" s="11" t="s">
        <v>242</v>
      </c>
      <c r="AM36" s="51" t="str">
        <f t="shared" si="5"/>
        <v>2</v>
      </c>
      <c r="AN36" s="11" t="s">
        <v>247</v>
      </c>
      <c r="AO36" s="52" t="str">
        <f t="shared" si="6"/>
        <v>1</v>
      </c>
      <c r="AP36" s="42" t="s">
        <v>58</v>
      </c>
      <c r="AQ36" s="51" t="str">
        <f t="shared" si="7"/>
        <v>1</v>
      </c>
      <c r="AR36" s="197" t="str">
        <f t="shared" si="13"/>
        <v>2114211</v>
      </c>
      <c r="AS36" s="198">
        <f t="shared" si="8"/>
        <v>4</v>
      </c>
      <c r="AT36" s="198" t="str">
        <f>VLOOKUP(AS36,'Listas '!$B$151:$C$156,2,FALSE)</f>
        <v>Alta</v>
      </c>
      <c r="AU36" s="189" t="str">
        <f>VLOOKUP(AT36,'Listas '!$C$151:$D$156,2,FALSE)</f>
        <v>Crítico</v>
      </c>
    </row>
    <row r="37" spans="2:48" s="185" customFormat="1" ht="41.4" thickBot="1">
      <c r="B37" s="35"/>
      <c r="C37" s="36" t="s">
        <v>380</v>
      </c>
      <c r="D37" s="36" t="s">
        <v>381</v>
      </c>
      <c r="E37" s="36" t="s">
        <v>382</v>
      </c>
      <c r="F37" s="36" t="s">
        <v>481</v>
      </c>
      <c r="G37" s="36">
        <v>14792</v>
      </c>
      <c r="H37" s="36" t="s">
        <v>225</v>
      </c>
      <c r="I37" s="36" t="s">
        <v>77</v>
      </c>
      <c r="J37" s="36" t="s">
        <v>357</v>
      </c>
      <c r="K37" s="36" t="s">
        <v>149</v>
      </c>
      <c r="L37" s="37" t="s">
        <v>324</v>
      </c>
      <c r="M37" s="36" t="s">
        <v>235</v>
      </c>
      <c r="N37" s="36" t="s">
        <v>432</v>
      </c>
      <c r="O37" s="36" t="s">
        <v>151</v>
      </c>
      <c r="P37" s="37" t="s">
        <v>6</v>
      </c>
      <c r="Q37" s="36" t="s">
        <v>360</v>
      </c>
      <c r="R37" s="37" t="s">
        <v>140</v>
      </c>
      <c r="S37" s="36" t="s">
        <v>148</v>
      </c>
      <c r="T37" s="38">
        <v>0.125</v>
      </c>
      <c r="U37" s="38">
        <v>5</v>
      </c>
      <c r="V37" s="54">
        <v>1755668</v>
      </c>
      <c r="W37" s="44">
        <f t="shared" si="9"/>
        <v>58522.26666666667</v>
      </c>
      <c r="X37" s="72">
        <v>542</v>
      </c>
      <c r="Y37" s="45">
        <f t="shared" si="0"/>
        <v>0.125</v>
      </c>
      <c r="Z37" s="40">
        <v>1</v>
      </c>
      <c r="AA37" s="205">
        <f t="shared" si="10"/>
        <v>7315.2833333333338</v>
      </c>
      <c r="AB37" s="47">
        <f t="shared" si="11"/>
        <v>3964883.5666666669</v>
      </c>
      <c r="AC37" s="41">
        <v>161870988.06522933</v>
      </c>
      <c r="AD37" s="48">
        <f t="shared" si="12"/>
        <v>165835871.63189599</v>
      </c>
      <c r="AE37" s="49">
        <f t="shared" si="1"/>
        <v>2</v>
      </c>
      <c r="AF37" s="11" t="s">
        <v>256</v>
      </c>
      <c r="AG37" s="50" t="str">
        <f t="shared" si="2"/>
        <v>4</v>
      </c>
      <c r="AH37" s="11" t="s">
        <v>39</v>
      </c>
      <c r="AI37" s="51" t="str">
        <f t="shared" si="3"/>
        <v>4</v>
      </c>
      <c r="AJ37" s="11" t="s">
        <v>263</v>
      </c>
      <c r="AK37" s="52" t="str">
        <f t="shared" si="4"/>
        <v>4</v>
      </c>
      <c r="AL37" s="11" t="s">
        <v>34</v>
      </c>
      <c r="AM37" s="51" t="str">
        <f t="shared" si="5"/>
        <v>4</v>
      </c>
      <c r="AN37" s="11" t="s">
        <v>243</v>
      </c>
      <c r="AO37" s="52" t="str">
        <f t="shared" si="6"/>
        <v>2</v>
      </c>
      <c r="AP37" s="42" t="s">
        <v>50</v>
      </c>
      <c r="AQ37" s="51" t="str">
        <f t="shared" si="7"/>
        <v>2</v>
      </c>
      <c r="AR37" s="197" t="str">
        <f t="shared" si="13"/>
        <v>2444422</v>
      </c>
      <c r="AS37" s="198">
        <f t="shared" si="8"/>
        <v>4</v>
      </c>
      <c r="AT37" s="198" t="str">
        <f>VLOOKUP(AS37,'Listas '!$B$151:$C$156,2,FALSE)</f>
        <v>Alta</v>
      </c>
      <c r="AU37" s="189" t="str">
        <f>VLOOKUP(AT37,'Listas '!$C$151:$D$156,2,FALSE)</f>
        <v>Crítico</v>
      </c>
    </row>
    <row r="38" spans="2:48" s="185" customFormat="1" ht="41.4" thickBot="1">
      <c r="B38" s="35"/>
      <c r="C38" s="36" t="s">
        <v>380</v>
      </c>
      <c r="D38" s="36" t="s">
        <v>381</v>
      </c>
      <c r="E38" s="36" t="s">
        <v>382</v>
      </c>
      <c r="F38" s="36" t="s">
        <v>482</v>
      </c>
      <c r="G38" s="36">
        <v>14792</v>
      </c>
      <c r="H38" s="36" t="s">
        <v>226</v>
      </c>
      <c r="I38" s="36" t="s">
        <v>186</v>
      </c>
      <c r="J38" s="36" t="s">
        <v>187</v>
      </c>
      <c r="K38" s="36" t="s">
        <v>149</v>
      </c>
      <c r="L38" s="37" t="s">
        <v>324</v>
      </c>
      <c r="M38" s="36" t="s">
        <v>150</v>
      </c>
      <c r="N38" s="36" t="s">
        <v>432</v>
      </c>
      <c r="O38" s="36" t="s">
        <v>151</v>
      </c>
      <c r="P38" s="37" t="s">
        <v>6</v>
      </c>
      <c r="Q38" s="36" t="s">
        <v>441</v>
      </c>
      <c r="R38" s="37" t="s">
        <v>140</v>
      </c>
      <c r="S38" s="36" t="s">
        <v>175</v>
      </c>
      <c r="T38" s="38">
        <v>0</v>
      </c>
      <c r="U38" s="38">
        <v>3</v>
      </c>
      <c r="V38" s="54">
        <v>0</v>
      </c>
      <c r="W38" s="44">
        <f t="shared" si="9"/>
        <v>0</v>
      </c>
      <c r="X38" s="72">
        <v>542</v>
      </c>
      <c r="Y38" s="45">
        <f t="shared" si="0"/>
        <v>0</v>
      </c>
      <c r="Z38" s="40">
        <v>0</v>
      </c>
      <c r="AA38" s="205">
        <f t="shared" si="10"/>
        <v>0</v>
      </c>
      <c r="AB38" s="47">
        <f t="shared" si="11"/>
        <v>0</v>
      </c>
      <c r="AC38" s="41">
        <v>183157285.22590774</v>
      </c>
      <c r="AD38" s="48">
        <f t="shared" si="12"/>
        <v>183157285.22590774</v>
      </c>
      <c r="AE38" s="49">
        <f t="shared" si="1"/>
        <v>2</v>
      </c>
      <c r="AF38" s="11" t="s">
        <v>64</v>
      </c>
      <c r="AG38" s="50" t="str">
        <f t="shared" si="2"/>
        <v>1</v>
      </c>
      <c r="AH38" s="11" t="s">
        <v>153</v>
      </c>
      <c r="AI38" s="51" t="str">
        <f t="shared" si="3"/>
        <v>2</v>
      </c>
      <c r="AJ38" s="11" t="s">
        <v>263</v>
      </c>
      <c r="AK38" s="52" t="str">
        <f t="shared" si="4"/>
        <v>4</v>
      </c>
      <c r="AL38" s="11" t="s">
        <v>242</v>
      </c>
      <c r="AM38" s="51" t="str">
        <f t="shared" si="5"/>
        <v>2</v>
      </c>
      <c r="AN38" s="11" t="s">
        <v>247</v>
      </c>
      <c r="AO38" s="52" t="str">
        <f t="shared" si="6"/>
        <v>1</v>
      </c>
      <c r="AP38" s="42" t="s">
        <v>62</v>
      </c>
      <c r="AQ38" s="51" t="str">
        <f t="shared" si="7"/>
        <v>1</v>
      </c>
      <c r="AR38" s="197" t="str">
        <f t="shared" si="13"/>
        <v>2124211</v>
      </c>
      <c r="AS38" s="198">
        <f t="shared" si="8"/>
        <v>4</v>
      </c>
      <c r="AT38" s="198" t="str">
        <f>VLOOKUP(AS38,'Listas '!$B$151:$C$156,2,FALSE)</f>
        <v>Alta</v>
      </c>
      <c r="AU38" s="189" t="str">
        <f>VLOOKUP(AT38,'Listas '!$C$151:$D$156,2,FALSE)</f>
        <v>Crítico</v>
      </c>
      <c r="AV38"/>
    </row>
    <row r="39" spans="2:48" s="185" customFormat="1" ht="41.4" thickBot="1">
      <c r="B39" s="35"/>
      <c r="C39" s="36" t="s">
        <v>380</v>
      </c>
      <c r="D39" s="36" t="s">
        <v>381</v>
      </c>
      <c r="E39" s="36" t="s">
        <v>382</v>
      </c>
      <c r="F39" s="36" t="s">
        <v>482</v>
      </c>
      <c r="G39" s="36">
        <v>14792</v>
      </c>
      <c r="H39" s="36" t="s">
        <v>227</v>
      </c>
      <c r="I39" s="36" t="s">
        <v>188</v>
      </c>
      <c r="J39" s="36" t="s">
        <v>187</v>
      </c>
      <c r="K39" s="36" t="s">
        <v>149</v>
      </c>
      <c r="L39" s="37" t="s">
        <v>324</v>
      </c>
      <c r="M39" s="36" t="s">
        <v>150</v>
      </c>
      <c r="N39" s="36" t="s">
        <v>432</v>
      </c>
      <c r="O39" s="36" t="s">
        <v>151</v>
      </c>
      <c r="P39" s="37" t="s">
        <v>6</v>
      </c>
      <c r="Q39" s="36" t="s">
        <v>441</v>
      </c>
      <c r="R39" s="37" t="s">
        <v>140</v>
      </c>
      <c r="S39" s="36" t="s">
        <v>175</v>
      </c>
      <c r="T39" s="38">
        <v>0</v>
      </c>
      <c r="U39" s="38">
        <v>3</v>
      </c>
      <c r="V39" s="54">
        <v>0</v>
      </c>
      <c r="W39" s="44">
        <f t="shared" si="9"/>
        <v>0</v>
      </c>
      <c r="X39" s="72">
        <v>542</v>
      </c>
      <c r="Y39" s="45">
        <f t="shared" si="0"/>
        <v>0</v>
      </c>
      <c r="Z39" s="40">
        <v>0</v>
      </c>
      <c r="AA39" s="205">
        <f t="shared" si="10"/>
        <v>0</v>
      </c>
      <c r="AB39" s="47">
        <f t="shared" si="11"/>
        <v>0</v>
      </c>
      <c r="AC39" s="41">
        <v>183157285.22590774</v>
      </c>
      <c r="AD39" s="48">
        <f t="shared" si="12"/>
        <v>183157285.22590774</v>
      </c>
      <c r="AE39" s="49">
        <f t="shared" si="1"/>
        <v>2</v>
      </c>
      <c r="AF39" s="11" t="s">
        <v>64</v>
      </c>
      <c r="AG39" s="50" t="str">
        <f t="shared" si="2"/>
        <v>1</v>
      </c>
      <c r="AH39" s="11" t="s">
        <v>153</v>
      </c>
      <c r="AI39" s="51" t="str">
        <f t="shared" si="3"/>
        <v>2</v>
      </c>
      <c r="AJ39" s="11" t="s">
        <v>263</v>
      </c>
      <c r="AK39" s="52" t="str">
        <f t="shared" si="4"/>
        <v>4</v>
      </c>
      <c r="AL39" s="11" t="s">
        <v>242</v>
      </c>
      <c r="AM39" s="51" t="str">
        <f t="shared" si="5"/>
        <v>2</v>
      </c>
      <c r="AN39" s="11" t="s">
        <v>247</v>
      </c>
      <c r="AO39" s="52" t="str">
        <f t="shared" si="6"/>
        <v>1</v>
      </c>
      <c r="AP39" s="42" t="s">
        <v>62</v>
      </c>
      <c r="AQ39" s="51" t="str">
        <f t="shared" si="7"/>
        <v>1</v>
      </c>
      <c r="AR39" s="197" t="str">
        <f t="shared" si="13"/>
        <v>2124211</v>
      </c>
      <c r="AS39" s="198">
        <f t="shared" si="8"/>
        <v>4</v>
      </c>
      <c r="AT39" s="198" t="str">
        <f>VLOOKUP(AS39,'Listas '!$B$151:$C$156,2,FALSE)</f>
        <v>Alta</v>
      </c>
      <c r="AU39" s="189" t="str">
        <f>VLOOKUP(AT39,'Listas '!$C$151:$D$156,2,FALSE)</f>
        <v>Crítico</v>
      </c>
      <c r="AV39"/>
    </row>
    <row r="40" spans="2:48" s="185" customFormat="1" ht="112.8" thickBot="1">
      <c r="B40" s="35"/>
      <c r="C40" s="36" t="s">
        <v>380</v>
      </c>
      <c r="D40" s="36" t="s">
        <v>381</v>
      </c>
      <c r="E40" s="36" t="s">
        <v>382</v>
      </c>
      <c r="F40" s="36" t="s">
        <v>481</v>
      </c>
      <c r="G40" s="36">
        <v>14792</v>
      </c>
      <c r="H40" s="36" t="s">
        <v>228</v>
      </c>
      <c r="I40" s="36" t="s">
        <v>189</v>
      </c>
      <c r="J40" s="36" t="s">
        <v>345</v>
      </c>
      <c r="K40" s="36" t="s">
        <v>346</v>
      </c>
      <c r="L40" s="37" t="s">
        <v>136</v>
      </c>
      <c r="M40" s="36" t="s">
        <v>493</v>
      </c>
      <c r="N40" s="36" t="s">
        <v>432</v>
      </c>
      <c r="O40" s="36" t="s">
        <v>147</v>
      </c>
      <c r="P40" s="37" t="s">
        <v>1</v>
      </c>
      <c r="Q40" s="36" t="s">
        <v>190</v>
      </c>
      <c r="R40" s="37" t="s">
        <v>140</v>
      </c>
      <c r="S40" s="36" t="s">
        <v>191</v>
      </c>
      <c r="T40" s="38">
        <v>2.0833333333333332E-2</v>
      </c>
      <c r="U40" s="209">
        <v>0.33333333333333331</v>
      </c>
      <c r="V40" s="54">
        <v>0</v>
      </c>
      <c r="W40" s="44">
        <f t="shared" si="9"/>
        <v>0</v>
      </c>
      <c r="X40" s="72">
        <v>542</v>
      </c>
      <c r="Y40" s="45">
        <f t="shared" si="0"/>
        <v>2.0833333333333332E-2</v>
      </c>
      <c r="Z40" s="40">
        <v>0</v>
      </c>
      <c r="AA40" s="205">
        <f t="shared" si="10"/>
        <v>0</v>
      </c>
      <c r="AB40" s="47">
        <f t="shared" si="11"/>
        <v>0</v>
      </c>
      <c r="AC40" s="204">
        <v>140512528.09999999</v>
      </c>
      <c r="AD40" s="48">
        <f t="shared" si="12"/>
        <v>140512528.09999999</v>
      </c>
      <c r="AE40" s="49">
        <f t="shared" si="1"/>
        <v>2</v>
      </c>
      <c r="AF40" s="11" t="s">
        <v>61</v>
      </c>
      <c r="AG40" s="50" t="str">
        <f t="shared" si="2"/>
        <v>1</v>
      </c>
      <c r="AH40" s="11" t="s">
        <v>63</v>
      </c>
      <c r="AI40" s="51" t="str">
        <f t="shared" si="3"/>
        <v>1</v>
      </c>
      <c r="AJ40" s="11" t="s">
        <v>143</v>
      </c>
      <c r="AK40" s="52" t="str">
        <f t="shared" si="4"/>
        <v>1</v>
      </c>
      <c r="AL40" s="11" t="s">
        <v>43</v>
      </c>
      <c r="AM40" s="51" t="str">
        <f t="shared" si="5"/>
        <v>3</v>
      </c>
      <c r="AN40" s="11" t="s">
        <v>247</v>
      </c>
      <c r="AO40" s="52" t="str">
        <f t="shared" si="6"/>
        <v>1</v>
      </c>
      <c r="AP40" s="42" t="s">
        <v>58</v>
      </c>
      <c r="AQ40" s="51" t="str">
        <f t="shared" si="7"/>
        <v>1</v>
      </c>
      <c r="AR40" s="197" t="str">
        <f t="shared" si="13"/>
        <v>2111311</v>
      </c>
      <c r="AS40" s="198">
        <f t="shared" si="8"/>
        <v>3</v>
      </c>
      <c r="AT40" s="198" t="str">
        <f>VLOOKUP(AS40,'Listas '!$B$151:$C$156,2,FALSE)</f>
        <v>Media</v>
      </c>
      <c r="AU40" s="189" t="str">
        <f>VLOOKUP(AT40,'Listas '!$C$151:$D$156,2,FALSE)</f>
        <v>Esencial</v>
      </c>
      <c r="AV40"/>
    </row>
    <row r="41" spans="2:48" s="185" customFormat="1" ht="255.6" thickBot="1">
      <c r="B41" s="35"/>
      <c r="C41" s="296" t="s">
        <v>380</v>
      </c>
      <c r="D41" s="36" t="s">
        <v>381</v>
      </c>
      <c r="E41" s="36" t="s">
        <v>382</v>
      </c>
      <c r="F41" s="36" t="s">
        <v>481</v>
      </c>
      <c r="G41" s="36">
        <v>14792</v>
      </c>
      <c r="H41" s="36" t="s">
        <v>231</v>
      </c>
      <c r="I41" s="36" t="s">
        <v>192</v>
      </c>
      <c r="J41" s="36" t="s">
        <v>347</v>
      </c>
      <c r="K41" s="36" t="s">
        <v>348</v>
      </c>
      <c r="L41" s="37" t="s">
        <v>136</v>
      </c>
      <c r="M41" s="36" t="s">
        <v>236</v>
      </c>
      <c r="N41" s="36" t="s">
        <v>432</v>
      </c>
      <c r="O41" s="36" t="s">
        <v>151</v>
      </c>
      <c r="P41" s="37" t="s">
        <v>6</v>
      </c>
      <c r="Q41" s="36" t="s">
        <v>349</v>
      </c>
      <c r="R41" s="37" t="s">
        <v>140</v>
      </c>
      <c r="S41" s="36" t="s">
        <v>350</v>
      </c>
      <c r="T41" s="38">
        <v>0</v>
      </c>
      <c r="U41" s="209">
        <v>2</v>
      </c>
      <c r="V41" s="54">
        <v>0</v>
      </c>
      <c r="W41" s="44">
        <f t="shared" si="9"/>
        <v>0</v>
      </c>
      <c r="X41" s="72">
        <v>542</v>
      </c>
      <c r="Y41" s="45">
        <f t="shared" si="0"/>
        <v>0</v>
      </c>
      <c r="Z41" s="40">
        <v>0</v>
      </c>
      <c r="AA41" s="205">
        <f t="shared" si="10"/>
        <v>0</v>
      </c>
      <c r="AB41" s="47">
        <f t="shared" si="11"/>
        <v>0</v>
      </c>
      <c r="AC41" s="41">
        <v>30000000</v>
      </c>
      <c r="AD41" s="48">
        <f t="shared" si="12"/>
        <v>30000000</v>
      </c>
      <c r="AE41" s="49">
        <f t="shared" si="1"/>
        <v>1</v>
      </c>
      <c r="AF41" s="11" t="s">
        <v>61</v>
      </c>
      <c r="AG41" s="50" t="str">
        <f t="shared" si="2"/>
        <v>1</v>
      </c>
      <c r="AH41" s="11" t="s">
        <v>63</v>
      </c>
      <c r="AI41" s="51" t="str">
        <f t="shared" si="3"/>
        <v>1</v>
      </c>
      <c r="AJ41" s="11" t="s">
        <v>143</v>
      </c>
      <c r="AK41" s="52" t="str">
        <f t="shared" si="4"/>
        <v>1</v>
      </c>
      <c r="AL41" s="11" t="s">
        <v>242</v>
      </c>
      <c r="AM41" s="51" t="str">
        <f t="shared" si="5"/>
        <v>2</v>
      </c>
      <c r="AN41" s="11" t="s">
        <v>247</v>
      </c>
      <c r="AO41" s="52" t="str">
        <f t="shared" si="6"/>
        <v>1</v>
      </c>
      <c r="AP41" s="42" t="s">
        <v>62</v>
      </c>
      <c r="AQ41" s="51" t="str">
        <f t="shared" si="7"/>
        <v>1</v>
      </c>
      <c r="AR41" s="197" t="str">
        <f t="shared" si="13"/>
        <v>1111211</v>
      </c>
      <c r="AS41" s="198">
        <f t="shared" si="8"/>
        <v>2</v>
      </c>
      <c r="AT41" s="198" t="str">
        <f>VLOOKUP(AS41,'Listas '!$B$151:$C$156,2,FALSE)</f>
        <v>Baja</v>
      </c>
      <c r="AU41" s="189" t="str">
        <f>VLOOKUP(AT41,'Listas '!$C$151:$D$156,2,FALSE)</f>
        <v>No crítico</v>
      </c>
      <c r="AV41"/>
    </row>
    <row r="42" spans="2:48" s="185" customFormat="1" ht="14.4">
      <c r="B42" s="35"/>
      <c r="C42" s="294"/>
      <c r="E42" t="s">
        <v>1260</v>
      </c>
      <c r="F42"/>
      <c r="G42"/>
    </row>
    <row r="43" spans="2:48" s="185" customFormat="1" ht="14.4">
      <c r="B43" s="35"/>
      <c r="C43" s="294"/>
      <c r="E43"/>
      <c r="F43"/>
      <c r="G43"/>
    </row>
    <row r="44" spans="2:48" s="185" customFormat="1" ht="14.4">
      <c r="B44" s="35"/>
      <c r="C44" s="294"/>
      <c r="E44"/>
      <c r="F44"/>
      <c r="G44"/>
    </row>
    <row r="45" spans="2:48" s="185" customFormat="1" ht="14.4">
      <c r="B45" s="35"/>
      <c r="C45" s="294"/>
      <c r="E45"/>
      <c r="F45"/>
      <c r="G45"/>
    </row>
    <row r="46" spans="2:48" s="185" customFormat="1" ht="14.4">
      <c r="B46" s="35"/>
      <c r="C46" s="294"/>
      <c r="E46"/>
      <c r="F46"/>
      <c r="G46"/>
    </row>
    <row r="47" spans="2:48" s="185" customFormat="1" ht="14.4">
      <c r="B47" s="35"/>
      <c r="C47" s="294"/>
      <c r="E47"/>
      <c r="F47"/>
      <c r="G47"/>
    </row>
    <row r="48" spans="2:48" s="185" customFormat="1" ht="14.4">
      <c r="B48" s="35"/>
      <c r="C48" s="294"/>
      <c r="E48"/>
      <c r="F48"/>
      <c r="G48"/>
    </row>
    <row r="49" spans="2:7" s="185" customFormat="1" ht="14.4">
      <c r="B49" s="35"/>
      <c r="C49" s="294"/>
      <c r="E49"/>
      <c r="F49"/>
      <c r="G49"/>
    </row>
    <row r="50" spans="2:7" s="185" customFormat="1" ht="14.4">
      <c r="B50" s="35"/>
      <c r="C50" s="294"/>
      <c r="E50"/>
      <c r="F50"/>
      <c r="G50"/>
    </row>
    <row r="51" spans="2:7" s="185" customFormat="1" ht="14.4">
      <c r="B51" s="35"/>
      <c r="C51" s="294"/>
      <c r="E51"/>
      <c r="F51"/>
      <c r="G51"/>
    </row>
    <row r="52" spans="2:7" s="185" customFormat="1" ht="14.4">
      <c r="B52" s="35"/>
      <c r="C52" s="294"/>
      <c r="E52"/>
      <c r="F52"/>
      <c r="G52"/>
    </row>
    <row r="53" spans="2:7" s="185" customFormat="1" ht="14.4">
      <c r="B53" s="35"/>
      <c r="C53" s="294"/>
      <c r="E53"/>
      <c r="F53"/>
      <c r="G53"/>
    </row>
    <row r="54" spans="2:7" s="185" customFormat="1" ht="14.4">
      <c r="B54" s="35"/>
      <c r="C54" s="294"/>
      <c r="E54"/>
      <c r="F54"/>
      <c r="G54"/>
    </row>
    <row r="55" spans="2:7" s="185" customFormat="1" ht="14.4">
      <c r="B55" s="35"/>
      <c r="C55" s="294"/>
      <c r="E55"/>
      <c r="F55"/>
      <c r="G55"/>
    </row>
    <row r="56" spans="2:7" s="185" customFormat="1" ht="14.4">
      <c r="B56" s="35"/>
      <c r="C56" s="294"/>
      <c r="E56"/>
      <c r="F56"/>
      <c r="G56"/>
    </row>
    <row r="57" spans="2:7" s="185" customFormat="1" ht="14.4">
      <c r="B57" s="35"/>
      <c r="C57" s="294"/>
      <c r="E57"/>
      <c r="F57"/>
      <c r="G57"/>
    </row>
    <row r="58" spans="2:7" s="185" customFormat="1" ht="14.4">
      <c r="B58" s="35"/>
      <c r="C58" s="294"/>
      <c r="E58"/>
      <c r="F58"/>
      <c r="G58"/>
    </row>
    <row r="59" spans="2:7" s="185" customFormat="1" ht="14.4">
      <c r="B59" s="35"/>
      <c r="C59" s="294"/>
      <c r="E59"/>
      <c r="F59"/>
      <c r="G59"/>
    </row>
    <row r="60" spans="2:7" s="185" customFormat="1" ht="14.4">
      <c r="B60" s="35"/>
      <c r="C60" s="294"/>
      <c r="E60"/>
      <c r="F60"/>
      <c r="G60"/>
    </row>
    <row r="61" spans="2:7" s="185" customFormat="1" ht="14.4">
      <c r="B61" s="35"/>
      <c r="C61" s="294"/>
      <c r="E61"/>
      <c r="F61"/>
      <c r="G61"/>
    </row>
    <row r="62" spans="2:7" s="185" customFormat="1" ht="14.4">
      <c r="B62" s="35"/>
      <c r="C62" s="294"/>
      <c r="E62"/>
      <c r="F62"/>
      <c r="G62"/>
    </row>
    <row r="63" spans="2:7" s="185" customFormat="1" ht="14.4">
      <c r="B63" s="35"/>
      <c r="C63" s="294"/>
      <c r="E63"/>
      <c r="F63"/>
      <c r="G63"/>
    </row>
    <row r="64" spans="2:7" s="185" customFormat="1" ht="14.4">
      <c r="B64" s="35"/>
      <c r="C64" s="294"/>
      <c r="E64"/>
      <c r="F64"/>
      <c r="G64"/>
    </row>
    <row r="65" spans="2:7" s="185" customFormat="1" ht="14.4">
      <c r="B65" s="35"/>
      <c r="C65" s="294"/>
      <c r="E65"/>
      <c r="F65"/>
      <c r="G65"/>
    </row>
    <row r="66" spans="2:7" s="185" customFormat="1" ht="14.4">
      <c r="B66" s="35"/>
      <c r="C66" s="294"/>
      <c r="E66"/>
      <c r="F66"/>
      <c r="G66"/>
    </row>
    <row r="67" spans="2:7" s="185" customFormat="1" ht="14.4">
      <c r="B67" s="35"/>
      <c r="C67" s="294"/>
      <c r="E67"/>
      <c r="F67"/>
      <c r="G67"/>
    </row>
    <row r="68" spans="2:7" s="185" customFormat="1" ht="14.4">
      <c r="B68" s="35"/>
      <c r="C68" s="294"/>
      <c r="E68"/>
      <c r="F68"/>
      <c r="G68"/>
    </row>
    <row r="69" spans="2:7" s="185" customFormat="1" ht="14.4">
      <c r="B69" s="35"/>
      <c r="C69" s="294"/>
      <c r="E69"/>
      <c r="F69"/>
      <c r="G69"/>
    </row>
    <row r="70" spans="2:7" s="185" customFormat="1" ht="14.4">
      <c r="B70" s="35"/>
      <c r="C70" s="294"/>
      <c r="E70"/>
      <c r="F70"/>
      <c r="G70"/>
    </row>
    <row r="71" spans="2:7" s="185" customFormat="1" ht="14.4">
      <c r="B71" s="35"/>
      <c r="C71" s="294"/>
      <c r="E71"/>
      <c r="F71"/>
      <c r="G71"/>
    </row>
    <row r="72" spans="2:7" s="185" customFormat="1" ht="14.4">
      <c r="B72" s="35"/>
      <c r="C72" s="294"/>
      <c r="E72"/>
      <c r="F72"/>
      <c r="G72"/>
    </row>
    <row r="73" spans="2:7" s="185" customFormat="1" ht="14.4">
      <c r="B73" s="35"/>
      <c r="C73" s="294"/>
      <c r="E73"/>
      <c r="F73"/>
      <c r="G73"/>
    </row>
    <row r="74" spans="2:7" s="185" customFormat="1" ht="14.4">
      <c r="B74" s="35"/>
      <c r="C74" s="294"/>
      <c r="E74"/>
      <c r="F74"/>
      <c r="G74"/>
    </row>
    <row r="75" spans="2:7" s="185" customFormat="1" ht="14.4">
      <c r="B75" s="35"/>
      <c r="C75" s="294"/>
      <c r="E75"/>
      <c r="F75"/>
      <c r="G75"/>
    </row>
    <row r="76" spans="2:7" s="185" customFormat="1" ht="14.4">
      <c r="B76" s="35"/>
      <c r="C76" s="294"/>
      <c r="E76"/>
      <c r="F76"/>
      <c r="G76"/>
    </row>
    <row r="77" spans="2:7" s="185" customFormat="1" ht="14.4">
      <c r="B77" s="35"/>
      <c r="C77" s="294"/>
      <c r="E77"/>
      <c r="F77"/>
      <c r="G77"/>
    </row>
    <row r="78" spans="2:7" s="185" customFormat="1" ht="14.4">
      <c r="B78" s="35"/>
      <c r="C78" s="294"/>
      <c r="E78"/>
      <c r="F78"/>
      <c r="G78"/>
    </row>
    <row r="79" spans="2:7" s="185" customFormat="1" ht="14.4">
      <c r="B79" s="35"/>
      <c r="C79" s="294"/>
      <c r="E79"/>
      <c r="F79"/>
      <c r="G79"/>
    </row>
    <row r="80" spans="2:7" s="185" customFormat="1" ht="14.4">
      <c r="B80" s="35"/>
      <c r="C80" s="294"/>
      <c r="E80"/>
      <c r="F80"/>
      <c r="G80"/>
    </row>
    <row r="81" spans="2:7" s="185" customFormat="1" ht="14.4">
      <c r="B81" s="35"/>
      <c r="C81" s="294"/>
      <c r="E81"/>
      <c r="F81"/>
      <c r="G81"/>
    </row>
    <row r="82" spans="2:7" s="185" customFormat="1" ht="14.4">
      <c r="B82" s="35"/>
      <c r="C82" s="294"/>
      <c r="E82"/>
      <c r="F82"/>
      <c r="G82"/>
    </row>
    <row r="83" spans="2:7" s="185" customFormat="1" ht="14.4">
      <c r="B83" s="35"/>
      <c r="C83" s="294"/>
      <c r="E83"/>
      <c r="F83"/>
      <c r="G83"/>
    </row>
    <row r="84" spans="2:7" s="185" customFormat="1" ht="14.4">
      <c r="B84" s="35"/>
      <c r="C84" s="294"/>
      <c r="E84"/>
      <c r="F84"/>
      <c r="G84"/>
    </row>
    <row r="85" spans="2:7" s="185" customFormat="1" ht="14.4">
      <c r="B85" s="35"/>
      <c r="C85" s="294"/>
      <c r="E85"/>
      <c r="F85"/>
      <c r="G85"/>
    </row>
    <row r="86" spans="2:7" s="185" customFormat="1" ht="14.4">
      <c r="B86" s="35"/>
      <c r="C86" s="294"/>
      <c r="E86"/>
      <c r="F86"/>
      <c r="G86"/>
    </row>
    <row r="87" spans="2:7" s="185" customFormat="1" ht="14.4">
      <c r="B87" s="35"/>
      <c r="C87" s="294"/>
      <c r="E87"/>
      <c r="F87"/>
      <c r="G87"/>
    </row>
    <row r="88" spans="2:7" s="185" customFormat="1" ht="14.4">
      <c r="B88" s="35"/>
      <c r="C88" s="294"/>
      <c r="E88"/>
      <c r="F88"/>
      <c r="G88"/>
    </row>
    <row r="89" spans="2:7" s="185" customFormat="1" ht="14.4">
      <c r="B89" s="35"/>
      <c r="C89" s="294"/>
      <c r="E89"/>
      <c r="F89"/>
      <c r="G89"/>
    </row>
    <row r="90" spans="2:7" s="185" customFormat="1" ht="14.4">
      <c r="B90" s="35"/>
      <c r="C90" s="294"/>
      <c r="E90"/>
      <c r="F90"/>
      <c r="G90"/>
    </row>
    <row r="91" spans="2:7" s="185" customFormat="1" ht="14.4">
      <c r="B91" s="35"/>
      <c r="C91" s="294"/>
      <c r="E91"/>
      <c r="F91"/>
      <c r="G91"/>
    </row>
    <row r="92" spans="2:7" s="185" customFormat="1" ht="14.4">
      <c r="B92" s="35"/>
      <c r="C92" s="294"/>
      <c r="E92"/>
      <c r="F92"/>
      <c r="G92"/>
    </row>
    <row r="93" spans="2:7" s="185" customFormat="1" ht="14.4">
      <c r="B93" s="35"/>
      <c r="C93" s="294"/>
      <c r="E93"/>
      <c r="F93"/>
      <c r="G93"/>
    </row>
    <row r="94" spans="2:7" s="185" customFormat="1" ht="14.4">
      <c r="B94" s="35"/>
      <c r="C94" s="294"/>
      <c r="E94"/>
      <c r="F94"/>
      <c r="G94"/>
    </row>
    <row r="95" spans="2:7" s="185" customFormat="1" ht="14.4">
      <c r="B95" s="35"/>
      <c r="C95" s="294"/>
      <c r="E95"/>
      <c r="F95"/>
      <c r="G95"/>
    </row>
    <row r="96" spans="2:7" s="185" customFormat="1" ht="14.4">
      <c r="B96" s="35"/>
      <c r="C96" s="294"/>
      <c r="E96"/>
      <c r="F96"/>
      <c r="G96"/>
    </row>
    <row r="97" spans="2:7" s="185" customFormat="1" ht="14.4">
      <c r="B97" s="35"/>
      <c r="C97" s="294"/>
      <c r="E97"/>
      <c r="F97"/>
      <c r="G97"/>
    </row>
    <row r="98" spans="2:7" s="185" customFormat="1" ht="14.4">
      <c r="B98" s="35"/>
      <c r="C98" s="294"/>
      <c r="E98"/>
      <c r="F98"/>
      <c r="G98"/>
    </row>
    <row r="99" spans="2:7" s="185" customFormat="1" ht="14.4">
      <c r="B99" s="35"/>
      <c r="C99" s="294"/>
      <c r="E99"/>
      <c r="F99"/>
      <c r="G99"/>
    </row>
    <row r="100" spans="2:7" s="185" customFormat="1" ht="14.4">
      <c r="B100" s="35"/>
      <c r="C100" s="294"/>
      <c r="E100"/>
      <c r="F100"/>
      <c r="G100"/>
    </row>
    <row r="101" spans="2:7" s="185" customFormat="1" ht="14.4">
      <c r="B101" s="35"/>
      <c r="C101" s="294"/>
      <c r="E101"/>
      <c r="F101"/>
      <c r="G101"/>
    </row>
    <row r="102" spans="2:7" s="185" customFormat="1" ht="14.4">
      <c r="B102" s="35"/>
      <c r="C102" s="294"/>
      <c r="E102"/>
      <c r="F102"/>
      <c r="G102"/>
    </row>
    <row r="103" spans="2:7" s="185" customFormat="1" ht="14.4">
      <c r="B103" s="35"/>
      <c r="C103" s="294"/>
      <c r="E103"/>
      <c r="F103"/>
      <c r="G103"/>
    </row>
    <row r="104" spans="2:7" s="185" customFormat="1" ht="14.4">
      <c r="B104" s="35"/>
      <c r="C104" s="294"/>
      <c r="E104"/>
      <c r="F104"/>
      <c r="G104"/>
    </row>
    <row r="105" spans="2:7" s="185" customFormat="1" ht="14.4">
      <c r="B105" s="35"/>
      <c r="C105" s="294"/>
      <c r="E105"/>
      <c r="F105"/>
      <c r="G105"/>
    </row>
    <row r="106" spans="2:7" s="185" customFormat="1" ht="14.4">
      <c r="B106" s="35"/>
      <c r="C106" s="294"/>
      <c r="E106"/>
      <c r="F106"/>
      <c r="G106"/>
    </row>
    <row r="107" spans="2:7" s="185" customFormat="1" ht="14.4">
      <c r="B107" s="35"/>
      <c r="C107" s="294"/>
      <c r="E107"/>
      <c r="F107"/>
      <c r="G107"/>
    </row>
    <row r="108" spans="2:7" s="185" customFormat="1" ht="14.4">
      <c r="B108" s="35"/>
      <c r="C108" s="294"/>
      <c r="E108"/>
      <c r="F108"/>
      <c r="G108"/>
    </row>
    <row r="109" spans="2:7" s="185" customFormat="1" ht="14.4">
      <c r="B109" s="35"/>
      <c r="C109" s="294"/>
      <c r="E109"/>
      <c r="F109"/>
      <c r="G109"/>
    </row>
    <row r="110" spans="2:7" s="185" customFormat="1" ht="14.4">
      <c r="B110" s="35"/>
      <c r="C110" s="294"/>
      <c r="E110"/>
      <c r="F110"/>
      <c r="G110"/>
    </row>
    <row r="111" spans="2:7" s="185" customFormat="1" ht="14.4">
      <c r="B111" s="35"/>
      <c r="C111" s="294"/>
      <c r="E111"/>
      <c r="F111"/>
      <c r="G111"/>
    </row>
    <row r="112" spans="2:7" s="185" customFormat="1" ht="14.4">
      <c r="B112" s="35"/>
      <c r="C112" s="294"/>
      <c r="E112"/>
      <c r="F112"/>
      <c r="G112"/>
    </row>
    <row r="113" spans="2:7" s="185" customFormat="1" ht="14.4">
      <c r="B113" s="35"/>
      <c r="C113" s="294"/>
      <c r="E113"/>
      <c r="F113"/>
      <c r="G113"/>
    </row>
    <row r="114" spans="2:7" s="185" customFormat="1" ht="14.4">
      <c r="B114" s="35"/>
      <c r="C114" s="294"/>
      <c r="E114"/>
      <c r="F114"/>
      <c r="G114"/>
    </row>
    <row r="115" spans="2:7" s="185" customFormat="1" ht="14.4">
      <c r="B115" s="35"/>
      <c r="C115" s="294"/>
      <c r="E115"/>
      <c r="F115"/>
      <c r="G115"/>
    </row>
    <row r="116" spans="2:7" s="185" customFormat="1" ht="14.4">
      <c r="B116" s="35"/>
      <c r="C116" s="294"/>
      <c r="E116"/>
      <c r="F116"/>
      <c r="G116"/>
    </row>
    <row r="117" spans="2:7" s="185" customFormat="1" ht="14.4">
      <c r="B117" s="35"/>
      <c r="C117" s="294"/>
      <c r="E117"/>
      <c r="F117"/>
      <c r="G117"/>
    </row>
    <row r="118" spans="2:7" s="185" customFormat="1" ht="14.4">
      <c r="B118" s="35"/>
      <c r="C118" s="294"/>
      <c r="E118"/>
      <c r="F118"/>
      <c r="G118"/>
    </row>
    <row r="119" spans="2:7" s="185" customFormat="1" ht="14.4">
      <c r="B119" s="35"/>
      <c r="C119" s="294"/>
      <c r="E119"/>
      <c r="F119"/>
      <c r="G119"/>
    </row>
    <row r="120" spans="2:7" s="185" customFormat="1" ht="14.4">
      <c r="B120" s="35"/>
      <c r="C120" s="294"/>
      <c r="E120"/>
      <c r="F120"/>
      <c r="G120"/>
    </row>
    <row r="121" spans="2:7" s="185" customFormat="1" ht="14.4">
      <c r="B121" s="35"/>
      <c r="C121" s="294"/>
      <c r="E121"/>
      <c r="F121"/>
      <c r="G121"/>
    </row>
    <row r="122" spans="2:7" s="185" customFormat="1" ht="14.4">
      <c r="B122" s="35"/>
      <c r="C122" s="294"/>
      <c r="E122"/>
      <c r="F122"/>
      <c r="G122"/>
    </row>
    <row r="123" spans="2:7" s="185" customFormat="1" ht="14.4">
      <c r="B123" s="35"/>
      <c r="C123" s="294"/>
      <c r="E123"/>
      <c r="F123"/>
      <c r="G123"/>
    </row>
    <row r="124" spans="2:7" s="185" customFormat="1" ht="14.4">
      <c r="B124" s="35"/>
      <c r="C124" s="294"/>
      <c r="E124"/>
      <c r="F124"/>
      <c r="G124"/>
    </row>
    <row r="125" spans="2:7" s="185" customFormat="1" ht="14.4">
      <c r="B125" s="35"/>
      <c r="C125" s="294"/>
      <c r="E125"/>
      <c r="F125"/>
      <c r="G125"/>
    </row>
    <row r="126" spans="2:7" s="185" customFormat="1" ht="14.4">
      <c r="B126" s="35"/>
      <c r="C126" s="294"/>
      <c r="E126"/>
      <c r="F126"/>
      <c r="G126"/>
    </row>
    <row r="127" spans="2:7" s="185" customFormat="1" ht="14.4">
      <c r="B127" s="35"/>
      <c r="C127" s="294"/>
      <c r="E127"/>
      <c r="F127"/>
      <c r="G127"/>
    </row>
    <row r="128" spans="2:7" s="185" customFormat="1" ht="14.4">
      <c r="B128" s="35"/>
      <c r="C128" s="294"/>
      <c r="E128"/>
      <c r="F128"/>
      <c r="G128"/>
    </row>
    <row r="129" spans="2:7" s="185" customFormat="1" ht="14.4">
      <c r="B129" s="35"/>
      <c r="C129" s="294"/>
      <c r="E129"/>
      <c r="F129"/>
      <c r="G129"/>
    </row>
    <row r="130" spans="2:7" s="185" customFormat="1" ht="14.4">
      <c r="B130" s="35"/>
      <c r="C130" s="294"/>
      <c r="E130"/>
      <c r="F130"/>
      <c r="G130"/>
    </row>
    <row r="131" spans="2:7" s="185" customFormat="1" ht="14.4">
      <c r="B131" s="35"/>
      <c r="C131" s="294"/>
      <c r="E131"/>
      <c r="F131"/>
      <c r="G131"/>
    </row>
    <row r="132" spans="2:7" s="185" customFormat="1" ht="14.4">
      <c r="B132" s="35"/>
      <c r="C132" s="294"/>
      <c r="E132"/>
      <c r="F132"/>
      <c r="G132"/>
    </row>
    <row r="133" spans="2:7" s="185" customFormat="1" ht="14.4">
      <c r="B133" s="35"/>
      <c r="C133" s="294"/>
      <c r="E133"/>
      <c r="F133"/>
      <c r="G133"/>
    </row>
    <row r="134" spans="2:7" s="185" customFormat="1" ht="14.4">
      <c r="B134" s="35"/>
      <c r="C134" s="294"/>
      <c r="E134"/>
      <c r="F134"/>
      <c r="G134"/>
    </row>
    <row r="135" spans="2:7" s="185" customFormat="1" ht="14.4">
      <c r="B135" s="35"/>
      <c r="C135" s="294"/>
      <c r="E135"/>
      <c r="F135"/>
      <c r="G135"/>
    </row>
    <row r="136" spans="2:7" s="185" customFormat="1" ht="14.4">
      <c r="B136" s="35"/>
      <c r="C136" s="294"/>
      <c r="E136"/>
      <c r="F136"/>
      <c r="G136"/>
    </row>
    <row r="137" spans="2:7" s="185" customFormat="1" ht="14.4">
      <c r="B137" s="35"/>
      <c r="C137" s="294"/>
      <c r="E137"/>
      <c r="F137"/>
      <c r="G137"/>
    </row>
    <row r="138" spans="2:7" s="185" customFormat="1" ht="14.4">
      <c r="B138" s="35"/>
      <c r="C138" s="294"/>
      <c r="E138"/>
      <c r="F138"/>
      <c r="G138"/>
    </row>
    <row r="139" spans="2:7" s="185" customFormat="1" ht="14.4">
      <c r="B139" s="35"/>
      <c r="C139" s="294"/>
      <c r="E139"/>
      <c r="F139"/>
      <c r="G139"/>
    </row>
    <row r="140" spans="2:7" s="185" customFormat="1" ht="14.4">
      <c r="B140" s="35"/>
      <c r="C140" s="294"/>
      <c r="E140"/>
      <c r="F140"/>
      <c r="G140"/>
    </row>
    <row r="141" spans="2:7" s="185" customFormat="1" ht="14.4">
      <c r="B141" s="35"/>
      <c r="C141" s="294"/>
      <c r="E141"/>
      <c r="F141"/>
      <c r="G141"/>
    </row>
    <row r="142" spans="2:7" s="185" customFormat="1" ht="14.4">
      <c r="B142" s="35"/>
      <c r="C142" s="294"/>
      <c r="E142"/>
      <c r="F142"/>
      <c r="G142"/>
    </row>
    <row r="143" spans="2:7" s="185" customFormat="1" ht="14.4">
      <c r="B143" s="35"/>
      <c r="C143" s="294"/>
      <c r="E143"/>
      <c r="F143"/>
      <c r="G143"/>
    </row>
    <row r="144" spans="2:7" s="185" customFormat="1" ht="14.4">
      <c r="B144" s="35"/>
      <c r="C144" s="294"/>
      <c r="E144"/>
      <c r="F144"/>
      <c r="G144"/>
    </row>
    <row r="145" spans="2:7" s="185" customFormat="1" ht="14.4">
      <c r="B145" s="35"/>
      <c r="C145" s="294"/>
      <c r="E145"/>
      <c r="F145"/>
      <c r="G145"/>
    </row>
    <row r="146" spans="2:7" s="185" customFormat="1" ht="14.4">
      <c r="B146" s="35"/>
      <c r="C146" s="294"/>
      <c r="E146"/>
      <c r="F146"/>
      <c r="G146"/>
    </row>
    <row r="147" spans="2:7" s="185" customFormat="1" ht="14.4">
      <c r="B147" s="35"/>
      <c r="C147" s="294"/>
      <c r="E147"/>
      <c r="F147"/>
      <c r="G147"/>
    </row>
    <row r="148" spans="2:7" s="185" customFormat="1" ht="14.4">
      <c r="B148" s="35"/>
      <c r="C148" s="294"/>
      <c r="E148"/>
      <c r="F148"/>
      <c r="G148"/>
    </row>
    <row r="149" spans="2:7" s="185" customFormat="1" ht="14.4">
      <c r="B149" s="35"/>
      <c r="C149" s="294"/>
      <c r="E149"/>
      <c r="F149"/>
      <c r="G149"/>
    </row>
    <row r="150" spans="2:7" s="185" customFormat="1" ht="14.4">
      <c r="B150" s="35"/>
      <c r="C150" s="294"/>
      <c r="E150"/>
      <c r="F150"/>
      <c r="G150"/>
    </row>
    <row r="151" spans="2:7" s="185" customFormat="1" ht="14.4">
      <c r="B151" s="35"/>
      <c r="C151" s="294"/>
      <c r="E151"/>
      <c r="F151"/>
      <c r="G151"/>
    </row>
    <row r="152" spans="2:7" s="185" customFormat="1" ht="14.4">
      <c r="B152" s="35"/>
      <c r="C152" s="294"/>
      <c r="E152"/>
      <c r="F152"/>
      <c r="G152"/>
    </row>
    <row r="153" spans="2:7" s="185" customFormat="1" ht="14.4">
      <c r="B153" s="35"/>
      <c r="C153" s="294"/>
      <c r="E153"/>
      <c r="F153"/>
      <c r="G153"/>
    </row>
    <row r="154" spans="2:7" s="185" customFormat="1" ht="14.4">
      <c r="B154" s="35"/>
      <c r="C154" s="294"/>
      <c r="E154"/>
      <c r="F154"/>
      <c r="G154"/>
    </row>
    <row r="155" spans="2:7" s="185" customFormat="1" ht="14.4">
      <c r="B155" s="35"/>
      <c r="C155" s="294"/>
      <c r="E155"/>
      <c r="F155"/>
      <c r="G155"/>
    </row>
    <row r="156" spans="2:7" s="185" customFormat="1" ht="14.4">
      <c r="B156" s="35"/>
      <c r="C156" s="294"/>
      <c r="E156"/>
      <c r="F156"/>
      <c r="G156"/>
    </row>
    <row r="157" spans="2:7" s="185" customFormat="1" ht="14.4">
      <c r="B157" s="35"/>
      <c r="C157" s="294"/>
      <c r="E157"/>
      <c r="F157"/>
      <c r="G157"/>
    </row>
    <row r="158" spans="2:7" s="185" customFormat="1" ht="14.4">
      <c r="B158" s="35"/>
      <c r="C158" s="294"/>
      <c r="E158"/>
      <c r="F158"/>
      <c r="G158"/>
    </row>
    <row r="159" spans="2:7" s="185" customFormat="1" ht="14.4">
      <c r="B159" s="35"/>
      <c r="C159" s="294"/>
      <c r="E159"/>
      <c r="F159"/>
      <c r="G159"/>
    </row>
    <row r="160" spans="2:7" s="185" customFormat="1" ht="14.4">
      <c r="B160" s="35"/>
      <c r="C160" s="294"/>
      <c r="E160"/>
      <c r="F160"/>
      <c r="G160"/>
    </row>
    <row r="161" spans="2:7" s="185" customFormat="1" ht="14.4">
      <c r="B161" s="35"/>
      <c r="C161" s="294"/>
      <c r="E161"/>
      <c r="F161"/>
      <c r="G161"/>
    </row>
    <row r="162" spans="2:7" s="185" customFormat="1" ht="14.4">
      <c r="B162" s="35"/>
      <c r="C162" s="294"/>
      <c r="E162"/>
      <c r="F162"/>
      <c r="G162"/>
    </row>
    <row r="163" spans="2:7" s="185" customFormat="1" ht="14.4">
      <c r="B163" s="35"/>
      <c r="C163" s="294"/>
      <c r="E163"/>
      <c r="F163"/>
      <c r="G163"/>
    </row>
    <row r="164" spans="2:7" s="185" customFormat="1" ht="14.4">
      <c r="B164" s="35"/>
      <c r="C164" s="294"/>
      <c r="E164"/>
      <c r="F164"/>
      <c r="G164"/>
    </row>
    <row r="165" spans="2:7" s="185" customFormat="1" ht="14.4">
      <c r="B165" s="35"/>
      <c r="C165" s="294"/>
      <c r="E165"/>
      <c r="F165"/>
      <c r="G165"/>
    </row>
    <row r="166" spans="2:7" s="185" customFormat="1" ht="14.4">
      <c r="B166" s="35"/>
      <c r="C166" s="294"/>
      <c r="E166"/>
      <c r="F166"/>
      <c r="G166"/>
    </row>
    <row r="167" spans="2:7" s="185" customFormat="1" ht="14.4">
      <c r="B167" s="35"/>
      <c r="C167" s="294"/>
      <c r="E167"/>
      <c r="F167"/>
      <c r="G167"/>
    </row>
    <row r="168" spans="2:7" s="185" customFormat="1" ht="14.4">
      <c r="B168" s="35"/>
      <c r="C168" s="294"/>
      <c r="E168"/>
      <c r="F168"/>
      <c r="G168"/>
    </row>
    <row r="169" spans="2:7" s="185" customFormat="1" ht="14.4">
      <c r="B169" s="35"/>
      <c r="C169" s="294"/>
      <c r="E169"/>
      <c r="F169"/>
      <c r="G169"/>
    </row>
    <row r="170" spans="2:7" s="185" customFormat="1" ht="14.4">
      <c r="B170" s="35"/>
      <c r="C170" s="294"/>
      <c r="E170"/>
      <c r="F170"/>
      <c r="G170"/>
    </row>
    <row r="171" spans="2:7" s="185" customFormat="1" ht="14.4">
      <c r="B171" s="35"/>
      <c r="C171" s="294"/>
      <c r="E171"/>
      <c r="F171"/>
      <c r="G171"/>
    </row>
    <row r="172" spans="2:7" s="185" customFormat="1" ht="14.4">
      <c r="B172" s="35"/>
      <c r="C172" s="294"/>
      <c r="E172"/>
      <c r="F172"/>
      <c r="G172"/>
    </row>
    <row r="173" spans="2:7" s="185" customFormat="1" ht="14.4">
      <c r="B173" s="35"/>
      <c r="C173" s="294"/>
      <c r="E173"/>
      <c r="F173"/>
      <c r="G173"/>
    </row>
    <row r="174" spans="2:7" s="185" customFormat="1" ht="14.4">
      <c r="B174" s="35"/>
      <c r="C174" s="294"/>
      <c r="E174"/>
      <c r="F174"/>
      <c r="G174"/>
    </row>
    <row r="175" spans="2:7" s="185" customFormat="1" ht="14.4">
      <c r="B175" s="35"/>
      <c r="C175" s="294"/>
      <c r="E175"/>
      <c r="F175"/>
      <c r="G175"/>
    </row>
    <row r="176" spans="2:7" s="185" customFormat="1" ht="14.4">
      <c r="B176" s="35"/>
      <c r="C176" s="293"/>
      <c r="D176"/>
      <c r="E176"/>
    </row>
    <row r="177" spans="2:7" s="185" customFormat="1" ht="14.4">
      <c r="B177" s="35"/>
      <c r="C177" s="294"/>
      <c r="E177"/>
      <c r="F177"/>
      <c r="G177"/>
    </row>
    <row r="178" spans="2:7" s="185" customFormat="1" ht="14.4">
      <c r="B178" s="35"/>
      <c r="C178" s="294"/>
      <c r="E178"/>
      <c r="F178"/>
      <c r="G178"/>
    </row>
    <row r="179" spans="2:7" s="185" customFormat="1" ht="14.4">
      <c r="B179" s="35"/>
      <c r="C179" s="294"/>
      <c r="E179"/>
      <c r="F179"/>
      <c r="G179"/>
    </row>
    <row r="180" spans="2:7" s="185" customFormat="1" ht="14.4">
      <c r="B180" s="35"/>
      <c r="C180" s="294"/>
      <c r="E180"/>
      <c r="F180"/>
      <c r="G180"/>
    </row>
    <row r="181" spans="2:7" s="185" customFormat="1" ht="14.4">
      <c r="B181" s="35"/>
      <c r="C181" s="294"/>
      <c r="E181"/>
      <c r="F181"/>
      <c r="G181"/>
    </row>
    <row r="182" spans="2:7" s="185" customFormat="1" ht="14.4">
      <c r="B182" s="35"/>
      <c r="C182" s="294"/>
      <c r="E182"/>
      <c r="F182"/>
      <c r="G182"/>
    </row>
    <row r="183" spans="2:7" s="185" customFormat="1" ht="14.4">
      <c r="B183" s="35"/>
      <c r="C183" s="294"/>
      <c r="E183"/>
      <c r="F183"/>
      <c r="G183"/>
    </row>
    <row r="184" spans="2:7" s="185" customFormat="1" ht="14.4">
      <c r="B184" s="35"/>
      <c r="C184" s="294"/>
      <c r="E184"/>
      <c r="F184"/>
      <c r="G184"/>
    </row>
    <row r="185" spans="2:7" s="185" customFormat="1" ht="14.4">
      <c r="B185" s="35"/>
      <c r="C185" s="294"/>
      <c r="E185"/>
      <c r="F185"/>
      <c r="G185"/>
    </row>
    <row r="186" spans="2:7" s="185" customFormat="1" ht="14.4">
      <c r="B186" s="35"/>
      <c r="C186" s="294"/>
      <c r="E186"/>
      <c r="F186"/>
      <c r="G186"/>
    </row>
    <row r="187" spans="2:7" s="185" customFormat="1" ht="14.4">
      <c r="B187" s="35"/>
      <c r="C187" s="294"/>
      <c r="E187"/>
      <c r="F187"/>
      <c r="G187"/>
    </row>
    <row r="188" spans="2:7" s="185" customFormat="1" ht="14.4">
      <c r="B188" s="35"/>
      <c r="C188" s="294"/>
      <c r="E188"/>
      <c r="F188"/>
      <c r="G188"/>
    </row>
    <row r="189" spans="2:7" s="185" customFormat="1" ht="14.4">
      <c r="B189" s="35"/>
      <c r="C189" s="294"/>
      <c r="E189"/>
      <c r="F189"/>
      <c r="G189"/>
    </row>
    <row r="190" spans="2:7" s="185" customFormat="1" ht="14.4">
      <c r="B190" s="35"/>
      <c r="C190" s="294"/>
      <c r="E190"/>
      <c r="F190"/>
      <c r="G190"/>
    </row>
    <row r="191" spans="2:7" s="185" customFormat="1" ht="14.4">
      <c r="B191" s="35"/>
      <c r="C191" s="294"/>
      <c r="E191"/>
      <c r="F191"/>
      <c r="G191"/>
    </row>
    <row r="192" spans="2:7" s="185" customFormat="1" ht="14.4">
      <c r="B192" s="35"/>
      <c r="C192" s="294"/>
      <c r="E192"/>
      <c r="F192"/>
      <c r="G192"/>
    </row>
    <row r="193" spans="2:7" s="185" customFormat="1" ht="14.4">
      <c r="B193" s="35"/>
      <c r="C193" s="294"/>
      <c r="E193"/>
      <c r="F193"/>
      <c r="G193"/>
    </row>
    <row r="194" spans="2:7" s="185" customFormat="1" ht="14.4">
      <c r="B194" s="35"/>
      <c r="C194" s="294"/>
      <c r="E194"/>
      <c r="F194"/>
      <c r="G194"/>
    </row>
    <row r="195" spans="2:7" s="185" customFormat="1" ht="14.4">
      <c r="B195" s="35"/>
      <c r="C195" s="294"/>
      <c r="E195"/>
      <c r="F195"/>
      <c r="G195"/>
    </row>
    <row r="196" spans="2:7" s="185" customFormat="1" ht="14.4">
      <c r="B196" s="35"/>
      <c r="C196" s="294"/>
      <c r="E196"/>
      <c r="F196"/>
      <c r="G196"/>
    </row>
    <row r="197" spans="2:7" s="185" customFormat="1" ht="14.4">
      <c r="B197" s="35"/>
      <c r="C197" s="294"/>
      <c r="E197"/>
      <c r="F197"/>
      <c r="G197"/>
    </row>
    <row r="198" spans="2:7" s="185" customFormat="1" ht="14.4">
      <c r="B198" s="35"/>
      <c r="C198" s="294"/>
      <c r="E198"/>
      <c r="F198"/>
      <c r="G198"/>
    </row>
    <row r="199" spans="2:7" s="185" customFormat="1" ht="14.4">
      <c r="B199" s="35"/>
      <c r="C199" s="294"/>
      <c r="E199"/>
      <c r="F199"/>
      <c r="G199"/>
    </row>
    <row r="200" spans="2:7" s="185" customFormat="1" ht="14.4">
      <c r="B200" s="35"/>
      <c r="C200" s="294"/>
      <c r="E200"/>
      <c r="F200"/>
      <c r="G200"/>
    </row>
    <row r="201" spans="2:7" s="185" customFormat="1" ht="14.4">
      <c r="B201" s="35"/>
      <c r="C201" s="294"/>
      <c r="E201"/>
      <c r="F201"/>
      <c r="G201"/>
    </row>
    <row r="202" spans="2:7" s="185" customFormat="1" ht="14.4">
      <c r="B202" s="35"/>
      <c r="C202" s="294"/>
      <c r="E202"/>
      <c r="F202"/>
      <c r="G202"/>
    </row>
    <row r="203" spans="2:7" s="185" customFormat="1" ht="14.4">
      <c r="B203" s="35"/>
      <c r="C203" s="294"/>
      <c r="E203"/>
      <c r="F203"/>
      <c r="G203"/>
    </row>
    <row r="204" spans="2:7" s="185" customFormat="1" ht="14.4">
      <c r="B204" s="35"/>
      <c r="C204" s="294"/>
      <c r="E204"/>
      <c r="F204"/>
      <c r="G204"/>
    </row>
    <row r="205" spans="2:7" s="185" customFormat="1" ht="14.4">
      <c r="B205" s="35"/>
      <c r="C205" s="294"/>
      <c r="E205"/>
      <c r="F205"/>
      <c r="G205"/>
    </row>
    <row r="206" spans="2:7" s="185" customFormat="1" ht="14.4">
      <c r="B206" s="35"/>
      <c r="C206" s="294"/>
      <c r="E206"/>
      <c r="F206"/>
      <c r="G206"/>
    </row>
    <row r="207" spans="2:7" s="185" customFormat="1" ht="14.4">
      <c r="B207" s="35"/>
      <c r="C207" s="294"/>
      <c r="E207"/>
      <c r="F207"/>
      <c r="G207"/>
    </row>
    <row r="208" spans="2:7" s="185" customFormat="1" ht="14.4">
      <c r="B208" s="35"/>
      <c r="C208" s="294"/>
      <c r="E208"/>
      <c r="F208"/>
      <c r="G208"/>
    </row>
    <row r="209" spans="2:7" s="185" customFormat="1" ht="14.4">
      <c r="B209" s="35"/>
      <c r="C209" s="294"/>
      <c r="E209"/>
      <c r="F209"/>
      <c r="G209"/>
    </row>
    <row r="210" spans="2:7" s="185" customFormat="1" ht="14.4">
      <c r="B210" s="35"/>
      <c r="C210" s="294"/>
      <c r="E210"/>
      <c r="F210"/>
      <c r="G210"/>
    </row>
    <row r="211" spans="2:7" s="185" customFormat="1" ht="14.4">
      <c r="B211" s="35"/>
      <c r="C211" s="294"/>
      <c r="E211"/>
      <c r="F211"/>
      <c r="G211"/>
    </row>
    <row r="212" spans="2:7" s="185" customFormat="1" ht="14.4">
      <c r="B212" s="35"/>
      <c r="C212" s="294"/>
      <c r="E212"/>
      <c r="F212"/>
      <c r="G212"/>
    </row>
    <row r="213" spans="2:7" s="185" customFormat="1" ht="14.4">
      <c r="B213" s="35"/>
      <c r="C213" s="294"/>
      <c r="E213"/>
      <c r="F213"/>
      <c r="G213"/>
    </row>
    <row r="214" spans="2:7" s="185" customFormat="1" ht="14.4">
      <c r="B214" s="35"/>
      <c r="C214" s="294"/>
      <c r="E214"/>
      <c r="F214"/>
      <c r="G214"/>
    </row>
    <row r="215" spans="2:7" s="185" customFormat="1" ht="14.4">
      <c r="B215" s="35"/>
      <c r="C215" s="294"/>
      <c r="E215"/>
      <c r="F215"/>
      <c r="G215"/>
    </row>
    <row r="216" spans="2:7" s="185" customFormat="1" ht="14.4">
      <c r="B216" s="35"/>
      <c r="C216" s="294"/>
      <c r="E216"/>
      <c r="F216"/>
      <c r="G216"/>
    </row>
    <row r="217" spans="2:7" s="185" customFormat="1" ht="14.4">
      <c r="B217" s="35"/>
      <c r="C217" s="294"/>
      <c r="E217"/>
      <c r="F217"/>
      <c r="G217"/>
    </row>
    <row r="218" spans="2:7" s="185" customFormat="1" ht="14.4">
      <c r="B218" s="35"/>
      <c r="C218" s="294"/>
      <c r="E218"/>
      <c r="F218"/>
      <c r="G218"/>
    </row>
    <row r="219" spans="2:7" s="185" customFormat="1" ht="14.4">
      <c r="B219" s="35"/>
      <c r="C219" s="294"/>
      <c r="E219"/>
      <c r="F219"/>
      <c r="G219"/>
    </row>
    <row r="220" spans="2:7" s="185" customFormat="1" ht="14.4">
      <c r="B220" s="35"/>
      <c r="C220" s="294"/>
      <c r="E220"/>
      <c r="F220"/>
      <c r="G220"/>
    </row>
    <row r="221" spans="2:7" s="185" customFormat="1" ht="14.4">
      <c r="B221" s="35"/>
      <c r="C221" s="294"/>
      <c r="E221"/>
      <c r="F221"/>
      <c r="G221"/>
    </row>
    <row r="222" spans="2:7" s="185" customFormat="1" ht="14.4">
      <c r="B222" s="35"/>
      <c r="C222" s="294"/>
      <c r="E222"/>
      <c r="F222"/>
      <c r="G222"/>
    </row>
    <row r="223" spans="2:7" s="185" customFormat="1" ht="14.4">
      <c r="B223" s="35"/>
      <c r="C223" s="294"/>
      <c r="E223"/>
      <c r="F223"/>
      <c r="G223"/>
    </row>
    <row r="224" spans="2:7" s="185" customFormat="1" ht="14.4">
      <c r="B224" s="35"/>
      <c r="C224" s="294"/>
      <c r="E224"/>
      <c r="F224"/>
      <c r="G224"/>
    </row>
    <row r="225" spans="2:7" s="185" customFormat="1" ht="14.4">
      <c r="B225" s="35"/>
      <c r="C225" s="294"/>
      <c r="E225"/>
      <c r="F225"/>
      <c r="G225"/>
    </row>
    <row r="226" spans="2:7" s="185" customFormat="1" ht="14.4">
      <c r="B226" s="35"/>
      <c r="C226" s="294"/>
      <c r="E226"/>
      <c r="F226"/>
      <c r="G226"/>
    </row>
    <row r="227" spans="2:7" s="185" customFormat="1" ht="14.4">
      <c r="B227" s="35"/>
      <c r="C227" s="294"/>
      <c r="E227"/>
      <c r="F227"/>
      <c r="G227"/>
    </row>
    <row r="228" spans="2:7" s="185" customFormat="1" ht="14.4">
      <c r="B228" s="35"/>
      <c r="C228" s="294"/>
      <c r="E228"/>
      <c r="F228"/>
      <c r="G228"/>
    </row>
    <row r="229" spans="2:7" s="185" customFormat="1" ht="14.4">
      <c r="B229" s="35"/>
      <c r="C229" s="294"/>
      <c r="E229"/>
      <c r="F229"/>
      <c r="G229"/>
    </row>
    <row r="230" spans="2:7" s="185" customFormat="1" ht="14.4">
      <c r="B230" s="35"/>
      <c r="C230" s="294"/>
      <c r="E230"/>
      <c r="F230"/>
      <c r="G230"/>
    </row>
    <row r="231" spans="2:7" s="185" customFormat="1" ht="14.4">
      <c r="B231" s="35"/>
      <c r="C231" s="294"/>
      <c r="E231"/>
      <c r="F231"/>
      <c r="G231"/>
    </row>
    <row r="232" spans="2:7" s="185" customFormat="1" ht="14.4">
      <c r="B232" s="35"/>
      <c r="C232" s="294"/>
      <c r="E232"/>
      <c r="F232"/>
      <c r="G232"/>
    </row>
    <row r="233" spans="2:7" s="185" customFormat="1" ht="14.4">
      <c r="B233" s="35"/>
      <c r="C233" s="294"/>
      <c r="E233"/>
      <c r="F233"/>
      <c r="G233"/>
    </row>
    <row r="234" spans="2:7" s="185" customFormat="1" ht="14.4">
      <c r="B234" s="35"/>
      <c r="C234" s="294"/>
      <c r="E234"/>
      <c r="F234"/>
      <c r="G234"/>
    </row>
    <row r="235" spans="2:7" s="185" customFormat="1" ht="14.4">
      <c r="B235" s="35"/>
      <c r="C235" s="294"/>
      <c r="E235"/>
      <c r="F235"/>
      <c r="G235"/>
    </row>
    <row r="236" spans="2:7" s="185" customFormat="1" ht="14.4">
      <c r="B236" s="35"/>
      <c r="C236" s="294"/>
      <c r="E236"/>
      <c r="F236"/>
      <c r="G236"/>
    </row>
    <row r="237" spans="2:7" s="185" customFormat="1" ht="14.4">
      <c r="B237" s="35"/>
      <c r="C237" s="294"/>
      <c r="E237"/>
      <c r="F237"/>
      <c r="G237"/>
    </row>
    <row r="238" spans="2:7" s="185" customFormat="1" ht="14.4">
      <c r="B238" s="35"/>
      <c r="C238" s="294"/>
      <c r="E238"/>
      <c r="F238"/>
      <c r="G238"/>
    </row>
    <row r="239" spans="2:7" s="185" customFormat="1" ht="14.4">
      <c r="B239" s="35"/>
      <c r="C239" s="294"/>
      <c r="E239"/>
      <c r="F239"/>
      <c r="G239"/>
    </row>
    <row r="240" spans="2:7" s="185" customFormat="1" ht="14.4">
      <c r="B240" s="35"/>
      <c r="C240" s="294"/>
      <c r="E240"/>
      <c r="F240"/>
      <c r="G240"/>
    </row>
    <row r="241" spans="2:7" s="185" customFormat="1" ht="14.4">
      <c r="B241" s="35"/>
      <c r="C241" s="294"/>
      <c r="E241"/>
      <c r="F241"/>
      <c r="G241"/>
    </row>
    <row r="242" spans="2:7" s="185" customFormat="1" ht="14.4">
      <c r="B242" s="35"/>
      <c r="C242" s="294"/>
      <c r="E242"/>
      <c r="F242"/>
      <c r="G242"/>
    </row>
    <row r="243" spans="2:7" s="185" customFormat="1" ht="14.4">
      <c r="B243" s="35"/>
      <c r="C243" s="294"/>
      <c r="E243"/>
      <c r="F243"/>
      <c r="G243"/>
    </row>
    <row r="244" spans="2:7" s="185" customFormat="1" ht="14.4">
      <c r="B244" s="35"/>
      <c r="C244" s="294"/>
      <c r="E244"/>
      <c r="F244"/>
      <c r="G244"/>
    </row>
    <row r="245" spans="2:7" s="185" customFormat="1" ht="14.4">
      <c r="B245" s="35"/>
      <c r="C245" s="294"/>
      <c r="E245"/>
      <c r="F245"/>
      <c r="G245"/>
    </row>
    <row r="246" spans="2:7" s="185" customFormat="1" ht="14.4">
      <c r="B246" s="35"/>
      <c r="C246" s="294"/>
      <c r="E246"/>
      <c r="F246"/>
      <c r="G246"/>
    </row>
    <row r="247" spans="2:7" s="185" customFormat="1" ht="14.4">
      <c r="B247" s="35"/>
      <c r="C247" s="294"/>
      <c r="E247"/>
      <c r="F247"/>
      <c r="G247"/>
    </row>
    <row r="248" spans="2:7" s="185" customFormat="1" ht="14.4">
      <c r="B248" s="35"/>
      <c r="C248" s="294"/>
      <c r="E248"/>
      <c r="F248"/>
      <c r="G248"/>
    </row>
    <row r="249" spans="2:7" s="185" customFormat="1" ht="14.4">
      <c r="B249" s="35"/>
      <c r="C249" s="294"/>
      <c r="E249"/>
      <c r="F249"/>
      <c r="G249"/>
    </row>
    <row r="250" spans="2:7" s="185" customFormat="1" ht="14.4">
      <c r="B250" s="35"/>
      <c r="C250" s="294"/>
      <c r="E250"/>
      <c r="F250"/>
      <c r="G250"/>
    </row>
    <row r="251" spans="2:7" s="185" customFormat="1" ht="14.4">
      <c r="B251" s="35"/>
      <c r="C251" s="294"/>
      <c r="E251"/>
      <c r="F251"/>
      <c r="G251"/>
    </row>
    <row r="252" spans="2:7" s="185" customFormat="1" ht="14.4">
      <c r="B252" s="35"/>
      <c r="C252" s="294"/>
      <c r="E252"/>
      <c r="F252"/>
      <c r="G252"/>
    </row>
    <row r="253" spans="2:7" s="185" customFormat="1" ht="14.4">
      <c r="B253" s="35"/>
      <c r="C253" s="294"/>
      <c r="E253"/>
      <c r="F253"/>
      <c r="G253"/>
    </row>
    <row r="254" spans="2:7" s="185" customFormat="1" ht="14.4">
      <c r="B254" s="35"/>
      <c r="C254" s="294"/>
      <c r="E254"/>
      <c r="F254"/>
      <c r="G254"/>
    </row>
    <row r="255" spans="2:7" s="185" customFormat="1" ht="14.4">
      <c r="B255" s="35"/>
      <c r="C255" s="294"/>
      <c r="E255"/>
      <c r="F255"/>
      <c r="G255"/>
    </row>
    <row r="256" spans="2:7" s="185" customFormat="1" ht="14.4">
      <c r="B256" s="35"/>
      <c r="C256" s="294"/>
      <c r="E256"/>
      <c r="F256"/>
      <c r="G256"/>
    </row>
    <row r="257" spans="2:7" s="185" customFormat="1" ht="14.4">
      <c r="B257" s="35"/>
      <c r="C257" s="294"/>
      <c r="E257"/>
      <c r="F257"/>
      <c r="G257"/>
    </row>
    <row r="258" spans="2:7" s="185" customFormat="1" ht="14.4">
      <c r="B258" s="35"/>
      <c r="C258" s="294"/>
      <c r="E258"/>
      <c r="F258"/>
      <c r="G258"/>
    </row>
    <row r="259" spans="2:7" s="185" customFormat="1" ht="14.4">
      <c r="B259" s="35"/>
      <c r="C259" s="294"/>
      <c r="E259"/>
      <c r="F259"/>
      <c r="G259"/>
    </row>
    <row r="260" spans="2:7" s="185" customFormat="1" ht="14.4">
      <c r="B260" s="35"/>
      <c r="C260" s="294"/>
      <c r="E260"/>
      <c r="F260"/>
      <c r="G260"/>
    </row>
    <row r="261" spans="2:7" s="185" customFormat="1" ht="14.4">
      <c r="B261" s="35"/>
      <c r="C261" s="294"/>
      <c r="E261"/>
      <c r="F261"/>
      <c r="G261"/>
    </row>
    <row r="262" spans="2:7" s="185" customFormat="1" ht="14.4">
      <c r="B262" s="35"/>
      <c r="C262" s="294"/>
      <c r="E262"/>
      <c r="F262"/>
      <c r="G262"/>
    </row>
    <row r="263" spans="2:7" s="185" customFormat="1" ht="14.4">
      <c r="B263" s="35"/>
      <c r="C263" s="294"/>
      <c r="E263"/>
      <c r="F263"/>
      <c r="G263"/>
    </row>
    <row r="264" spans="2:7" s="185" customFormat="1" ht="14.4">
      <c r="B264" s="35"/>
      <c r="C264" s="294"/>
      <c r="E264"/>
      <c r="F264"/>
      <c r="G264"/>
    </row>
    <row r="265" spans="2:7" s="185" customFormat="1" ht="14.4">
      <c r="B265" s="35"/>
      <c r="C265" s="294"/>
      <c r="E265"/>
      <c r="F265"/>
      <c r="G265"/>
    </row>
    <row r="266" spans="2:7" s="185" customFormat="1" ht="14.4">
      <c r="B266" s="35"/>
      <c r="C266" s="294"/>
      <c r="E266"/>
      <c r="F266"/>
      <c r="G266"/>
    </row>
    <row r="267" spans="2:7" s="185" customFormat="1" ht="14.4">
      <c r="B267" s="35"/>
      <c r="C267" s="294"/>
      <c r="E267"/>
      <c r="F267"/>
      <c r="G267"/>
    </row>
    <row r="268" spans="2:7" s="185" customFormat="1" ht="14.4">
      <c r="B268" s="35"/>
      <c r="C268" s="294"/>
      <c r="E268"/>
      <c r="F268"/>
      <c r="G268"/>
    </row>
    <row r="269" spans="2:7" s="185" customFormat="1" ht="14.4">
      <c r="B269" s="35"/>
      <c r="C269" s="294"/>
      <c r="E269"/>
      <c r="F269"/>
      <c r="G269"/>
    </row>
    <row r="270" spans="2:7" s="185" customFormat="1" ht="14.4">
      <c r="B270" s="35"/>
      <c r="C270" s="294"/>
      <c r="E270"/>
      <c r="F270"/>
      <c r="G270"/>
    </row>
    <row r="271" spans="2:7" s="185" customFormat="1" ht="14.4">
      <c r="B271" s="35"/>
      <c r="C271" s="294"/>
      <c r="E271"/>
      <c r="F271"/>
      <c r="G271"/>
    </row>
    <row r="272" spans="2:7" s="185" customFormat="1" ht="14.4">
      <c r="B272" s="35"/>
      <c r="C272" s="294"/>
      <c r="E272"/>
      <c r="F272"/>
      <c r="G272"/>
    </row>
    <row r="273" spans="2:7" s="185" customFormat="1" ht="14.4">
      <c r="B273" s="35"/>
      <c r="C273" s="294"/>
      <c r="E273"/>
      <c r="F273"/>
      <c r="G273"/>
    </row>
    <row r="274" spans="2:7" s="185" customFormat="1" ht="14.4">
      <c r="B274" s="35"/>
      <c r="C274" s="294"/>
      <c r="E274"/>
      <c r="F274"/>
      <c r="G274"/>
    </row>
    <row r="275" spans="2:7" s="185" customFormat="1" ht="14.4">
      <c r="B275" s="35"/>
      <c r="C275" s="294"/>
      <c r="E275"/>
      <c r="F275"/>
      <c r="G275"/>
    </row>
    <row r="276" spans="2:7" s="185" customFormat="1" ht="14.4">
      <c r="B276" s="35"/>
      <c r="C276" s="294"/>
      <c r="E276"/>
      <c r="F276"/>
      <c r="G276"/>
    </row>
    <row r="277" spans="2:7" s="185" customFormat="1" ht="14.4">
      <c r="B277" s="35"/>
      <c r="C277" s="294"/>
      <c r="E277"/>
      <c r="F277"/>
      <c r="G277"/>
    </row>
    <row r="278" spans="2:7" s="185" customFormat="1" ht="14.4">
      <c r="B278" s="35"/>
      <c r="C278" s="294"/>
      <c r="E278"/>
      <c r="F278"/>
      <c r="G278"/>
    </row>
    <row r="279" spans="2:7" s="185" customFormat="1" ht="14.4">
      <c r="B279" s="35"/>
      <c r="C279" s="294"/>
      <c r="E279"/>
      <c r="F279"/>
      <c r="G279"/>
    </row>
    <row r="280" spans="2:7" s="185" customFormat="1" ht="14.4">
      <c r="B280" s="35"/>
      <c r="C280" s="294"/>
      <c r="E280"/>
      <c r="F280"/>
      <c r="G280"/>
    </row>
    <row r="281" spans="2:7" s="185" customFormat="1" ht="14.4">
      <c r="B281" s="35"/>
      <c r="C281" s="294"/>
      <c r="E281"/>
      <c r="F281"/>
      <c r="G281"/>
    </row>
    <row r="282" spans="2:7" s="185" customFormat="1" ht="14.4">
      <c r="B282" s="35"/>
      <c r="C282" s="294"/>
      <c r="E282"/>
      <c r="F282"/>
      <c r="G282"/>
    </row>
    <row r="283" spans="2:7" s="185" customFormat="1" ht="14.4">
      <c r="B283" s="35"/>
      <c r="C283" s="294"/>
      <c r="E283"/>
      <c r="F283"/>
      <c r="G283"/>
    </row>
    <row r="284" spans="2:7" s="185" customFormat="1" ht="14.4">
      <c r="B284" s="35"/>
      <c r="C284" s="294"/>
      <c r="E284"/>
      <c r="F284"/>
      <c r="G284"/>
    </row>
    <row r="285" spans="2:7" s="185" customFormat="1" ht="14.4">
      <c r="B285" s="35"/>
      <c r="C285" s="294"/>
      <c r="E285"/>
      <c r="F285"/>
      <c r="G285"/>
    </row>
    <row r="286" spans="2:7" s="185" customFormat="1" ht="14.4">
      <c r="B286" s="35"/>
      <c r="C286" s="294"/>
      <c r="E286"/>
      <c r="F286"/>
      <c r="G286"/>
    </row>
    <row r="287" spans="2:7" s="185" customFormat="1" ht="14.4">
      <c r="B287" s="35"/>
      <c r="C287" s="294"/>
      <c r="E287"/>
      <c r="F287"/>
      <c r="G287"/>
    </row>
    <row r="288" spans="2:7" s="185" customFormat="1" ht="14.4">
      <c r="B288" s="35"/>
      <c r="C288" s="294"/>
      <c r="E288"/>
      <c r="F288"/>
      <c r="G288"/>
    </row>
    <row r="289" spans="2:7" s="185" customFormat="1" ht="14.4">
      <c r="B289" s="35"/>
      <c r="C289" s="294"/>
      <c r="E289"/>
      <c r="F289"/>
      <c r="G289"/>
    </row>
    <row r="290" spans="2:7" s="185" customFormat="1" ht="14.4">
      <c r="B290" s="35"/>
      <c r="C290" s="294"/>
      <c r="E290"/>
      <c r="F290"/>
      <c r="G290"/>
    </row>
    <row r="291" spans="2:7" s="185" customFormat="1" ht="14.4">
      <c r="B291" s="35"/>
      <c r="C291" s="294"/>
      <c r="E291"/>
      <c r="F291"/>
      <c r="G291"/>
    </row>
    <row r="292" spans="2:7" s="185" customFormat="1" ht="14.4">
      <c r="B292" s="35"/>
      <c r="C292" s="294"/>
      <c r="E292"/>
      <c r="F292"/>
      <c r="G292"/>
    </row>
    <row r="293" spans="2:7" s="185" customFormat="1" ht="14.4">
      <c r="B293" s="35"/>
      <c r="C293" s="294"/>
      <c r="E293"/>
      <c r="F293"/>
      <c r="G293"/>
    </row>
    <row r="294" spans="2:7" s="185" customFormat="1" ht="14.4">
      <c r="B294" s="35"/>
      <c r="C294" s="294"/>
      <c r="E294"/>
      <c r="F294"/>
      <c r="G294"/>
    </row>
    <row r="295" spans="2:7" s="185" customFormat="1" ht="14.4">
      <c r="B295" s="35"/>
      <c r="C295" s="294"/>
      <c r="E295"/>
      <c r="F295"/>
      <c r="G295"/>
    </row>
    <row r="296" spans="2:7" s="185" customFormat="1" ht="14.4">
      <c r="B296" s="35"/>
      <c r="C296" s="294"/>
      <c r="E296"/>
      <c r="F296"/>
      <c r="G296"/>
    </row>
    <row r="297" spans="2:7" s="185" customFormat="1" ht="14.4">
      <c r="B297" s="35"/>
      <c r="C297" s="294"/>
      <c r="E297"/>
      <c r="F297"/>
      <c r="G297"/>
    </row>
    <row r="298" spans="2:7" s="185" customFormat="1" ht="14.4">
      <c r="B298" s="35"/>
      <c r="C298" s="294"/>
      <c r="E298"/>
      <c r="F298"/>
      <c r="G298"/>
    </row>
    <row r="299" spans="2:7" s="185" customFormat="1" ht="14.4">
      <c r="B299" s="35"/>
      <c r="C299" s="294"/>
      <c r="E299"/>
      <c r="F299"/>
      <c r="G299"/>
    </row>
    <row r="300" spans="2:7" s="185" customFormat="1" ht="14.4">
      <c r="B300" s="35"/>
      <c r="C300" s="294"/>
      <c r="E300"/>
      <c r="F300"/>
      <c r="G300"/>
    </row>
    <row r="301" spans="2:7" s="185" customFormat="1" ht="14.4">
      <c r="B301" s="35"/>
      <c r="C301" s="294"/>
      <c r="E301"/>
      <c r="F301"/>
      <c r="G301"/>
    </row>
    <row r="302" spans="2:7" s="185" customFormat="1" ht="14.4">
      <c r="B302" s="35"/>
      <c r="C302" s="294"/>
      <c r="E302"/>
      <c r="F302"/>
      <c r="G302"/>
    </row>
    <row r="303" spans="2:7" s="185" customFormat="1" ht="14.4">
      <c r="B303" s="35"/>
      <c r="C303" s="294"/>
      <c r="E303"/>
      <c r="F303"/>
      <c r="G303"/>
    </row>
    <row r="304" spans="2:7" s="185" customFormat="1" ht="14.4">
      <c r="B304" s="35"/>
      <c r="C304" s="294"/>
      <c r="E304"/>
      <c r="F304"/>
      <c r="G304"/>
    </row>
    <row r="305" spans="2:7" s="185" customFormat="1" ht="14.4">
      <c r="B305" s="35"/>
      <c r="C305" s="294"/>
      <c r="E305"/>
      <c r="F305"/>
      <c r="G305"/>
    </row>
    <row r="306" spans="2:7" s="185" customFormat="1" ht="14.4">
      <c r="B306" s="35"/>
      <c r="C306" s="294"/>
      <c r="E306"/>
      <c r="F306"/>
      <c r="G306"/>
    </row>
    <row r="307" spans="2:7" s="185" customFormat="1" ht="14.4">
      <c r="B307" s="35"/>
      <c r="C307" s="294"/>
      <c r="E307"/>
      <c r="F307"/>
      <c r="G307"/>
    </row>
    <row r="308" spans="2:7" s="185" customFormat="1" ht="14.4">
      <c r="B308" s="35"/>
      <c r="C308" s="294"/>
      <c r="E308"/>
      <c r="F308"/>
      <c r="G308"/>
    </row>
    <row r="309" spans="2:7" s="185" customFormat="1" ht="14.4">
      <c r="B309" s="35"/>
      <c r="C309" s="294"/>
      <c r="E309"/>
      <c r="F309"/>
      <c r="G309"/>
    </row>
    <row r="310" spans="2:7" s="185" customFormat="1" ht="14.4">
      <c r="B310" s="35"/>
      <c r="C310" s="294"/>
      <c r="E310"/>
      <c r="F310"/>
      <c r="G310"/>
    </row>
    <row r="311" spans="2:7" s="185" customFormat="1" ht="14.4">
      <c r="B311" s="35"/>
      <c r="C311" s="294"/>
      <c r="E311"/>
      <c r="F311"/>
      <c r="G311"/>
    </row>
    <row r="312" spans="2:7" s="185" customFormat="1" ht="14.4">
      <c r="B312" s="35"/>
      <c r="C312" s="294"/>
      <c r="E312"/>
      <c r="F312"/>
      <c r="G312"/>
    </row>
    <row r="313" spans="2:7" s="185" customFormat="1" ht="14.4">
      <c r="B313" s="35"/>
      <c r="C313" s="294"/>
      <c r="E313"/>
      <c r="F313"/>
      <c r="G313"/>
    </row>
    <row r="314" spans="2:7" s="185" customFormat="1" ht="14.4">
      <c r="B314" s="35"/>
      <c r="C314" s="294"/>
      <c r="E314"/>
      <c r="F314"/>
      <c r="G314"/>
    </row>
    <row r="315" spans="2:7" s="185" customFormat="1" ht="14.4">
      <c r="B315" s="35"/>
      <c r="C315" s="294"/>
      <c r="E315"/>
      <c r="F315"/>
      <c r="G315"/>
    </row>
    <row r="316" spans="2:7" s="185" customFormat="1" ht="14.4">
      <c r="B316" s="35"/>
      <c r="C316" s="294"/>
      <c r="E316"/>
      <c r="F316"/>
      <c r="G316"/>
    </row>
    <row r="317" spans="2:7" s="185" customFormat="1" ht="14.4">
      <c r="B317" s="35"/>
      <c r="C317" s="294"/>
      <c r="E317"/>
      <c r="F317"/>
      <c r="G317"/>
    </row>
    <row r="318" spans="2:7" s="185" customFormat="1" ht="14.4">
      <c r="B318" s="35"/>
      <c r="C318" s="294"/>
      <c r="E318"/>
      <c r="F318"/>
      <c r="G318"/>
    </row>
  </sheetData>
  <mergeCells count="16">
    <mergeCell ref="AP6:AQ6"/>
    <mergeCell ref="B2:AU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conditionalFormatting sqref="W8 AD8:AE8 AA8:AB8 AI8 AK8 AM8 AO8 AQ8:AR8 AI38:AI39 AK38:AK39 AM38:AM39 AG8:AG37 AE38:AG39 W38:W41 AB38:AB41 AE40:AM41 AO38:AQ41 AA9:AA41 AD9:AD41 AR9:AR41">
    <cfRule type="containsText" dxfId="3489" priority="141" operator="containsText" text="Muy Crítico">
      <formula>NOT(ISERROR(SEARCH("Muy Crítico",W8)))</formula>
    </cfRule>
    <cfRule type="containsText" dxfId="3488" priority="142" operator="containsText" text="Crítico">
      <formula>NOT(ISERROR(SEARCH("Crítico",W8)))</formula>
    </cfRule>
    <cfRule type="containsText" dxfId="3487" priority="143" operator="containsText" text="Poco Crítico">
      <formula>NOT(ISERROR(SEARCH("Poco Crítico",W8)))</formula>
    </cfRule>
    <cfRule type="containsText" dxfId="3486" priority="144" operator="containsText" text="No Crítico">
      <formula>NOT(ISERROR(SEARCH("No Crítico",W8)))</formula>
    </cfRule>
  </conditionalFormatting>
  <conditionalFormatting sqref="W9:W12 AE9:AE12 AB9:AB12 AI9:AI12 AK9:AK12 AM9:AM12 AO9:AO12 AQ9:AQ12">
    <cfRule type="containsText" dxfId="3485" priority="137" operator="containsText" text="Muy Crítico">
      <formula>NOT(ISERROR(SEARCH("Muy Crítico",W9)))</formula>
    </cfRule>
    <cfRule type="containsText" dxfId="3484" priority="138" operator="containsText" text="Crítico">
      <formula>NOT(ISERROR(SEARCH("Crítico",W9)))</formula>
    </cfRule>
    <cfRule type="containsText" dxfId="3483" priority="139" operator="containsText" text="Poco Crítico">
      <formula>NOT(ISERROR(SEARCH("Poco Crítico",W9)))</formula>
    </cfRule>
    <cfRule type="containsText" dxfId="3482" priority="140" operator="containsText" text="No Crítico">
      <formula>NOT(ISERROR(SEARCH("No Crítico",W9)))</formula>
    </cfRule>
  </conditionalFormatting>
  <conditionalFormatting sqref="AF8:AF32 AF36 AF34">
    <cfRule type="containsText" dxfId="3481" priority="73" operator="containsText" text="Muy Crítico">
      <formula>NOT(ISERROR(SEARCH("Muy Crítico",AF8)))</formula>
    </cfRule>
    <cfRule type="containsText" dxfId="3480" priority="74" operator="containsText" text="Crítico">
      <formula>NOT(ISERROR(SEARCH("Crítico",AF8)))</formula>
    </cfRule>
    <cfRule type="containsText" dxfId="3479" priority="75" operator="containsText" text="Poco Crítico">
      <formula>NOT(ISERROR(SEARCH("Poco Crítico",AF8)))</formula>
    </cfRule>
    <cfRule type="containsText" dxfId="3478" priority="76" operator="containsText" text="No Crítico">
      <formula>NOT(ISERROR(SEARCH("No Crítico",AF8)))</formula>
    </cfRule>
  </conditionalFormatting>
  <conditionalFormatting sqref="W13:W37 AE13:AE37 AB13:AB37 AI13:AI37 AK13:AK37 AM13:AM37 AO13:AO37 AQ13:AQ37">
    <cfRule type="containsText" dxfId="3477" priority="133" operator="containsText" text="Muy Crítico">
      <formula>NOT(ISERROR(SEARCH("Muy Crítico",W13)))</formula>
    </cfRule>
    <cfRule type="containsText" dxfId="3476" priority="134" operator="containsText" text="Crítico">
      <formula>NOT(ISERROR(SEARCH("Crítico",W13)))</formula>
    </cfRule>
    <cfRule type="containsText" dxfId="3475" priority="135" operator="containsText" text="Poco Crítico">
      <formula>NOT(ISERROR(SEARCH("Poco Crítico",W13)))</formula>
    </cfRule>
    <cfRule type="containsText" dxfId="3474" priority="136" operator="containsText" text="No Crítico">
      <formula>NOT(ISERROR(SEARCH("No Crítico",W13)))</formula>
    </cfRule>
  </conditionalFormatting>
  <conditionalFormatting sqref="V17:V23 V36 V38 V25:V32 V34 V40:V41">
    <cfRule type="containsText" dxfId="3473" priority="129" operator="containsText" text="Muy Crítico">
      <formula>NOT(ISERROR(SEARCH("Muy Crítico",V17)))</formula>
    </cfRule>
    <cfRule type="containsText" dxfId="3472" priority="130" operator="containsText" text="Crítico">
      <formula>NOT(ISERROR(SEARCH("Crítico",V17)))</formula>
    </cfRule>
    <cfRule type="containsText" dxfId="3471" priority="131" operator="containsText" text="Poco Crítico">
      <formula>NOT(ISERROR(SEARCH("Poco Crítico",V17)))</formula>
    </cfRule>
    <cfRule type="containsText" dxfId="3470" priority="132" operator="containsText" text="No Crítico">
      <formula>NOT(ISERROR(SEARCH("No Crítico",V17)))</formula>
    </cfRule>
  </conditionalFormatting>
  <conditionalFormatting sqref="V39">
    <cfRule type="containsText" dxfId="3469" priority="125" operator="containsText" text="Muy Crítico">
      <formula>NOT(ISERROR(SEARCH("Muy Crítico",V39)))</formula>
    </cfRule>
    <cfRule type="containsText" dxfId="3468" priority="126" operator="containsText" text="Crítico">
      <formula>NOT(ISERROR(SEARCH("Crítico",V39)))</formula>
    </cfRule>
    <cfRule type="containsText" dxfId="3467" priority="127" operator="containsText" text="Poco Crítico">
      <formula>NOT(ISERROR(SEARCH("Poco Crítico",V39)))</formula>
    </cfRule>
    <cfRule type="containsText" dxfId="3466" priority="128" operator="containsText" text="No Crítico">
      <formula>NOT(ISERROR(SEARCH("No Crítico",V39)))</formula>
    </cfRule>
  </conditionalFormatting>
  <conditionalFormatting sqref="V8:V12">
    <cfRule type="containsText" dxfId="3465" priority="121" operator="containsText" text="Muy Crítico">
      <formula>NOT(ISERROR(SEARCH("Muy Crítico",V8)))</formula>
    </cfRule>
    <cfRule type="containsText" dxfId="3464" priority="122" operator="containsText" text="Crítico">
      <formula>NOT(ISERROR(SEARCH("Crítico",V8)))</formula>
    </cfRule>
    <cfRule type="containsText" dxfId="3463" priority="123" operator="containsText" text="Poco Crítico">
      <formula>NOT(ISERROR(SEARCH("Poco Crítico",V8)))</formula>
    </cfRule>
    <cfRule type="containsText" dxfId="3462" priority="124" operator="containsText" text="No Crítico">
      <formula>NOT(ISERROR(SEARCH("No Crítico",V8)))</formula>
    </cfRule>
  </conditionalFormatting>
  <conditionalFormatting sqref="V24">
    <cfRule type="containsText" dxfId="3461" priority="117" operator="containsText" text="Muy Crítico">
      <formula>NOT(ISERROR(SEARCH("Muy Crítico",V24)))</formula>
    </cfRule>
    <cfRule type="containsText" dxfId="3460" priority="118" operator="containsText" text="Crítico">
      <formula>NOT(ISERROR(SEARCH("Crítico",V24)))</formula>
    </cfRule>
    <cfRule type="containsText" dxfId="3459" priority="119" operator="containsText" text="Poco Crítico">
      <formula>NOT(ISERROR(SEARCH("Poco Crítico",V24)))</formula>
    </cfRule>
    <cfRule type="containsText" dxfId="3458" priority="120" operator="containsText" text="No Crítico">
      <formula>NOT(ISERROR(SEARCH("No Crítico",V24)))</formula>
    </cfRule>
  </conditionalFormatting>
  <conditionalFormatting sqref="V35">
    <cfRule type="containsText" dxfId="3457" priority="113" operator="containsText" text="Muy Crítico">
      <formula>NOT(ISERROR(SEARCH("Muy Crítico",V35)))</formula>
    </cfRule>
    <cfRule type="containsText" dxfId="3456" priority="114" operator="containsText" text="Crítico">
      <formula>NOT(ISERROR(SEARCH("Crítico",V35)))</formula>
    </cfRule>
    <cfRule type="containsText" dxfId="3455" priority="115" operator="containsText" text="Poco Crítico">
      <formula>NOT(ISERROR(SEARCH("Poco Crítico",V35)))</formula>
    </cfRule>
    <cfRule type="containsText" dxfId="3454" priority="116" operator="containsText" text="No Crítico">
      <formula>NOT(ISERROR(SEARCH("No Crítico",V35)))</formula>
    </cfRule>
  </conditionalFormatting>
  <conditionalFormatting sqref="V37">
    <cfRule type="containsText" dxfId="3453" priority="109" operator="containsText" text="Muy Crítico">
      <formula>NOT(ISERROR(SEARCH("Muy Crítico",V37)))</formula>
    </cfRule>
    <cfRule type="containsText" dxfId="3452" priority="110" operator="containsText" text="Crítico">
      <formula>NOT(ISERROR(SEARCH("Crítico",V37)))</formula>
    </cfRule>
    <cfRule type="containsText" dxfId="3451" priority="111" operator="containsText" text="Poco Crítico">
      <formula>NOT(ISERROR(SEARCH("Poco Crítico",V37)))</formula>
    </cfRule>
    <cfRule type="containsText" dxfId="3450" priority="112" operator="containsText" text="No Crítico">
      <formula>NOT(ISERROR(SEARCH("No Crítico",V37)))</formula>
    </cfRule>
  </conditionalFormatting>
  <conditionalFormatting sqref="V33">
    <cfRule type="containsText" dxfId="3449" priority="105" operator="containsText" text="Muy Crítico">
      <formula>NOT(ISERROR(SEARCH("Muy Crítico",V33)))</formula>
    </cfRule>
    <cfRule type="containsText" dxfId="3448" priority="106" operator="containsText" text="Crítico">
      <formula>NOT(ISERROR(SEARCH("Crítico",V33)))</formula>
    </cfRule>
    <cfRule type="containsText" dxfId="3447" priority="107" operator="containsText" text="Poco Crítico">
      <formula>NOT(ISERROR(SEARCH("Poco Crítico",V33)))</formula>
    </cfRule>
    <cfRule type="containsText" dxfId="3446" priority="108" operator="containsText" text="No Crítico">
      <formula>NOT(ISERROR(SEARCH("No Crítico",V33)))</formula>
    </cfRule>
  </conditionalFormatting>
  <conditionalFormatting sqref="Z34 Z8:Z32 Z36 Z38 Z40:Z41 X8:X41">
    <cfRule type="containsText" dxfId="3445" priority="101" operator="containsText" text="Muy Crítico">
      <formula>NOT(ISERROR(SEARCH("Muy Crítico",X8)))</formula>
    </cfRule>
    <cfRule type="containsText" dxfId="3444" priority="102" operator="containsText" text="Crítico">
      <formula>NOT(ISERROR(SEARCH("Crítico",X8)))</formula>
    </cfRule>
    <cfRule type="containsText" dxfId="3443" priority="103" operator="containsText" text="Poco Crítico">
      <formula>NOT(ISERROR(SEARCH("Poco Crítico",X8)))</formula>
    </cfRule>
    <cfRule type="containsText" dxfId="3442" priority="104" operator="containsText" text="No Crítico">
      <formula>NOT(ISERROR(SEARCH("No Crítico",X8)))</formula>
    </cfRule>
  </conditionalFormatting>
  <conditionalFormatting sqref="Z39">
    <cfRule type="containsText" dxfId="3441" priority="97" operator="containsText" text="Muy Crítico">
      <formula>NOT(ISERROR(SEARCH("Muy Crítico",Z39)))</formula>
    </cfRule>
    <cfRule type="containsText" dxfId="3440" priority="98" operator="containsText" text="Crítico">
      <formula>NOT(ISERROR(SEARCH("Crítico",Z39)))</formula>
    </cfRule>
    <cfRule type="containsText" dxfId="3439" priority="99" operator="containsText" text="Poco Crítico">
      <formula>NOT(ISERROR(SEARCH("Poco Crítico",Z39)))</formula>
    </cfRule>
    <cfRule type="containsText" dxfId="3438" priority="100" operator="containsText" text="No Crítico">
      <formula>NOT(ISERROR(SEARCH("No Crítico",Z39)))</formula>
    </cfRule>
  </conditionalFormatting>
  <conditionalFormatting sqref="Z33">
    <cfRule type="containsText" dxfId="3437" priority="89" operator="containsText" text="Muy Crítico">
      <formula>NOT(ISERROR(SEARCH("Muy Crítico",Z33)))</formula>
    </cfRule>
    <cfRule type="containsText" dxfId="3436" priority="90" operator="containsText" text="Crítico">
      <formula>NOT(ISERROR(SEARCH("Crítico",Z33)))</formula>
    </cfRule>
    <cfRule type="containsText" dxfId="3435" priority="91" operator="containsText" text="Poco Crítico">
      <formula>NOT(ISERROR(SEARCH("Poco Crítico",Z33)))</formula>
    </cfRule>
    <cfRule type="containsText" dxfId="3434" priority="92" operator="containsText" text="No Crítico">
      <formula>NOT(ISERROR(SEARCH("No Crítico",Z33)))</formula>
    </cfRule>
  </conditionalFormatting>
  <conditionalFormatting sqref="Z35">
    <cfRule type="containsText" dxfId="3433" priority="93" operator="containsText" text="Muy Crítico">
      <formula>NOT(ISERROR(SEARCH("Muy Crítico",Z35)))</formula>
    </cfRule>
    <cfRule type="containsText" dxfId="3432" priority="94" operator="containsText" text="Crítico">
      <formula>NOT(ISERROR(SEARCH("Crítico",Z35)))</formula>
    </cfRule>
    <cfRule type="containsText" dxfId="3431" priority="95" operator="containsText" text="Poco Crítico">
      <formula>NOT(ISERROR(SEARCH("Poco Crítico",Z35)))</formula>
    </cfRule>
    <cfRule type="containsText" dxfId="3430" priority="96" operator="containsText" text="No Crítico">
      <formula>NOT(ISERROR(SEARCH("No Crítico",Z35)))</formula>
    </cfRule>
  </conditionalFormatting>
  <conditionalFormatting sqref="Z37">
    <cfRule type="containsText" dxfId="3429" priority="85" operator="containsText" text="Muy Crítico">
      <formula>NOT(ISERROR(SEARCH("Muy Crítico",Z37)))</formula>
    </cfRule>
    <cfRule type="containsText" dxfId="3428" priority="86" operator="containsText" text="Crítico">
      <formula>NOT(ISERROR(SEARCH("Crítico",Z37)))</formula>
    </cfRule>
    <cfRule type="containsText" dxfId="3427" priority="87" operator="containsText" text="Poco Crítico">
      <formula>NOT(ISERROR(SEARCH("Poco Crítico",Z37)))</formula>
    </cfRule>
    <cfRule type="containsText" dxfId="3426" priority="88" operator="containsText" text="No Crítico">
      <formula>NOT(ISERROR(SEARCH("No Crítico",Z37)))</formula>
    </cfRule>
  </conditionalFormatting>
  <conditionalFormatting sqref="AC11:AC39 AC41">
    <cfRule type="containsText" dxfId="3425" priority="81" operator="containsText" text="Muy Crítico">
      <formula>NOT(ISERROR(SEARCH("Muy Crítico",AC11)))</formula>
    </cfRule>
    <cfRule type="containsText" dxfId="3424" priority="82" operator="containsText" text="Crítico">
      <formula>NOT(ISERROR(SEARCH("Crítico",AC11)))</formula>
    </cfRule>
    <cfRule type="containsText" dxfId="3423" priority="83" operator="containsText" text="Poco Crítico">
      <formula>NOT(ISERROR(SEARCH("Poco Crítico",AC11)))</formula>
    </cfRule>
    <cfRule type="containsText" dxfId="3422" priority="84" operator="containsText" text="No Crítico">
      <formula>NOT(ISERROR(SEARCH("No Crítico",AC11)))</formula>
    </cfRule>
  </conditionalFormatting>
  <conditionalFormatting sqref="AC8:AC10">
    <cfRule type="containsText" dxfId="3421" priority="77" operator="containsText" text="Muy Crítico">
      <formula>NOT(ISERROR(SEARCH("Muy Crítico",AC8)))</formula>
    </cfRule>
    <cfRule type="containsText" dxfId="3420" priority="78" operator="containsText" text="Crítico">
      <formula>NOT(ISERROR(SEARCH("Crítico",AC8)))</formula>
    </cfRule>
    <cfRule type="containsText" dxfId="3419" priority="79" operator="containsText" text="Poco Crítico">
      <formula>NOT(ISERROR(SEARCH("Poco Crítico",AC8)))</formula>
    </cfRule>
    <cfRule type="containsText" dxfId="3418" priority="80" operator="containsText" text="No Crítico">
      <formula>NOT(ISERROR(SEARCH("No Crítico",AC8)))</formula>
    </cfRule>
  </conditionalFormatting>
  <conditionalFormatting sqref="AF33">
    <cfRule type="containsText" dxfId="3417" priority="65" operator="containsText" text="Muy Crítico">
      <formula>NOT(ISERROR(SEARCH("Muy Crítico",AF33)))</formula>
    </cfRule>
    <cfRule type="containsText" dxfId="3416" priority="66" operator="containsText" text="Crítico">
      <formula>NOT(ISERROR(SEARCH("Crítico",AF33)))</formula>
    </cfRule>
    <cfRule type="containsText" dxfId="3415" priority="67" operator="containsText" text="Poco Crítico">
      <formula>NOT(ISERROR(SEARCH("Poco Crítico",AF33)))</formula>
    </cfRule>
    <cfRule type="containsText" dxfId="3414" priority="68" operator="containsText" text="No Crítico">
      <formula>NOT(ISERROR(SEARCH("No Crítico",AF33)))</formula>
    </cfRule>
  </conditionalFormatting>
  <conditionalFormatting sqref="AF35">
    <cfRule type="containsText" dxfId="3413" priority="69" operator="containsText" text="Muy Crítico">
      <formula>NOT(ISERROR(SEARCH("Muy Crítico",AF35)))</formula>
    </cfRule>
    <cfRule type="containsText" dxfId="3412" priority="70" operator="containsText" text="Crítico">
      <formula>NOT(ISERROR(SEARCH("Crítico",AF35)))</formula>
    </cfRule>
    <cfRule type="containsText" dxfId="3411" priority="71" operator="containsText" text="Poco Crítico">
      <formula>NOT(ISERROR(SEARCH("Poco Crítico",AF35)))</formula>
    </cfRule>
    <cfRule type="containsText" dxfId="3410" priority="72" operator="containsText" text="No Crítico">
      <formula>NOT(ISERROR(SEARCH("No Crítico",AF35)))</formula>
    </cfRule>
  </conditionalFormatting>
  <conditionalFormatting sqref="AF37">
    <cfRule type="containsText" dxfId="3409" priority="61" operator="containsText" text="Muy Crítico">
      <formula>NOT(ISERROR(SEARCH("Muy Crítico",AF37)))</formula>
    </cfRule>
    <cfRule type="containsText" dxfId="3408" priority="62" operator="containsText" text="Crítico">
      <formula>NOT(ISERROR(SEARCH("Crítico",AF37)))</formula>
    </cfRule>
    <cfRule type="containsText" dxfId="3407" priority="63" operator="containsText" text="Poco Crítico">
      <formula>NOT(ISERROR(SEARCH("Poco Crítico",AF37)))</formula>
    </cfRule>
    <cfRule type="containsText" dxfId="3406" priority="64" operator="containsText" text="No Crítico">
      <formula>NOT(ISERROR(SEARCH("No Crítico",AF37)))</formula>
    </cfRule>
  </conditionalFormatting>
  <conditionalFormatting sqref="AH37:AH39 AH8:AH32">
    <cfRule type="containsText" dxfId="3405" priority="57" operator="containsText" text="Muy Crítico">
      <formula>NOT(ISERROR(SEARCH("Muy Crítico",AH8)))</formula>
    </cfRule>
    <cfRule type="containsText" dxfId="3404" priority="58" operator="containsText" text="Crítico">
      <formula>NOT(ISERROR(SEARCH("Crítico",AH8)))</formula>
    </cfRule>
    <cfRule type="containsText" dxfId="3403" priority="59" operator="containsText" text="Poco Crítico">
      <formula>NOT(ISERROR(SEARCH("Poco Crítico",AH8)))</formula>
    </cfRule>
    <cfRule type="containsText" dxfId="3402" priority="60" operator="containsText" text="No Crítico">
      <formula>NOT(ISERROR(SEARCH("No Crítico",AH8)))</formula>
    </cfRule>
  </conditionalFormatting>
  <conditionalFormatting sqref="AH33">
    <cfRule type="containsText" dxfId="3401" priority="53" operator="containsText" text="Muy Crítico">
      <formula>NOT(ISERROR(SEARCH("Muy Crítico",AH33)))</formula>
    </cfRule>
    <cfRule type="containsText" dxfId="3400" priority="54" operator="containsText" text="Crítico">
      <formula>NOT(ISERROR(SEARCH("Crítico",AH33)))</formula>
    </cfRule>
    <cfRule type="containsText" dxfId="3399" priority="55" operator="containsText" text="Poco Crítico">
      <formula>NOT(ISERROR(SEARCH("Poco Crítico",AH33)))</formula>
    </cfRule>
    <cfRule type="containsText" dxfId="3398" priority="56" operator="containsText" text="No Crítico">
      <formula>NOT(ISERROR(SEARCH("No Crítico",AH33)))</formula>
    </cfRule>
  </conditionalFormatting>
  <conditionalFormatting sqref="AH34">
    <cfRule type="containsText" dxfId="3397" priority="49" operator="containsText" text="Muy Crítico">
      <formula>NOT(ISERROR(SEARCH("Muy Crítico",AH34)))</formula>
    </cfRule>
    <cfRule type="containsText" dxfId="3396" priority="50" operator="containsText" text="Crítico">
      <formula>NOT(ISERROR(SEARCH("Crítico",AH34)))</formula>
    </cfRule>
    <cfRule type="containsText" dxfId="3395" priority="51" operator="containsText" text="Poco Crítico">
      <formula>NOT(ISERROR(SEARCH("Poco Crítico",AH34)))</formula>
    </cfRule>
    <cfRule type="containsText" dxfId="3394" priority="52" operator="containsText" text="No Crítico">
      <formula>NOT(ISERROR(SEARCH("No Crítico",AH34)))</formula>
    </cfRule>
  </conditionalFormatting>
  <conditionalFormatting sqref="AH35">
    <cfRule type="containsText" dxfId="3393" priority="45" operator="containsText" text="Muy Crítico">
      <formula>NOT(ISERROR(SEARCH("Muy Crítico",AH35)))</formula>
    </cfRule>
    <cfRule type="containsText" dxfId="3392" priority="46" operator="containsText" text="Crítico">
      <formula>NOT(ISERROR(SEARCH("Crítico",AH35)))</formula>
    </cfRule>
    <cfRule type="containsText" dxfId="3391" priority="47" operator="containsText" text="Poco Crítico">
      <formula>NOT(ISERROR(SEARCH("Poco Crítico",AH35)))</formula>
    </cfRule>
    <cfRule type="containsText" dxfId="3390" priority="48" operator="containsText" text="No Crítico">
      <formula>NOT(ISERROR(SEARCH("No Crítico",AH35)))</formula>
    </cfRule>
  </conditionalFormatting>
  <conditionalFormatting sqref="AH36">
    <cfRule type="containsText" dxfId="3389" priority="41" operator="containsText" text="Muy Crítico">
      <formula>NOT(ISERROR(SEARCH("Muy Crítico",AH36)))</formula>
    </cfRule>
    <cfRule type="containsText" dxfId="3388" priority="42" operator="containsText" text="Crítico">
      <formula>NOT(ISERROR(SEARCH("Crítico",AH36)))</formula>
    </cfRule>
    <cfRule type="containsText" dxfId="3387" priority="43" operator="containsText" text="Poco Crítico">
      <formula>NOT(ISERROR(SEARCH("Poco Crítico",AH36)))</formula>
    </cfRule>
    <cfRule type="containsText" dxfId="3386" priority="44" operator="containsText" text="No Crítico">
      <formula>NOT(ISERROR(SEARCH("No Crítico",AH36)))</formula>
    </cfRule>
  </conditionalFormatting>
  <conditionalFormatting sqref="AJ8:AJ39">
    <cfRule type="containsText" dxfId="3385" priority="37" operator="containsText" text="Muy Crítico">
      <formula>NOT(ISERROR(SEARCH("Muy Crítico",AJ8)))</formula>
    </cfRule>
    <cfRule type="containsText" dxfId="3384" priority="38" operator="containsText" text="Crítico">
      <formula>NOT(ISERROR(SEARCH("Crítico",AJ8)))</formula>
    </cfRule>
    <cfRule type="containsText" dxfId="3383" priority="39" operator="containsText" text="Poco Crítico">
      <formula>NOT(ISERROR(SEARCH("Poco Crítico",AJ8)))</formula>
    </cfRule>
    <cfRule type="containsText" dxfId="3382" priority="40" operator="containsText" text="No Crítico">
      <formula>NOT(ISERROR(SEARCH("No Crítico",AJ8)))</formula>
    </cfRule>
  </conditionalFormatting>
  <conditionalFormatting sqref="AL12:AL39 AL8:AL10">
    <cfRule type="containsText" dxfId="3381" priority="33" operator="containsText" text="Muy Crítico">
      <formula>NOT(ISERROR(SEARCH("Muy Crítico",AL8)))</formula>
    </cfRule>
    <cfRule type="containsText" dxfId="3380" priority="34" operator="containsText" text="Crítico">
      <formula>NOT(ISERROR(SEARCH("Crítico",AL8)))</formula>
    </cfRule>
    <cfRule type="containsText" dxfId="3379" priority="35" operator="containsText" text="Poco Crítico">
      <formula>NOT(ISERROR(SEARCH("Poco Crítico",AL8)))</formula>
    </cfRule>
    <cfRule type="containsText" dxfId="3378" priority="36" operator="containsText" text="No Crítico">
      <formula>NOT(ISERROR(SEARCH("No Crítico",AL8)))</formula>
    </cfRule>
  </conditionalFormatting>
  <conditionalFormatting sqref="AN34 AN36 AN8:AN32 AN38:AN41">
    <cfRule type="containsText" dxfId="3377" priority="29" operator="containsText" text="Muy Crítico">
      <formula>NOT(ISERROR(SEARCH("Muy Crítico",AN8)))</formula>
    </cfRule>
    <cfRule type="containsText" dxfId="3376" priority="30" operator="containsText" text="Crítico">
      <formula>NOT(ISERROR(SEARCH("Crítico",AN8)))</formula>
    </cfRule>
    <cfRule type="containsText" dxfId="3375" priority="31" operator="containsText" text="Poco Crítico">
      <formula>NOT(ISERROR(SEARCH("Poco Crítico",AN8)))</formula>
    </cfRule>
    <cfRule type="containsText" dxfId="3374" priority="32" operator="containsText" text="No Crítico">
      <formula>NOT(ISERROR(SEARCH("No Crítico",AN8)))</formula>
    </cfRule>
  </conditionalFormatting>
  <conditionalFormatting sqref="AN33">
    <cfRule type="containsText" dxfId="3373" priority="21" operator="containsText" text="Muy Crítico">
      <formula>NOT(ISERROR(SEARCH("Muy Crítico",AN33)))</formula>
    </cfRule>
    <cfRule type="containsText" dxfId="3372" priority="22" operator="containsText" text="Crítico">
      <formula>NOT(ISERROR(SEARCH("Crítico",AN33)))</formula>
    </cfRule>
    <cfRule type="containsText" dxfId="3371" priority="23" operator="containsText" text="Poco Crítico">
      <formula>NOT(ISERROR(SEARCH("Poco Crítico",AN33)))</formula>
    </cfRule>
    <cfRule type="containsText" dxfId="3370" priority="24" operator="containsText" text="No Crítico">
      <formula>NOT(ISERROR(SEARCH("No Crítico",AN33)))</formula>
    </cfRule>
  </conditionalFormatting>
  <conditionalFormatting sqref="AN35">
    <cfRule type="containsText" dxfId="3369" priority="25" operator="containsText" text="Muy Crítico">
      <formula>NOT(ISERROR(SEARCH("Muy Crítico",AN35)))</formula>
    </cfRule>
    <cfRule type="containsText" dxfId="3368" priority="26" operator="containsText" text="Crítico">
      <formula>NOT(ISERROR(SEARCH("Crítico",AN35)))</formula>
    </cfRule>
    <cfRule type="containsText" dxfId="3367" priority="27" operator="containsText" text="Poco Crítico">
      <formula>NOT(ISERROR(SEARCH("Poco Crítico",AN35)))</formula>
    </cfRule>
    <cfRule type="containsText" dxfId="3366" priority="28" operator="containsText" text="No Crítico">
      <formula>NOT(ISERROR(SEARCH("No Crítico",AN35)))</formula>
    </cfRule>
  </conditionalFormatting>
  <conditionalFormatting sqref="AN37">
    <cfRule type="containsText" dxfId="3365" priority="17" operator="containsText" text="Muy Crítico">
      <formula>NOT(ISERROR(SEARCH("Muy Crítico",AN37)))</formula>
    </cfRule>
    <cfRule type="containsText" dxfId="3364" priority="18" operator="containsText" text="Crítico">
      <formula>NOT(ISERROR(SEARCH("Crítico",AN37)))</formula>
    </cfRule>
    <cfRule type="containsText" dxfId="3363" priority="19" operator="containsText" text="Poco Crítico">
      <formula>NOT(ISERROR(SEARCH("Poco Crítico",AN37)))</formula>
    </cfRule>
    <cfRule type="containsText" dxfId="3362" priority="20" operator="containsText" text="No Crítico">
      <formula>NOT(ISERROR(SEARCH("No Crítico",AN37)))</formula>
    </cfRule>
  </conditionalFormatting>
  <conditionalFormatting sqref="AP8:AP37">
    <cfRule type="containsText" dxfId="3361" priority="13" operator="containsText" text="Muy Crítico">
      <formula>NOT(ISERROR(SEARCH("Muy Crítico",AP8)))</formula>
    </cfRule>
    <cfRule type="containsText" dxfId="3360" priority="14" operator="containsText" text="Crítico">
      <formula>NOT(ISERROR(SEARCH("Crítico",AP8)))</formula>
    </cfRule>
    <cfRule type="containsText" dxfId="3359" priority="15" operator="containsText" text="Poco Crítico">
      <formula>NOT(ISERROR(SEARCH("Poco Crítico",AP8)))</formula>
    </cfRule>
    <cfRule type="containsText" dxfId="3358" priority="16" operator="containsText" text="No Crítico">
      <formula>NOT(ISERROR(SEARCH("No Crítico",AP8)))</formula>
    </cfRule>
  </conditionalFormatting>
  <conditionalFormatting sqref="AL11">
    <cfRule type="containsText" dxfId="3357" priority="9" operator="containsText" text="Muy Crítico">
      <formula>NOT(ISERROR(SEARCH("Muy Crítico",AL11)))</formula>
    </cfRule>
    <cfRule type="containsText" dxfId="3356" priority="10" operator="containsText" text="Crítico">
      <formula>NOT(ISERROR(SEARCH("Crítico",AL11)))</formula>
    </cfRule>
    <cfRule type="containsText" dxfId="3355" priority="11" operator="containsText" text="Poco Crítico">
      <formula>NOT(ISERROR(SEARCH("Poco Crítico",AL11)))</formula>
    </cfRule>
    <cfRule type="containsText" dxfId="3354" priority="12" operator="containsText" text="No Crítico">
      <formula>NOT(ISERROR(SEARCH("No Crítico",AL11)))</formula>
    </cfRule>
  </conditionalFormatting>
  <conditionalFormatting sqref="AU8:AU41">
    <cfRule type="expression" dxfId="3353" priority="5">
      <formula>IF(AU8="No crítico",1,0)</formula>
    </cfRule>
    <cfRule type="expression" dxfId="3352" priority="6">
      <formula>IF(AU8="Esencial",1,0)</formula>
    </cfRule>
    <cfRule type="expression" dxfId="3351" priority="7">
      <formula>IF(AU8="Crítico",1,0)</formula>
    </cfRule>
    <cfRule type="expression" dxfId="3350" priority="8">
      <formula>IF(AU8="Muy crítico",1,0)</formula>
    </cfRule>
  </conditionalFormatting>
  <conditionalFormatting sqref="AC40">
    <cfRule type="containsText" dxfId="3349" priority="1" operator="containsText" text="Muy Crítico">
      <formula>NOT(ISERROR(SEARCH("Muy Crítico",AC40)))</formula>
    </cfRule>
    <cfRule type="containsText" dxfId="3348" priority="2" operator="containsText" text="Crítico">
      <formula>NOT(ISERROR(SEARCH("Crítico",AC40)))</formula>
    </cfRule>
    <cfRule type="containsText" dxfId="3347" priority="3" operator="containsText" text="Poco Crítico">
      <formula>NOT(ISERROR(SEARCH("Poco Crítico",AC40)))</formula>
    </cfRule>
    <cfRule type="containsText" dxfId="3346" priority="4" operator="containsText" text="No Crítico">
      <formula>NOT(ISERROR(SEARCH("No Crítico",AC40)))</formula>
    </cfRule>
  </conditionalFormatting>
  <dataValidations count="9">
    <dataValidation type="list" allowBlank="1" showInputMessage="1" showErrorMessage="1" sqref="AF8:AF41" xr:uid="{743B0DEA-EE1D-4F88-B940-E026FC8D7D7A}">
      <formula1>L_06</formula1>
    </dataValidation>
    <dataValidation type="list" allowBlank="1" showInputMessage="1" showErrorMessage="1" sqref="AN8:AN41" xr:uid="{8DD60595-13FD-410D-B4E7-8005F830E2DE}">
      <formula1>L_05</formula1>
    </dataValidation>
    <dataValidation type="list" allowBlank="1" showInputMessage="1" showErrorMessage="1" sqref="AP8:AP41" xr:uid="{3CD42FEB-7224-4DBE-9929-E554155DC1AE}">
      <formula1>L_04</formula1>
    </dataValidation>
    <dataValidation type="list" showInputMessage="1" sqref="L8:L41" xr:uid="{602F37EE-FB12-42E3-A857-D8D9A3EB0566}">
      <formula1>L_19</formula1>
    </dataValidation>
    <dataValidation type="list" allowBlank="1" showInputMessage="1" showErrorMessage="1" sqref="P8:P41" xr:uid="{2B8D19E6-A414-4674-A29D-9E50F54121A0}">
      <formula1>L_15</formula1>
    </dataValidation>
    <dataValidation type="list" showInputMessage="1" showErrorMessage="1" sqref="AL8:AL41" xr:uid="{91F0654E-0B97-4B74-AC24-099D5412A473}">
      <formula1>L_03</formula1>
    </dataValidation>
    <dataValidation type="list" showInputMessage="1" showErrorMessage="1" sqref="AJ8:AJ41" xr:uid="{D2B2B88E-D716-43C7-8829-853A088895C8}">
      <formula1>L_02</formula1>
    </dataValidation>
    <dataValidation type="list" showInputMessage="1" showErrorMessage="1" sqref="AH8:AH41" xr:uid="{E5C0C63F-5A1C-44B7-BDFE-17E634A908B8}">
      <formula1>L_01</formula1>
    </dataValidation>
    <dataValidation type="list" allowBlank="1" showInputMessage="1" showErrorMessage="1" sqref="R8:R41" xr:uid="{2003C09E-3CD3-4637-9C47-B37ED5899F54}">
      <formula1>L_16</formula1>
    </dataValidation>
  </dataValidations>
  <pageMargins left="0.25" right="0.25" top="0.75" bottom="0.75" header="0.3" footer="0.3"/>
  <pageSetup scale="2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D09E-CF4C-4BCC-938F-DED58673F395}">
  <sheetPr codeName="Hoja5">
    <pageSetUpPr fitToPage="1"/>
  </sheetPr>
  <dimension ref="A1:AV84"/>
  <sheetViews>
    <sheetView showGridLines="0" view="pageBreakPreview" topLeftCell="C5" zoomScale="40" zoomScaleNormal="80" zoomScaleSheetLayoutView="40" workbookViewId="0">
      <pane xSplit="8" ySplit="3" topLeftCell="K8" activePane="bottomRight" state="frozen"/>
      <selection activeCell="AU7" sqref="C7:AU7"/>
      <selection pane="topRight" activeCell="AU7" sqref="C7:AU7"/>
      <selection pane="bottomLeft" activeCell="AU7" sqref="C7:AU7"/>
      <selection pane="bottomRight" activeCell="AU7" sqref="C7:AU7"/>
    </sheetView>
  </sheetViews>
  <sheetFormatPr baseColWidth="10" defaultColWidth="12.44140625" defaultRowHeight="10.199999999999999"/>
  <cols>
    <col min="1" max="1" width="4.44140625" style="185" customWidth="1"/>
    <col min="2" max="2" width="5.6640625" style="185" customWidth="1"/>
    <col min="3" max="3" width="6.33203125" style="185" bestFit="1" customWidth="1"/>
    <col min="4" max="4" width="3.33203125" style="185" bestFit="1" customWidth="1"/>
    <col min="5" max="5" width="4.44140625" style="185" bestFit="1" customWidth="1"/>
    <col min="6" max="6" width="5.88671875" style="185" bestFit="1" customWidth="1"/>
    <col min="7" max="7" width="5.5546875" style="185" bestFit="1" customWidth="1"/>
    <col min="8" max="8" width="12.44140625" style="185" bestFit="1" customWidth="1"/>
    <col min="9" max="9" width="19.109375" style="185" bestFit="1" customWidth="1"/>
    <col min="10" max="10" width="29.5546875" style="185" bestFit="1" customWidth="1"/>
    <col min="11" max="11" width="28.109375" style="185" bestFit="1" customWidth="1"/>
    <col min="12" max="12" width="15.6640625" style="185" bestFit="1" customWidth="1"/>
    <col min="13" max="13" width="30" style="185" bestFit="1" customWidth="1"/>
    <col min="14" max="14" width="3.33203125" style="185" bestFit="1" customWidth="1"/>
    <col min="15" max="15" width="7.5546875" style="185" bestFit="1" customWidth="1"/>
    <col min="16" max="16" width="3.33203125" style="185" bestFit="1" customWidth="1"/>
    <col min="17" max="17" width="18.88671875" style="185" bestFit="1" customWidth="1"/>
    <col min="18" max="18" width="7.44140625" style="185" bestFit="1" customWidth="1"/>
    <col min="19" max="19" width="24.109375" style="185" customWidth="1"/>
    <col min="20" max="20" width="6.88671875" style="185" bestFit="1" customWidth="1"/>
    <col min="21" max="21" width="10.33203125" style="185" bestFit="1" customWidth="1"/>
    <col min="22" max="22" width="9.109375" style="185" bestFit="1" customWidth="1"/>
    <col min="23" max="23" width="8.6640625" style="185" bestFit="1" customWidth="1"/>
    <col min="24" max="24" width="6.33203125" style="242" bestFit="1" customWidth="1"/>
    <col min="25" max="25" width="8.33203125" style="185" bestFit="1" customWidth="1"/>
    <col min="26" max="26" width="7.44140625" style="185" bestFit="1" customWidth="1"/>
    <col min="27" max="27" width="8.44140625" style="185" bestFit="1" customWidth="1"/>
    <col min="28" max="28" width="11.33203125" style="185" bestFit="1" customWidth="1"/>
    <col min="29" max="29" width="12.5546875" style="185" bestFit="1" customWidth="1"/>
    <col min="30" max="30" width="15.33203125" style="185" bestFit="1" customWidth="1"/>
    <col min="31" max="31" width="3.33203125" style="185" bestFit="1" customWidth="1"/>
    <col min="32" max="32" width="28.44140625" style="185" customWidth="1"/>
    <col min="33" max="33" width="3.33203125" style="185" bestFit="1" customWidth="1"/>
    <col min="34" max="34" width="42.44140625" style="185" customWidth="1"/>
    <col min="35" max="35" width="3.33203125" style="185" bestFit="1" customWidth="1"/>
    <col min="36" max="36" width="32.6640625" style="185" customWidth="1"/>
    <col min="37" max="37" width="3.33203125" style="185" bestFit="1" customWidth="1"/>
    <col min="38" max="38" width="27.44140625" style="185" customWidth="1"/>
    <col min="39" max="39" width="3.33203125" style="185" bestFit="1" customWidth="1"/>
    <col min="40" max="40" width="48.44140625" style="185" bestFit="1" customWidth="1"/>
    <col min="41" max="41" width="3.33203125" style="185" bestFit="1" customWidth="1"/>
    <col min="42" max="42" width="38.88671875" style="185" customWidth="1"/>
    <col min="43" max="43" width="3.33203125" style="185" bestFit="1" customWidth="1"/>
    <col min="44" max="44" width="8.88671875" style="185" bestFit="1" customWidth="1"/>
    <col min="45" max="45" width="3.33203125" style="185" bestFit="1" customWidth="1"/>
    <col min="46" max="46" width="6.6640625" style="185" bestFit="1" customWidth="1"/>
    <col min="47" max="47" width="9.88671875" style="185" bestFit="1" customWidth="1"/>
    <col min="48" max="16384" width="12.44140625" style="185"/>
  </cols>
  <sheetData>
    <row r="1" spans="1:48" ht="15.9" customHeight="1" thickBot="1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/>
      <c r="M1" s="240"/>
      <c r="N1" s="240"/>
      <c r="O1" s="240"/>
      <c r="P1" s="240"/>
      <c r="Q1" s="240"/>
      <c r="R1" s="240"/>
      <c r="S1" s="240"/>
      <c r="T1" s="240"/>
      <c r="U1" s="240"/>
      <c r="V1" s="241"/>
      <c r="W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</row>
    <row r="2" spans="1:48" ht="15.9" customHeight="1">
      <c r="A2" s="240"/>
      <c r="B2" s="348" t="s">
        <v>83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50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  <c r="AT2" s="349"/>
      <c r="AU2" s="349"/>
    </row>
    <row r="3" spans="1:48">
      <c r="B3" s="35"/>
      <c r="C3" s="243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5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</row>
    <row r="4" spans="1:48" ht="10.8" thickBot="1">
      <c r="B4" s="35"/>
      <c r="C4" s="246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5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</row>
    <row r="5" spans="1:48" s="247" customFormat="1" ht="32.25" hidden="1" customHeight="1" thickBot="1">
      <c r="B5" s="248"/>
      <c r="C5" s="351" t="s">
        <v>84</v>
      </c>
      <c r="D5" s="352"/>
      <c r="E5" s="352"/>
      <c r="F5" s="352"/>
      <c r="G5" s="352"/>
      <c r="H5" s="352"/>
      <c r="I5" s="353"/>
      <c r="J5" s="354" t="s">
        <v>85</v>
      </c>
      <c r="K5" s="354"/>
      <c r="L5" s="354"/>
      <c r="M5" s="354"/>
      <c r="N5" s="354"/>
      <c r="O5" s="354"/>
      <c r="P5" s="354"/>
      <c r="Q5" s="355" t="s">
        <v>86</v>
      </c>
      <c r="R5" s="355"/>
      <c r="S5" s="355"/>
      <c r="T5" s="354" t="s">
        <v>87</v>
      </c>
      <c r="U5" s="354"/>
      <c r="V5" s="356" t="s">
        <v>88</v>
      </c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8"/>
      <c r="AR5" s="340" t="s">
        <v>379</v>
      </c>
      <c r="AS5" s="341"/>
      <c r="AT5" s="341"/>
      <c r="AU5" s="342"/>
    </row>
    <row r="6" spans="1:48" s="247" customFormat="1" ht="32.25" hidden="1" customHeight="1" thickBot="1">
      <c r="B6" s="248"/>
      <c r="C6" s="347" t="s">
        <v>89</v>
      </c>
      <c r="D6" s="347"/>
      <c r="E6" s="347"/>
      <c r="F6" s="347"/>
      <c r="G6" s="347"/>
      <c r="H6" s="347" t="s">
        <v>90</v>
      </c>
      <c r="I6" s="347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4"/>
      <c r="U6" s="354"/>
      <c r="V6" s="347" t="s">
        <v>91</v>
      </c>
      <c r="W6" s="347"/>
      <c r="X6" s="359"/>
      <c r="Y6" s="347"/>
      <c r="Z6" s="347"/>
      <c r="AA6" s="347"/>
      <c r="AB6" s="347"/>
      <c r="AC6" s="347"/>
      <c r="AD6" s="347"/>
      <c r="AE6" s="347"/>
      <c r="AF6" s="360" t="s">
        <v>92</v>
      </c>
      <c r="AG6" s="360"/>
      <c r="AH6" s="347" t="s">
        <v>93</v>
      </c>
      <c r="AI6" s="347"/>
      <c r="AJ6" s="360" t="s">
        <v>94</v>
      </c>
      <c r="AK6" s="360"/>
      <c r="AL6" s="347" t="s">
        <v>95</v>
      </c>
      <c r="AM6" s="347"/>
      <c r="AN6" s="360" t="s">
        <v>96</v>
      </c>
      <c r="AO6" s="360"/>
      <c r="AP6" s="347" t="s">
        <v>97</v>
      </c>
      <c r="AQ6" s="347"/>
      <c r="AR6" s="343"/>
      <c r="AS6" s="344"/>
      <c r="AT6" s="344"/>
      <c r="AU6" s="345"/>
    </row>
    <row r="7" spans="1:48" s="250" customFormat="1" ht="156" thickBot="1">
      <c r="B7" s="251"/>
      <c r="C7" s="187" t="s">
        <v>1306</v>
      </c>
      <c r="D7" s="187" t="s">
        <v>1307</v>
      </c>
      <c r="E7" s="187" t="s">
        <v>1308</v>
      </c>
      <c r="F7" s="187" t="s">
        <v>1309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</row>
    <row r="8" spans="1:48" ht="49.5" customHeight="1" thickBot="1">
      <c r="B8" s="35"/>
      <c r="C8" s="36" t="s">
        <v>380</v>
      </c>
      <c r="D8" s="36" t="s">
        <v>396</v>
      </c>
      <c r="E8" s="36" t="s">
        <v>382</v>
      </c>
      <c r="F8" s="36" t="s">
        <v>397</v>
      </c>
      <c r="G8" s="36">
        <v>13525</v>
      </c>
      <c r="H8" s="36" t="s">
        <v>407</v>
      </c>
      <c r="I8" s="202" t="s">
        <v>398</v>
      </c>
      <c r="J8" s="36" t="s">
        <v>1024</v>
      </c>
      <c r="K8" s="36" t="s">
        <v>1025</v>
      </c>
      <c r="L8" s="37" t="s">
        <v>324</v>
      </c>
      <c r="M8" s="36" t="s">
        <v>1026</v>
      </c>
      <c r="N8" s="36" t="s">
        <v>432</v>
      </c>
      <c r="O8" s="36" t="s">
        <v>151</v>
      </c>
      <c r="P8" s="36" t="s">
        <v>6</v>
      </c>
      <c r="Q8" s="36" t="s">
        <v>361</v>
      </c>
      <c r="R8" s="37" t="s">
        <v>140</v>
      </c>
      <c r="S8" s="36" t="s">
        <v>148</v>
      </c>
      <c r="T8" s="38">
        <v>4.1666666666666664E-2</v>
      </c>
      <c r="U8" s="38">
        <v>5</v>
      </c>
      <c r="V8" s="208">
        <v>976785</v>
      </c>
      <c r="W8" s="44">
        <f>V8/30</f>
        <v>32559.5</v>
      </c>
      <c r="X8" s="39">
        <v>542</v>
      </c>
      <c r="Y8" s="45">
        <f>T8</f>
        <v>4.1666666666666664E-2</v>
      </c>
      <c r="Z8" s="40">
        <v>1</v>
      </c>
      <c r="AA8" s="205">
        <f>W8*Z8*Y8</f>
        <v>1356.6458333333333</v>
      </c>
      <c r="AB8" s="47">
        <f>+AA8*X8</f>
        <v>735302.04166666663</v>
      </c>
      <c r="AC8" s="41">
        <v>161870988.06522933</v>
      </c>
      <c r="AD8" s="48">
        <f>+AB8+AC8</f>
        <v>162606290.10689598</v>
      </c>
      <c r="AE8" s="49">
        <f t="shared" ref="AE8:AE26" si="0">IF(AD8&lt;=130000000,1,IF(AND(AD8&gt;130000000,AD8&lt;=390000000),2,IF(AND(AD8&gt;390000000,AD8&lt;=650000000),3,IF(AND(AD8&gt;650000000,AD8&lt;=1300000000),4,5))))</f>
        <v>2</v>
      </c>
      <c r="AF8" s="11" t="s">
        <v>241</v>
      </c>
      <c r="AG8" s="210" t="str">
        <f t="shared" ref="AG8:AG26" si="1">IF(MID(AF8,1,1)="0",MID(AF8,2,1),MID(AF8,1,2))</f>
        <v>3</v>
      </c>
      <c r="AH8" s="11" t="s">
        <v>39</v>
      </c>
      <c r="AI8" s="51" t="str">
        <f t="shared" ref="AI8:AI26" si="2">IF(MID(AH8,1,1)="0",MID(AH8,2,1),MID(AH8,1,2))</f>
        <v>4</v>
      </c>
      <c r="AJ8" s="11" t="s">
        <v>263</v>
      </c>
      <c r="AK8" s="52" t="str">
        <f t="shared" ref="AK8:AK26" si="3">IF(MID(AJ8,1,1)="0",MID(AJ8,2,1),MID(AJ8,1,2))</f>
        <v>4</v>
      </c>
      <c r="AL8" s="11" t="s">
        <v>34</v>
      </c>
      <c r="AM8" s="51" t="str">
        <f t="shared" ref="AM8:AM26" si="4">IF(MID(AL8,1,1)="0",MID(AL8,2,1),MID(AL8,1,2))</f>
        <v>4</v>
      </c>
      <c r="AN8" s="11" t="s">
        <v>243</v>
      </c>
      <c r="AO8" s="52" t="str">
        <f t="shared" ref="AO8:AO26" si="5">IF(MID(AN8,1,1)="0",MID(AN8,2,1),MID(AN8,1,2))</f>
        <v>2</v>
      </c>
      <c r="AP8" s="42" t="s">
        <v>50</v>
      </c>
      <c r="AQ8" s="211" t="str">
        <f t="shared" ref="AQ8:AQ26" si="6">IF(MID(AP8,1,1)="0",MID(AP8,2,1),MID(AP8,1,2))</f>
        <v>2</v>
      </c>
      <c r="AR8" s="197" t="str">
        <f>CONCATENATE(AE8,AG8,AI8,AK8,AM8,AO8,AQ8)</f>
        <v>2344422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</row>
    <row r="9" spans="1:48" ht="49.5" customHeight="1" thickBot="1">
      <c r="B9" s="35"/>
      <c r="C9" s="36" t="s">
        <v>380</v>
      </c>
      <c r="D9" s="36" t="s">
        <v>396</v>
      </c>
      <c r="E9" s="36" t="s">
        <v>382</v>
      </c>
      <c r="F9" s="36" t="s">
        <v>397</v>
      </c>
      <c r="G9" s="36">
        <v>13525</v>
      </c>
      <c r="H9" s="36" t="s">
        <v>422</v>
      </c>
      <c r="I9" s="202" t="s">
        <v>423</v>
      </c>
      <c r="J9" s="36" t="s">
        <v>442</v>
      </c>
      <c r="K9" s="36" t="s">
        <v>443</v>
      </c>
      <c r="L9" s="37" t="s">
        <v>136</v>
      </c>
      <c r="M9" s="36" t="s">
        <v>444</v>
      </c>
      <c r="N9" s="36" t="s">
        <v>432</v>
      </c>
      <c r="O9" s="36" t="s">
        <v>151</v>
      </c>
      <c r="P9" s="36" t="s">
        <v>6</v>
      </c>
      <c r="Q9" s="36" t="s">
        <v>445</v>
      </c>
      <c r="R9" s="37" t="s">
        <v>140</v>
      </c>
      <c r="S9" s="36" t="s">
        <v>148</v>
      </c>
      <c r="T9" s="38">
        <v>4.1666666666666664E-2</v>
      </c>
      <c r="U9" s="38" t="s">
        <v>446</v>
      </c>
      <c r="V9" s="208">
        <v>976785</v>
      </c>
      <c r="W9" s="44">
        <f>V9/30</f>
        <v>32559.5</v>
      </c>
      <c r="X9" s="39">
        <v>542</v>
      </c>
      <c r="Y9" s="45">
        <f t="shared" ref="Y9:Y26" si="7">T9</f>
        <v>4.1666666666666664E-2</v>
      </c>
      <c r="Z9" s="40">
        <v>1</v>
      </c>
      <c r="AA9" s="205">
        <f t="shared" ref="AA9:AA26" si="8">W9*Z9*Y9</f>
        <v>1356.6458333333333</v>
      </c>
      <c r="AB9" s="47">
        <f>+AA9*X9</f>
        <v>735302.04166666663</v>
      </c>
      <c r="AC9" s="41">
        <v>527675586.80340129</v>
      </c>
      <c r="AD9" s="48">
        <f>+AB9+AC9</f>
        <v>528410888.84506798</v>
      </c>
      <c r="AE9" s="49">
        <f t="shared" ref="AE9" si="9">IF(AD9&lt;=130000000,1,IF(AND(AD9&gt;130000000,AD9&lt;=390000000),2,IF(AND(AD9&gt;390000000,AD9&lt;=650000000),3,IF(AND(AD9&gt;650000000,AD9&lt;=1300000000),4,5))))</f>
        <v>3</v>
      </c>
      <c r="AF9" s="11" t="s">
        <v>241</v>
      </c>
      <c r="AG9" s="52" t="str">
        <f t="shared" si="1"/>
        <v>3</v>
      </c>
      <c r="AH9" s="11" t="s">
        <v>63</v>
      </c>
      <c r="AI9" s="51" t="str">
        <f t="shared" si="2"/>
        <v>1</v>
      </c>
      <c r="AJ9" s="11" t="s">
        <v>143</v>
      </c>
      <c r="AK9" s="52" t="str">
        <f t="shared" si="3"/>
        <v>1</v>
      </c>
      <c r="AL9" s="11" t="s">
        <v>242</v>
      </c>
      <c r="AM9" s="51" t="str">
        <f t="shared" si="4"/>
        <v>2</v>
      </c>
      <c r="AN9" s="11" t="s">
        <v>247</v>
      </c>
      <c r="AO9" s="52" t="str">
        <f t="shared" si="5"/>
        <v>1</v>
      </c>
      <c r="AP9" s="42" t="s">
        <v>54</v>
      </c>
      <c r="AQ9" s="211" t="str">
        <f t="shared" ref="AQ9" si="10">IF(MID(AP9,1,1)="0",MID(AP9,2,1),MID(AP9,1,2))</f>
        <v>2</v>
      </c>
      <c r="AR9" s="197" t="str">
        <f t="shared" ref="AR9:AR26" si="11">CONCATENATE(AE9,AG9,AI9,AK9,AM9,AO9,AQ9)</f>
        <v>3311212</v>
      </c>
      <c r="AS9" s="198">
        <f>IFERROR(MAX(_xlfn.NUMBERVALUE(AI9),_xlfn.NUMBERVALUE(AK9),_xlfn.NUMBERVALUE(AM9),_xlfn.NUMBERVALUE(AE9),_xlfn.NUMBERVALUE(AO9),_xlfn.NUMBERVALUE(AQ9),_xlfn.NUMBERVALUE(AG9)),"")</f>
        <v>3</v>
      </c>
      <c r="AT9" s="198" t="str">
        <f>VLOOKUP(AS9,'Listas '!$B$151:$C$156,2,FALSE)</f>
        <v>Media</v>
      </c>
      <c r="AU9" s="189" t="str">
        <f>VLOOKUP(AT9,'Listas '!$C$151:$D$156,2,FALSE)</f>
        <v>Esencial</v>
      </c>
    </row>
    <row r="10" spans="1:48" ht="49.5" customHeight="1" thickBot="1">
      <c r="B10" s="35"/>
      <c r="C10" s="36" t="s">
        <v>380</v>
      </c>
      <c r="D10" s="36" t="s">
        <v>396</v>
      </c>
      <c r="E10" s="36" t="s">
        <v>382</v>
      </c>
      <c r="F10" s="36" t="s">
        <v>397</v>
      </c>
      <c r="G10" s="36">
        <v>13525</v>
      </c>
      <c r="H10" s="36" t="s">
        <v>408</v>
      </c>
      <c r="I10" s="202" t="s">
        <v>399</v>
      </c>
      <c r="J10" s="201" t="s">
        <v>1027</v>
      </c>
      <c r="K10" s="201" t="s">
        <v>1025</v>
      </c>
      <c r="L10" s="203" t="s">
        <v>324</v>
      </c>
      <c r="M10" s="201" t="s">
        <v>1010</v>
      </c>
      <c r="N10" s="36" t="s">
        <v>432</v>
      </c>
      <c r="O10" s="36" t="s">
        <v>151</v>
      </c>
      <c r="P10" s="36" t="s">
        <v>6</v>
      </c>
      <c r="Q10" s="36" t="s">
        <v>361</v>
      </c>
      <c r="R10" s="36" t="s">
        <v>140</v>
      </c>
      <c r="S10" s="36" t="s">
        <v>171</v>
      </c>
      <c r="T10" s="38">
        <v>0</v>
      </c>
      <c r="U10" s="38">
        <v>5</v>
      </c>
      <c r="V10" s="54">
        <v>0</v>
      </c>
      <c r="W10" s="44">
        <f t="shared" ref="W10:W26" si="12">V10/30</f>
        <v>0</v>
      </c>
      <c r="X10" s="39">
        <v>542</v>
      </c>
      <c r="Y10" s="45">
        <f t="shared" si="7"/>
        <v>0</v>
      </c>
      <c r="Z10" s="40">
        <v>0</v>
      </c>
      <c r="AA10" s="205">
        <f t="shared" si="8"/>
        <v>0</v>
      </c>
      <c r="AB10" s="47">
        <f t="shared" ref="AB10:AB26" si="13">+AA10*X10</f>
        <v>0</v>
      </c>
      <c r="AC10" s="41">
        <v>161870988.06522933</v>
      </c>
      <c r="AD10" s="48">
        <f t="shared" ref="AD10:AD26" si="14">+AB10+AC10</f>
        <v>161870988.06522933</v>
      </c>
      <c r="AE10" s="49">
        <f t="shared" si="0"/>
        <v>2</v>
      </c>
      <c r="AF10" s="11" t="s">
        <v>64</v>
      </c>
      <c r="AG10" s="52" t="str">
        <f t="shared" si="1"/>
        <v>1</v>
      </c>
      <c r="AH10" s="11" t="s">
        <v>39</v>
      </c>
      <c r="AI10" s="51" t="str">
        <f t="shared" si="2"/>
        <v>4</v>
      </c>
      <c r="AJ10" s="11" t="s">
        <v>263</v>
      </c>
      <c r="AK10" s="52" t="str">
        <f t="shared" si="3"/>
        <v>4</v>
      </c>
      <c r="AL10" s="11" t="s">
        <v>34</v>
      </c>
      <c r="AM10" s="51" t="str">
        <f t="shared" si="4"/>
        <v>4</v>
      </c>
      <c r="AN10" s="11" t="s">
        <v>243</v>
      </c>
      <c r="AO10" s="52" t="str">
        <f t="shared" si="5"/>
        <v>2</v>
      </c>
      <c r="AP10" s="42" t="s">
        <v>50</v>
      </c>
      <c r="AQ10" s="211" t="str">
        <f t="shared" si="6"/>
        <v>2</v>
      </c>
      <c r="AR10" s="197" t="str">
        <f t="shared" si="11"/>
        <v>2144422</v>
      </c>
      <c r="AS10" s="198">
        <f t="shared" ref="AS10:AS14" si="15">IFERROR(MAX(_xlfn.NUMBERVALUE(AI10),_xlfn.NUMBERVALUE(AK10),_xlfn.NUMBERVALUE(AM10),_xlfn.NUMBERVALUE(AE10),_xlfn.NUMBERVALUE(AO10),_xlfn.NUMBERVALUE(AQ10),_xlfn.NUMBERVALUE(AG10)),"")</f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</row>
    <row r="11" spans="1:48" ht="49.5" customHeight="1" thickBot="1">
      <c r="B11" s="35"/>
      <c r="C11" s="36" t="s">
        <v>380</v>
      </c>
      <c r="D11" s="36" t="s">
        <v>396</v>
      </c>
      <c r="E11" s="36" t="s">
        <v>382</v>
      </c>
      <c r="F11" s="36" t="s">
        <v>397</v>
      </c>
      <c r="G11" s="36">
        <v>13525</v>
      </c>
      <c r="H11" s="36" t="s">
        <v>409</v>
      </c>
      <c r="I11" s="202" t="s">
        <v>400</v>
      </c>
      <c r="J11" s="201" t="s">
        <v>1028</v>
      </c>
      <c r="K11" s="201" t="s">
        <v>1025</v>
      </c>
      <c r="L11" s="203" t="s">
        <v>324</v>
      </c>
      <c r="M11" s="201" t="s">
        <v>1010</v>
      </c>
      <c r="N11" s="36" t="s">
        <v>432</v>
      </c>
      <c r="O11" s="36" t="s">
        <v>151</v>
      </c>
      <c r="P11" s="36" t="s">
        <v>6</v>
      </c>
      <c r="Q11" s="36" t="s">
        <v>361</v>
      </c>
      <c r="R11" s="36" t="s">
        <v>140</v>
      </c>
      <c r="S11" s="36" t="s">
        <v>171</v>
      </c>
      <c r="T11" s="38">
        <v>0</v>
      </c>
      <c r="U11" s="38">
        <v>5</v>
      </c>
      <c r="V11" s="54">
        <v>0</v>
      </c>
      <c r="W11" s="44">
        <f t="shared" si="12"/>
        <v>0</v>
      </c>
      <c r="X11" s="39">
        <v>542</v>
      </c>
      <c r="Y11" s="45">
        <f t="shared" si="7"/>
        <v>0</v>
      </c>
      <c r="Z11" s="40">
        <v>0</v>
      </c>
      <c r="AA11" s="205">
        <f t="shared" si="8"/>
        <v>0</v>
      </c>
      <c r="AB11" s="47">
        <f t="shared" si="13"/>
        <v>0</v>
      </c>
      <c r="AC11" s="41">
        <v>161870988.06522933</v>
      </c>
      <c r="AD11" s="48">
        <f t="shared" si="14"/>
        <v>161870988.06522933</v>
      </c>
      <c r="AE11" s="49">
        <f t="shared" si="0"/>
        <v>2</v>
      </c>
      <c r="AF11" s="11" t="s">
        <v>64</v>
      </c>
      <c r="AG11" s="52" t="str">
        <f t="shared" si="1"/>
        <v>1</v>
      </c>
      <c r="AH11" s="11" t="s">
        <v>39</v>
      </c>
      <c r="AI11" s="51" t="str">
        <f t="shared" si="2"/>
        <v>4</v>
      </c>
      <c r="AJ11" s="11" t="s">
        <v>263</v>
      </c>
      <c r="AK11" s="52" t="str">
        <f t="shared" si="3"/>
        <v>4</v>
      </c>
      <c r="AL11" s="11" t="s">
        <v>34</v>
      </c>
      <c r="AM11" s="51" t="str">
        <f t="shared" si="4"/>
        <v>4</v>
      </c>
      <c r="AN11" s="11" t="s">
        <v>243</v>
      </c>
      <c r="AO11" s="52" t="str">
        <f t="shared" si="5"/>
        <v>2</v>
      </c>
      <c r="AP11" s="42" t="s">
        <v>50</v>
      </c>
      <c r="AQ11" s="211" t="str">
        <f t="shared" si="6"/>
        <v>2</v>
      </c>
      <c r="AR11" s="197" t="str">
        <f t="shared" si="11"/>
        <v>2144422</v>
      </c>
      <c r="AS11" s="198">
        <f t="shared" si="15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</row>
    <row r="12" spans="1:48" ht="49.5" customHeight="1" thickBot="1">
      <c r="B12" s="35"/>
      <c r="C12" s="36" t="s">
        <v>380</v>
      </c>
      <c r="D12" s="36" t="s">
        <v>396</v>
      </c>
      <c r="E12" s="36" t="s">
        <v>382</v>
      </c>
      <c r="F12" s="36" t="s">
        <v>397</v>
      </c>
      <c r="G12" s="36">
        <v>13525</v>
      </c>
      <c r="H12" s="36" t="s">
        <v>410</v>
      </c>
      <c r="I12" s="202" t="s">
        <v>401</v>
      </c>
      <c r="J12" s="201" t="s">
        <v>1029</v>
      </c>
      <c r="K12" s="201" t="s">
        <v>1025</v>
      </c>
      <c r="L12" s="203" t="s">
        <v>324</v>
      </c>
      <c r="M12" s="201" t="s">
        <v>1010</v>
      </c>
      <c r="N12" s="36" t="s">
        <v>432</v>
      </c>
      <c r="O12" s="36" t="s">
        <v>151</v>
      </c>
      <c r="P12" s="36" t="s">
        <v>6</v>
      </c>
      <c r="Q12" s="36" t="s">
        <v>361</v>
      </c>
      <c r="R12" s="36" t="s">
        <v>140</v>
      </c>
      <c r="S12" s="36" t="s">
        <v>171</v>
      </c>
      <c r="T12" s="38">
        <v>0</v>
      </c>
      <c r="U12" s="38">
        <v>5</v>
      </c>
      <c r="V12" s="54">
        <v>0</v>
      </c>
      <c r="W12" s="44">
        <f t="shared" si="12"/>
        <v>0</v>
      </c>
      <c r="X12" s="39">
        <v>542</v>
      </c>
      <c r="Y12" s="45">
        <f t="shared" si="7"/>
        <v>0</v>
      </c>
      <c r="Z12" s="40">
        <v>0</v>
      </c>
      <c r="AA12" s="205">
        <f t="shared" si="8"/>
        <v>0</v>
      </c>
      <c r="AB12" s="47">
        <f t="shared" si="13"/>
        <v>0</v>
      </c>
      <c r="AC12" s="41">
        <v>161870988.06522933</v>
      </c>
      <c r="AD12" s="48">
        <f t="shared" si="14"/>
        <v>161870988.06522933</v>
      </c>
      <c r="AE12" s="49">
        <f t="shared" si="0"/>
        <v>2</v>
      </c>
      <c r="AF12" s="11" t="s">
        <v>64</v>
      </c>
      <c r="AG12" s="52" t="str">
        <f t="shared" si="1"/>
        <v>1</v>
      </c>
      <c r="AH12" s="11" t="s">
        <v>39</v>
      </c>
      <c r="AI12" s="51" t="str">
        <f t="shared" si="2"/>
        <v>4</v>
      </c>
      <c r="AJ12" s="11" t="s">
        <v>263</v>
      </c>
      <c r="AK12" s="52" t="str">
        <f t="shared" si="3"/>
        <v>4</v>
      </c>
      <c r="AL12" s="11" t="s">
        <v>34</v>
      </c>
      <c r="AM12" s="51" t="str">
        <f t="shared" si="4"/>
        <v>4</v>
      </c>
      <c r="AN12" s="11" t="s">
        <v>243</v>
      </c>
      <c r="AO12" s="52" t="str">
        <f t="shared" si="5"/>
        <v>2</v>
      </c>
      <c r="AP12" s="42" t="s">
        <v>50</v>
      </c>
      <c r="AQ12" s="51" t="str">
        <f t="shared" si="6"/>
        <v>2</v>
      </c>
      <c r="AR12" s="197" t="str">
        <f t="shared" si="11"/>
        <v>2144422</v>
      </c>
      <c r="AS12" s="198">
        <f t="shared" si="15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</row>
    <row r="13" spans="1:48" ht="49.5" customHeight="1" thickBot="1">
      <c r="B13" s="35"/>
      <c r="C13" s="36" t="s">
        <v>380</v>
      </c>
      <c r="D13" s="36" t="s">
        <v>396</v>
      </c>
      <c r="E13" s="36" t="s">
        <v>382</v>
      </c>
      <c r="F13" s="36" t="s">
        <v>397</v>
      </c>
      <c r="G13" s="36">
        <v>13525</v>
      </c>
      <c r="H13" s="36" t="s">
        <v>412</v>
      </c>
      <c r="I13" s="202" t="s">
        <v>402</v>
      </c>
      <c r="J13" s="201" t="s">
        <v>1030</v>
      </c>
      <c r="K13" s="201" t="s">
        <v>1025</v>
      </c>
      <c r="L13" s="203" t="s">
        <v>324</v>
      </c>
      <c r="M13" s="201" t="s">
        <v>1010</v>
      </c>
      <c r="N13" s="36" t="s">
        <v>432</v>
      </c>
      <c r="O13" s="36" t="s">
        <v>151</v>
      </c>
      <c r="P13" s="36" t="s">
        <v>6</v>
      </c>
      <c r="Q13" s="36" t="s">
        <v>361</v>
      </c>
      <c r="R13" s="36" t="s">
        <v>140</v>
      </c>
      <c r="S13" s="36" t="s">
        <v>171</v>
      </c>
      <c r="T13" s="38">
        <v>0</v>
      </c>
      <c r="U13" s="38">
        <v>5</v>
      </c>
      <c r="V13" s="54">
        <v>0</v>
      </c>
      <c r="W13" s="44">
        <f t="shared" si="12"/>
        <v>0</v>
      </c>
      <c r="X13" s="39">
        <v>542</v>
      </c>
      <c r="Y13" s="45">
        <f t="shared" si="7"/>
        <v>0</v>
      </c>
      <c r="Z13" s="40">
        <v>0</v>
      </c>
      <c r="AA13" s="205">
        <f t="shared" si="8"/>
        <v>0</v>
      </c>
      <c r="AB13" s="47">
        <f t="shared" si="13"/>
        <v>0</v>
      </c>
      <c r="AC13" s="41">
        <v>161870988.06522933</v>
      </c>
      <c r="AD13" s="48">
        <f t="shared" si="14"/>
        <v>161870988.06522933</v>
      </c>
      <c r="AE13" s="49">
        <f t="shared" si="0"/>
        <v>2</v>
      </c>
      <c r="AF13" s="11" t="s">
        <v>64</v>
      </c>
      <c r="AG13" s="52" t="str">
        <f t="shared" si="1"/>
        <v>1</v>
      </c>
      <c r="AH13" s="11" t="s">
        <v>39</v>
      </c>
      <c r="AI13" s="51" t="str">
        <f t="shared" si="2"/>
        <v>4</v>
      </c>
      <c r="AJ13" s="11" t="s">
        <v>263</v>
      </c>
      <c r="AK13" s="52" t="str">
        <f t="shared" si="3"/>
        <v>4</v>
      </c>
      <c r="AL13" s="11" t="s">
        <v>34</v>
      </c>
      <c r="AM13" s="51" t="str">
        <f t="shared" si="4"/>
        <v>4</v>
      </c>
      <c r="AN13" s="11" t="s">
        <v>243</v>
      </c>
      <c r="AO13" s="52" t="str">
        <f t="shared" si="5"/>
        <v>2</v>
      </c>
      <c r="AP13" s="42" t="s">
        <v>50</v>
      </c>
      <c r="AQ13" s="51" t="str">
        <f t="shared" si="6"/>
        <v>2</v>
      </c>
      <c r="AR13" s="197" t="str">
        <f t="shared" si="11"/>
        <v>2144422</v>
      </c>
      <c r="AS13" s="198">
        <f t="shared" si="15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</row>
    <row r="14" spans="1:48" ht="49.5" customHeight="1" thickBot="1">
      <c r="B14" s="35"/>
      <c r="C14" s="36" t="s">
        <v>380</v>
      </c>
      <c r="D14" s="36" t="s">
        <v>396</v>
      </c>
      <c r="E14" s="36" t="s">
        <v>382</v>
      </c>
      <c r="F14" s="36" t="s">
        <v>397</v>
      </c>
      <c r="G14" s="36">
        <v>13525</v>
      </c>
      <c r="H14" s="36" t="s">
        <v>411</v>
      </c>
      <c r="I14" s="202" t="s">
        <v>403</v>
      </c>
      <c r="J14" s="201" t="s">
        <v>1031</v>
      </c>
      <c r="K14" s="201" t="s">
        <v>1025</v>
      </c>
      <c r="L14" s="203" t="s">
        <v>324</v>
      </c>
      <c r="M14" s="201" t="s">
        <v>1010</v>
      </c>
      <c r="N14" s="36" t="s">
        <v>432</v>
      </c>
      <c r="O14" s="36" t="s">
        <v>151</v>
      </c>
      <c r="P14" s="36" t="s">
        <v>6</v>
      </c>
      <c r="Q14" s="36" t="s">
        <v>361</v>
      </c>
      <c r="R14" s="36" t="s">
        <v>140</v>
      </c>
      <c r="S14" s="36" t="s">
        <v>171</v>
      </c>
      <c r="T14" s="38">
        <v>0</v>
      </c>
      <c r="U14" s="38">
        <v>5</v>
      </c>
      <c r="V14" s="54">
        <v>0</v>
      </c>
      <c r="W14" s="44">
        <f t="shared" si="12"/>
        <v>0</v>
      </c>
      <c r="X14" s="39">
        <v>542</v>
      </c>
      <c r="Y14" s="45">
        <f t="shared" si="7"/>
        <v>0</v>
      </c>
      <c r="Z14" s="40">
        <v>0</v>
      </c>
      <c r="AA14" s="205">
        <f t="shared" si="8"/>
        <v>0</v>
      </c>
      <c r="AB14" s="47">
        <f t="shared" si="13"/>
        <v>0</v>
      </c>
      <c r="AC14" s="41">
        <v>161870988.06522933</v>
      </c>
      <c r="AD14" s="48">
        <f t="shared" si="14"/>
        <v>161870988.06522933</v>
      </c>
      <c r="AE14" s="49">
        <f t="shared" si="0"/>
        <v>2</v>
      </c>
      <c r="AF14" s="11" t="s">
        <v>64</v>
      </c>
      <c r="AG14" s="52" t="str">
        <f t="shared" si="1"/>
        <v>1</v>
      </c>
      <c r="AH14" s="11" t="s">
        <v>39</v>
      </c>
      <c r="AI14" s="51" t="str">
        <f t="shared" si="2"/>
        <v>4</v>
      </c>
      <c r="AJ14" s="11" t="s">
        <v>263</v>
      </c>
      <c r="AK14" s="52" t="str">
        <f t="shared" si="3"/>
        <v>4</v>
      </c>
      <c r="AL14" s="11" t="s">
        <v>34</v>
      </c>
      <c r="AM14" s="51" t="str">
        <f t="shared" si="4"/>
        <v>4</v>
      </c>
      <c r="AN14" s="11" t="s">
        <v>243</v>
      </c>
      <c r="AO14" s="52" t="str">
        <f t="shared" si="5"/>
        <v>2</v>
      </c>
      <c r="AP14" s="42" t="s">
        <v>50</v>
      </c>
      <c r="AQ14" s="51" t="str">
        <f t="shared" si="6"/>
        <v>2</v>
      </c>
      <c r="AR14" s="197" t="str">
        <f t="shared" si="11"/>
        <v>2144422</v>
      </c>
      <c r="AS14" s="198">
        <f t="shared" si="15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</row>
    <row r="15" spans="1:48" ht="49.5" customHeight="1" thickBot="1">
      <c r="B15" s="35"/>
      <c r="C15" s="36" t="s">
        <v>380</v>
      </c>
      <c r="D15" s="36" t="s">
        <v>396</v>
      </c>
      <c r="E15" s="36" t="s">
        <v>382</v>
      </c>
      <c r="F15" s="36" t="s">
        <v>397</v>
      </c>
      <c r="G15" s="36">
        <v>13525</v>
      </c>
      <c r="H15" s="36" t="s">
        <v>413</v>
      </c>
      <c r="I15" s="202" t="s">
        <v>404</v>
      </c>
      <c r="J15" s="201" t="s">
        <v>1032</v>
      </c>
      <c r="K15" s="201" t="s">
        <v>1025</v>
      </c>
      <c r="L15" s="203" t="s">
        <v>324</v>
      </c>
      <c r="M15" s="201" t="s">
        <v>1010</v>
      </c>
      <c r="N15" s="36" t="s">
        <v>432</v>
      </c>
      <c r="O15" s="36" t="s">
        <v>151</v>
      </c>
      <c r="P15" s="36" t="s">
        <v>6</v>
      </c>
      <c r="Q15" s="36" t="s">
        <v>361</v>
      </c>
      <c r="R15" s="36" t="s">
        <v>140</v>
      </c>
      <c r="S15" s="36" t="s">
        <v>171</v>
      </c>
      <c r="T15" s="38">
        <v>0</v>
      </c>
      <c r="U15" s="38">
        <v>5</v>
      </c>
      <c r="V15" s="54">
        <v>0</v>
      </c>
      <c r="W15" s="44">
        <f t="shared" si="12"/>
        <v>0</v>
      </c>
      <c r="X15" s="39">
        <v>542</v>
      </c>
      <c r="Y15" s="45">
        <f t="shared" si="7"/>
        <v>0</v>
      </c>
      <c r="Z15" s="40">
        <v>0</v>
      </c>
      <c r="AA15" s="205">
        <f t="shared" si="8"/>
        <v>0</v>
      </c>
      <c r="AB15" s="47">
        <f t="shared" si="13"/>
        <v>0</v>
      </c>
      <c r="AC15" s="41">
        <v>161870988.06522933</v>
      </c>
      <c r="AD15" s="48">
        <f t="shared" si="14"/>
        <v>161870988.06522933</v>
      </c>
      <c r="AE15" s="49">
        <f t="shared" si="0"/>
        <v>2</v>
      </c>
      <c r="AF15" s="11" t="s">
        <v>64</v>
      </c>
      <c r="AG15" s="52" t="str">
        <f t="shared" si="1"/>
        <v>1</v>
      </c>
      <c r="AH15" s="11" t="s">
        <v>39</v>
      </c>
      <c r="AI15" s="51" t="str">
        <f t="shared" si="2"/>
        <v>4</v>
      </c>
      <c r="AJ15" s="11" t="s">
        <v>263</v>
      </c>
      <c r="AK15" s="52" t="str">
        <f t="shared" si="3"/>
        <v>4</v>
      </c>
      <c r="AL15" s="11" t="s">
        <v>34</v>
      </c>
      <c r="AM15" s="51" t="str">
        <f t="shared" si="4"/>
        <v>4</v>
      </c>
      <c r="AN15" s="11" t="s">
        <v>243</v>
      </c>
      <c r="AO15" s="52" t="str">
        <f t="shared" si="5"/>
        <v>2</v>
      </c>
      <c r="AP15" s="42" t="s">
        <v>50</v>
      </c>
      <c r="AQ15" s="51" t="str">
        <f t="shared" si="6"/>
        <v>2</v>
      </c>
      <c r="AR15" s="197" t="str">
        <f t="shared" si="11"/>
        <v>2144422</v>
      </c>
      <c r="AS15" s="198">
        <f>IFERROR(MAX(_xlfn.NUMBERVALUE(AI16),_xlfn.NUMBERVALUE(AK15),_xlfn.NUMBERVALUE(AM15),_xlfn.NUMBERVALUE(AE15),_xlfn.NUMBERVALUE(AO15),_xlfn.NUMBERVALUE(AQ15),_xlfn.NUMBERVALUE(AG15)),"")</f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</row>
    <row r="16" spans="1:48" ht="49.5" customHeight="1" thickBot="1">
      <c r="B16" s="35"/>
      <c r="C16" s="36" t="s">
        <v>380</v>
      </c>
      <c r="D16" s="36" t="s">
        <v>396</v>
      </c>
      <c r="E16" s="36" t="s">
        <v>382</v>
      </c>
      <c r="F16" s="36" t="s">
        <v>397</v>
      </c>
      <c r="G16" s="36">
        <v>13525</v>
      </c>
      <c r="H16" s="36" t="s">
        <v>424</v>
      </c>
      <c r="I16" s="202" t="s">
        <v>428</v>
      </c>
      <c r="J16" s="36" t="s">
        <v>1033</v>
      </c>
      <c r="K16" s="201" t="s">
        <v>1025</v>
      </c>
      <c r="L16" s="203" t="s">
        <v>324</v>
      </c>
      <c r="M16" s="201" t="s">
        <v>1010</v>
      </c>
      <c r="N16" s="36" t="s">
        <v>432</v>
      </c>
      <c r="O16" s="36" t="s">
        <v>147</v>
      </c>
      <c r="P16" s="203" t="s">
        <v>1</v>
      </c>
      <c r="Q16" s="36" t="s">
        <v>361</v>
      </c>
      <c r="R16" s="36" t="s">
        <v>140</v>
      </c>
      <c r="S16" s="36" t="s">
        <v>171</v>
      </c>
      <c r="T16" s="38">
        <v>0</v>
      </c>
      <c r="U16" s="38">
        <v>5</v>
      </c>
      <c r="V16" s="54">
        <v>0</v>
      </c>
      <c r="W16" s="44">
        <f t="shared" si="12"/>
        <v>0</v>
      </c>
      <c r="X16" s="39">
        <v>542</v>
      </c>
      <c r="Y16" s="45">
        <f t="shared" si="7"/>
        <v>0</v>
      </c>
      <c r="Z16" s="40">
        <v>0</v>
      </c>
      <c r="AA16" s="205">
        <f t="shared" si="8"/>
        <v>0</v>
      </c>
      <c r="AB16" s="47">
        <f t="shared" ref="AB16:AB19" si="16">+AA16*X16</f>
        <v>0</v>
      </c>
      <c r="AC16" s="204">
        <v>186151637.27501401</v>
      </c>
      <c r="AD16" s="48">
        <f t="shared" si="14"/>
        <v>186151637.27501401</v>
      </c>
      <c r="AE16" s="49">
        <f t="shared" si="0"/>
        <v>2</v>
      </c>
      <c r="AF16" s="11" t="s">
        <v>64</v>
      </c>
      <c r="AG16" s="52" t="str">
        <f t="shared" si="1"/>
        <v>1</v>
      </c>
      <c r="AH16" s="11" t="s">
        <v>39</v>
      </c>
      <c r="AI16" s="51" t="str">
        <f t="shared" si="2"/>
        <v>4</v>
      </c>
      <c r="AJ16" s="11" t="s">
        <v>263</v>
      </c>
      <c r="AK16" s="52" t="str">
        <f t="shared" si="3"/>
        <v>4</v>
      </c>
      <c r="AL16" s="11" t="s">
        <v>34</v>
      </c>
      <c r="AM16" s="51" t="str">
        <f t="shared" si="4"/>
        <v>4</v>
      </c>
      <c r="AN16" s="11" t="s">
        <v>243</v>
      </c>
      <c r="AO16" s="52" t="str">
        <f t="shared" si="5"/>
        <v>2</v>
      </c>
      <c r="AP16" s="42" t="s">
        <v>50</v>
      </c>
      <c r="AQ16" s="51" t="str">
        <f t="shared" ref="AQ16:AQ19" si="17">IF(MID(AP16,1,1)="0",MID(AP16,2,1),MID(AP16,1,2))</f>
        <v>2</v>
      </c>
      <c r="AR16" s="197" t="str">
        <f t="shared" si="11"/>
        <v>2144422</v>
      </c>
      <c r="AS16" s="198">
        <f>IFERROR(MAX(_xlfn.NUMBERVALUE(AI17),_xlfn.NUMBERVALUE(AK16),_xlfn.NUMBERVALUE(AM16),_xlfn.NUMBERVALUE(AE16),_xlfn.NUMBERVALUE(AO16),_xlfn.NUMBERVALUE(AQ16),_xlfn.NUMBERVALUE(AG16)),"")</f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</row>
    <row r="17" spans="2:47" ht="49.5" customHeight="1" thickBot="1">
      <c r="B17" s="35"/>
      <c r="C17" s="36" t="s">
        <v>380</v>
      </c>
      <c r="D17" s="36" t="s">
        <v>396</v>
      </c>
      <c r="E17" s="36" t="s">
        <v>382</v>
      </c>
      <c r="F17" s="36" t="s">
        <v>397</v>
      </c>
      <c r="G17" s="36">
        <v>13525</v>
      </c>
      <c r="H17" s="36" t="s">
        <v>425</v>
      </c>
      <c r="I17" s="202" t="s">
        <v>429</v>
      </c>
      <c r="J17" s="36" t="s">
        <v>1033</v>
      </c>
      <c r="K17" s="201" t="s">
        <v>1025</v>
      </c>
      <c r="L17" s="203" t="s">
        <v>324</v>
      </c>
      <c r="M17" s="201" t="s">
        <v>1010</v>
      </c>
      <c r="N17" s="36" t="s">
        <v>432</v>
      </c>
      <c r="O17" s="36" t="s">
        <v>147</v>
      </c>
      <c r="P17" s="203" t="s">
        <v>1</v>
      </c>
      <c r="Q17" s="36" t="s">
        <v>361</v>
      </c>
      <c r="R17" s="36" t="s">
        <v>140</v>
      </c>
      <c r="S17" s="36" t="s">
        <v>171</v>
      </c>
      <c r="T17" s="38">
        <v>0</v>
      </c>
      <c r="U17" s="38">
        <v>5</v>
      </c>
      <c r="V17" s="54">
        <v>0</v>
      </c>
      <c r="W17" s="44">
        <f t="shared" si="12"/>
        <v>0</v>
      </c>
      <c r="X17" s="39">
        <v>542</v>
      </c>
      <c r="Y17" s="45">
        <f t="shared" si="7"/>
        <v>0</v>
      </c>
      <c r="Z17" s="40">
        <v>0</v>
      </c>
      <c r="AA17" s="205">
        <f t="shared" si="8"/>
        <v>0</v>
      </c>
      <c r="AB17" s="47">
        <f t="shared" si="16"/>
        <v>0</v>
      </c>
      <c r="AC17" s="204">
        <v>186151638.27501401</v>
      </c>
      <c r="AD17" s="48">
        <f t="shared" si="14"/>
        <v>186151638.27501401</v>
      </c>
      <c r="AE17" s="49">
        <f t="shared" si="0"/>
        <v>2</v>
      </c>
      <c r="AF17" s="11" t="s">
        <v>64</v>
      </c>
      <c r="AG17" s="52" t="str">
        <f t="shared" si="1"/>
        <v>1</v>
      </c>
      <c r="AH17" s="11" t="s">
        <v>39</v>
      </c>
      <c r="AI17" s="51" t="str">
        <f t="shared" si="2"/>
        <v>4</v>
      </c>
      <c r="AJ17" s="11" t="s">
        <v>263</v>
      </c>
      <c r="AK17" s="52" t="str">
        <f t="shared" si="3"/>
        <v>4</v>
      </c>
      <c r="AL17" s="11" t="s">
        <v>34</v>
      </c>
      <c r="AM17" s="51" t="str">
        <f t="shared" si="4"/>
        <v>4</v>
      </c>
      <c r="AN17" s="11" t="s">
        <v>243</v>
      </c>
      <c r="AO17" s="52" t="str">
        <f t="shared" si="5"/>
        <v>2</v>
      </c>
      <c r="AP17" s="42" t="s">
        <v>50</v>
      </c>
      <c r="AQ17" s="51" t="str">
        <f t="shared" si="17"/>
        <v>2</v>
      </c>
      <c r="AR17" s="197" t="str">
        <f t="shared" si="11"/>
        <v>2144422</v>
      </c>
      <c r="AS17" s="198">
        <f t="shared" ref="AS17:AS19" si="18">IFERROR(MAX(_xlfn.NUMBERVALUE(AI17),_xlfn.NUMBERVALUE(AK17),_xlfn.NUMBERVALUE(AM17),_xlfn.NUMBERVALUE(AE17),_xlfn.NUMBERVALUE(AO17),_xlfn.NUMBERVALUE(AQ17),_xlfn.NUMBERVALUE(AG17)),"")</f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</row>
    <row r="18" spans="2:47" ht="49.5" customHeight="1" thickBot="1">
      <c r="B18" s="35"/>
      <c r="C18" s="36" t="s">
        <v>380</v>
      </c>
      <c r="D18" s="36" t="s">
        <v>396</v>
      </c>
      <c r="E18" s="36" t="s">
        <v>382</v>
      </c>
      <c r="F18" s="36" t="s">
        <v>397</v>
      </c>
      <c r="G18" s="36">
        <v>13525</v>
      </c>
      <c r="H18" s="36" t="s">
        <v>426</v>
      </c>
      <c r="I18" s="202" t="s">
        <v>430</v>
      </c>
      <c r="J18" s="36" t="s">
        <v>1033</v>
      </c>
      <c r="K18" s="201" t="s">
        <v>1025</v>
      </c>
      <c r="L18" s="203" t="s">
        <v>324</v>
      </c>
      <c r="M18" s="201" t="s">
        <v>1010</v>
      </c>
      <c r="N18" s="36" t="s">
        <v>432</v>
      </c>
      <c r="O18" s="36" t="s">
        <v>147</v>
      </c>
      <c r="P18" s="203" t="s">
        <v>1</v>
      </c>
      <c r="Q18" s="36" t="s">
        <v>361</v>
      </c>
      <c r="R18" s="36" t="s">
        <v>140</v>
      </c>
      <c r="S18" s="36" t="s">
        <v>171</v>
      </c>
      <c r="T18" s="38">
        <v>0</v>
      </c>
      <c r="U18" s="38">
        <v>5</v>
      </c>
      <c r="V18" s="54">
        <v>0</v>
      </c>
      <c r="W18" s="44">
        <f t="shared" si="12"/>
        <v>0</v>
      </c>
      <c r="X18" s="39">
        <v>542</v>
      </c>
      <c r="Y18" s="45">
        <f t="shared" si="7"/>
        <v>0</v>
      </c>
      <c r="Z18" s="40">
        <v>0</v>
      </c>
      <c r="AA18" s="205">
        <f t="shared" si="8"/>
        <v>0</v>
      </c>
      <c r="AB18" s="47">
        <f t="shared" si="16"/>
        <v>0</v>
      </c>
      <c r="AC18" s="204">
        <v>186151639.27501401</v>
      </c>
      <c r="AD18" s="48">
        <f t="shared" si="14"/>
        <v>186151639.27501401</v>
      </c>
      <c r="AE18" s="49">
        <f t="shared" si="0"/>
        <v>2</v>
      </c>
      <c r="AF18" s="11" t="s">
        <v>64</v>
      </c>
      <c r="AG18" s="52" t="str">
        <f t="shared" si="1"/>
        <v>1</v>
      </c>
      <c r="AH18" s="11" t="s">
        <v>39</v>
      </c>
      <c r="AI18" s="51" t="str">
        <f t="shared" si="2"/>
        <v>4</v>
      </c>
      <c r="AJ18" s="11" t="s">
        <v>263</v>
      </c>
      <c r="AK18" s="52" t="str">
        <f t="shared" si="3"/>
        <v>4</v>
      </c>
      <c r="AL18" s="11" t="s">
        <v>34</v>
      </c>
      <c r="AM18" s="51" t="str">
        <f t="shared" si="4"/>
        <v>4</v>
      </c>
      <c r="AN18" s="11" t="s">
        <v>243</v>
      </c>
      <c r="AO18" s="52" t="str">
        <f t="shared" si="5"/>
        <v>2</v>
      </c>
      <c r="AP18" s="42" t="s">
        <v>50</v>
      </c>
      <c r="AQ18" s="51" t="str">
        <f t="shared" si="17"/>
        <v>2</v>
      </c>
      <c r="AR18" s="197" t="str">
        <f t="shared" si="11"/>
        <v>2144422</v>
      </c>
      <c r="AS18" s="198">
        <f t="shared" si="18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</row>
    <row r="19" spans="2:47" ht="49.5" customHeight="1" thickBot="1">
      <c r="B19" s="35"/>
      <c r="C19" s="36" t="s">
        <v>380</v>
      </c>
      <c r="D19" s="36" t="s">
        <v>396</v>
      </c>
      <c r="E19" s="36" t="s">
        <v>382</v>
      </c>
      <c r="F19" s="36" t="s">
        <v>397</v>
      </c>
      <c r="G19" s="36">
        <v>13525</v>
      </c>
      <c r="H19" s="36" t="s">
        <v>427</v>
      </c>
      <c r="I19" s="202" t="s">
        <v>431</v>
      </c>
      <c r="J19" s="36" t="s">
        <v>1033</v>
      </c>
      <c r="K19" s="201" t="s">
        <v>1025</v>
      </c>
      <c r="L19" s="203" t="s">
        <v>324</v>
      </c>
      <c r="M19" s="201" t="s">
        <v>1010</v>
      </c>
      <c r="N19" s="36" t="s">
        <v>432</v>
      </c>
      <c r="O19" s="36" t="s">
        <v>147</v>
      </c>
      <c r="P19" s="203" t="s">
        <v>1</v>
      </c>
      <c r="Q19" s="36" t="s">
        <v>361</v>
      </c>
      <c r="R19" s="36" t="s">
        <v>140</v>
      </c>
      <c r="S19" s="36" t="s">
        <v>171</v>
      </c>
      <c r="T19" s="38">
        <v>0</v>
      </c>
      <c r="U19" s="38">
        <v>5</v>
      </c>
      <c r="V19" s="54">
        <v>0</v>
      </c>
      <c r="W19" s="44">
        <f t="shared" si="12"/>
        <v>0</v>
      </c>
      <c r="X19" s="39">
        <v>542</v>
      </c>
      <c r="Y19" s="45">
        <f t="shared" si="7"/>
        <v>0</v>
      </c>
      <c r="Z19" s="40">
        <v>0</v>
      </c>
      <c r="AA19" s="205">
        <f t="shared" si="8"/>
        <v>0</v>
      </c>
      <c r="AB19" s="47">
        <f t="shared" si="16"/>
        <v>0</v>
      </c>
      <c r="AC19" s="204">
        <v>186151640.27501401</v>
      </c>
      <c r="AD19" s="48">
        <f t="shared" si="14"/>
        <v>186151640.27501401</v>
      </c>
      <c r="AE19" s="49">
        <f t="shared" si="0"/>
        <v>2</v>
      </c>
      <c r="AF19" s="11" t="s">
        <v>64</v>
      </c>
      <c r="AG19" s="52" t="str">
        <f t="shared" si="1"/>
        <v>1</v>
      </c>
      <c r="AH19" s="11" t="s">
        <v>39</v>
      </c>
      <c r="AI19" s="51" t="str">
        <f t="shared" si="2"/>
        <v>4</v>
      </c>
      <c r="AJ19" s="11" t="s">
        <v>263</v>
      </c>
      <c r="AK19" s="52" t="str">
        <f t="shared" si="3"/>
        <v>4</v>
      </c>
      <c r="AL19" s="11" t="s">
        <v>34</v>
      </c>
      <c r="AM19" s="51" t="str">
        <f t="shared" si="4"/>
        <v>4</v>
      </c>
      <c r="AN19" s="11" t="s">
        <v>243</v>
      </c>
      <c r="AO19" s="52" t="str">
        <f t="shared" si="5"/>
        <v>2</v>
      </c>
      <c r="AP19" s="42" t="s">
        <v>50</v>
      </c>
      <c r="AQ19" s="51" t="str">
        <f t="shared" si="17"/>
        <v>2</v>
      </c>
      <c r="AR19" s="197" t="str">
        <f t="shared" si="11"/>
        <v>2144422</v>
      </c>
      <c r="AS19" s="198">
        <f t="shared" si="18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</row>
    <row r="20" spans="2:47" ht="49.5" customHeight="1" thickBot="1">
      <c r="B20" s="35"/>
      <c r="C20" s="36" t="s">
        <v>380</v>
      </c>
      <c r="D20" s="36" t="s">
        <v>396</v>
      </c>
      <c r="E20" s="36" t="s">
        <v>382</v>
      </c>
      <c r="F20" s="36" t="s">
        <v>484</v>
      </c>
      <c r="G20" s="36">
        <v>13525</v>
      </c>
      <c r="H20" s="36" t="s">
        <v>414</v>
      </c>
      <c r="I20" s="202" t="s">
        <v>437</v>
      </c>
      <c r="J20" s="36" t="s">
        <v>433</v>
      </c>
      <c r="K20" s="36" t="s">
        <v>1011</v>
      </c>
      <c r="L20" s="37" t="s">
        <v>155</v>
      </c>
      <c r="M20" s="36" t="s">
        <v>1012</v>
      </c>
      <c r="N20" s="36" t="s">
        <v>432</v>
      </c>
      <c r="O20" s="36" t="s">
        <v>147</v>
      </c>
      <c r="P20" s="36" t="s">
        <v>1</v>
      </c>
      <c r="Q20" s="36" t="s">
        <v>156</v>
      </c>
      <c r="R20" s="37" t="s">
        <v>157</v>
      </c>
      <c r="S20" s="36" t="s">
        <v>162</v>
      </c>
      <c r="T20" s="38">
        <v>0</v>
      </c>
      <c r="U20" s="38">
        <v>3</v>
      </c>
      <c r="V20" s="54">
        <v>0</v>
      </c>
      <c r="W20" s="44">
        <f t="shared" si="12"/>
        <v>0</v>
      </c>
      <c r="X20" s="39">
        <v>542</v>
      </c>
      <c r="Y20" s="45">
        <f t="shared" si="7"/>
        <v>0</v>
      </c>
      <c r="Z20" s="40">
        <v>0</v>
      </c>
      <c r="AA20" s="205">
        <f t="shared" si="8"/>
        <v>0</v>
      </c>
      <c r="AB20" s="47">
        <f t="shared" si="13"/>
        <v>0</v>
      </c>
      <c r="AC20" s="41">
        <v>200405322.02091306</v>
      </c>
      <c r="AD20" s="48">
        <f t="shared" si="14"/>
        <v>200405322.02091306</v>
      </c>
      <c r="AE20" s="49">
        <f t="shared" si="0"/>
        <v>2</v>
      </c>
      <c r="AF20" s="11" t="s">
        <v>64</v>
      </c>
      <c r="AG20" s="52" t="str">
        <f t="shared" si="1"/>
        <v>1</v>
      </c>
      <c r="AH20" s="11" t="s">
        <v>63</v>
      </c>
      <c r="AI20" s="51" t="str">
        <f t="shared" si="2"/>
        <v>1</v>
      </c>
      <c r="AJ20" s="11" t="s">
        <v>263</v>
      </c>
      <c r="AK20" s="52" t="str">
        <f t="shared" si="3"/>
        <v>4</v>
      </c>
      <c r="AL20" s="11" t="s">
        <v>344</v>
      </c>
      <c r="AM20" s="51" t="str">
        <f t="shared" si="4"/>
        <v>1</v>
      </c>
      <c r="AN20" s="11" t="s">
        <v>247</v>
      </c>
      <c r="AO20" s="52" t="str">
        <f t="shared" si="5"/>
        <v>1</v>
      </c>
      <c r="AP20" s="42" t="s">
        <v>58</v>
      </c>
      <c r="AQ20" s="51" t="str">
        <f t="shared" si="6"/>
        <v>1</v>
      </c>
      <c r="AR20" s="197" t="str">
        <f t="shared" si="11"/>
        <v>2114111</v>
      </c>
      <c r="AS20" s="198">
        <f t="shared" ref="AS20:AS26" si="19">IFERROR(MAX(_xlfn.NUMBERVALUE(AI20),_xlfn.NUMBERVALUE(AK20),_xlfn.NUMBERVALUE(AM20),_xlfn.NUMBERVALUE(AE20),_xlfn.NUMBERVALUE(AO20),_xlfn.NUMBERVALUE(AQ20),_xlfn.NUMBERVALUE(AG20)),"")</f>
        <v>4</v>
      </c>
      <c r="AT20" s="198" t="str">
        <f>VLOOKUP(AS20,'Listas '!$B$151:$C$156,2,FALSE)</f>
        <v>Alta</v>
      </c>
      <c r="AU20" s="189" t="str">
        <f>VLOOKUP(AT20,'Listas '!$C$151:$D$156,2,FALSE)</f>
        <v>Crítico</v>
      </c>
    </row>
    <row r="21" spans="2:47" ht="49.5" customHeight="1" thickBot="1">
      <c r="B21" s="35"/>
      <c r="C21" s="36" t="s">
        <v>380</v>
      </c>
      <c r="D21" s="36" t="s">
        <v>396</v>
      </c>
      <c r="E21" s="36" t="s">
        <v>382</v>
      </c>
      <c r="F21" s="36" t="s">
        <v>484</v>
      </c>
      <c r="G21" s="36">
        <v>13525</v>
      </c>
      <c r="H21" s="36" t="s">
        <v>415</v>
      </c>
      <c r="I21" s="202" t="s">
        <v>438</v>
      </c>
      <c r="J21" s="36" t="s">
        <v>433</v>
      </c>
      <c r="K21" s="36" t="s">
        <v>1011</v>
      </c>
      <c r="L21" s="37" t="s">
        <v>155</v>
      </c>
      <c r="M21" s="36" t="s">
        <v>1012</v>
      </c>
      <c r="N21" s="36" t="s">
        <v>432</v>
      </c>
      <c r="O21" s="36" t="s">
        <v>147</v>
      </c>
      <c r="P21" s="36" t="s">
        <v>1</v>
      </c>
      <c r="Q21" s="36" t="s">
        <v>156</v>
      </c>
      <c r="R21" s="37" t="s">
        <v>157</v>
      </c>
      <c r="S21" s="36" t="s">
        <v>162</v>
      </c>
      <c r="T21" s="38">
        <v>0</v>
      </c>
      <c r="U21" s="38">
        <v>3</v>
      </c>
      <c r="V21" s="54">
        <v>0</v>
      </c>
      <c r="W21" s="44">
        <f t="shared" si="12"/>
        <v>0</v>
      </c>
      <c r="X21" s="39">
        <v>542</v>
      </c>
      <c r="Y21" s="45">
        <f t="shared" si="7"/>
        <v>0</v>
      </c>
      <c r="Z21" s="40">
        <v>0</v>
      </c>
      <c r="AA21" s="205">
        <f t="shared" si="8"/>
        <v>0</v>
      </c>
      <c r="AB21" s="47">
        <f t="shared" si="13"/>
        <v>0</v>
      </c>
      <c r="AC21" s="41">
        <v>200405322.02091306</v>
      </c>
      <c r="AD21" s="48">
        <f t="shared" si="14"/>
        <v>200405322.02091306</v>
      </c>
      <c r="AE21" s="49">
        <f t="shared" si="0"/>
        <v>2</v>
      </c>
      <c r="AF21" s="11" t="s">
        <v>64</v>
      </c>
      <c r="AG21" s="52" t="str">
        <f t="shared" si="1"/>
        <v>1</v>
      </c>
      <c r="AH21" s="11" t="s">
        <v>63</v>
      </c>
      <c r="AI21" s="51" t="str">
        <f t="shared" si="2"/>
        <v>1</v>
      </c>
      <c r="AJ21" s="11" t="s">
        <v>263</v>
      </c>
      <c r="AK21" s="52" t="str">
        <f t="shared" si="3"/>
        <v>4</v>
      </c>
      <c r="AL21" s="11" t="s">
        <v>344</v>
      </c>
      <c r="AM21" s="51" t="str">
        <f t="shared" si="4"/>
        <v>1</v>
      </c>
      <c r="AN21" s="11" t="s">
        <v>247</v>
      </c>
      <c r="AO21" s="52" t="str">
        <f t="shared" si="5"/>
        <v>1</v>
      </c>
      <c r="AP21" s="42" t="s">
        <v>58</v>
      </c>
      <c r="AQ21" s="51" t="str">
        <f t="shared" si="6"/>
        <v>1</v>
      </c>
      <c r="AR21" s="197" t="str">
        <f t="shared" si="11"/>
        <v>2114111</v>
      </c>
      <c r="AS21" s="198">
        <f t="shared" si="19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</row>
    <row r="22" spans="2:47" ht="49.5" customHeight="1" thickBot="1">
      <c r="B22" s="35"/>
      <c r="C22" s="36" t="s">
        <v>380</v>
      </c>
      <c r="D22" s="36" t="s">
        <v>396</v>
      </c>
      <c r="E22" s="36" t="s">
        <v>382</v>
      </c>
      <c r="F22" s="36" t="s">
        <v>484</v>
      </c>
      <c r="G22" s="36">
        <v>13525</v>
      </c>
      <c r="H22" s="36" t="s">
        <v>416</v>
      </c>
      <c r="I22" s="202" t="s">
        <v>439</v>
      </c>
      <c r="J22" s="36" t="s">
        <v>1013</v>
      </c>
      <c r="K22" s="36" t="s">
        <v>1011</v>
      </c>
      <c r="L22" s="37" t="s">
        <v>324</v>
      </c>
      <c r="M22" s="36" t="s">
        <v>1012</v>
      </c>
      <c r="N22" s="36" t="s">
        <v>432</v>
      </c>
      <c r="O22" s="36" t="s">
        <v>151</v>
      </c>
      <c r="P22" s="36" t="s">
        <v>6</v>
      </c>
      <c r="Q22" s="36" t="s">
        <v>448</v>
      </c>
      <c r="R22" s="37" t="s">
        <v>140</v>
      </c>
      <c r="S22" s="36" t="s">
        <v>1009</v>
      </c>
      <c r="T22" s="207">
        <v>4.1666666666666664E-2</v>
      </c>
      <c r="U22" s="38">
        <v>0.16666666666666666</v>
      </c>
      <c r="V22" s="208">
        <v>976785</v>
      </c>
      <c r="W22" s="44">
        <f t="shared" si="12"/>
        <v>32559.5</v>
      </c>
      <c r="X22" s="39">
        <v>542</v>
      </c>
      <c r="Y22" s="45">
        <f t="shared" si="7"/>
        <v>4.1666666666666664E-2</v>
      </c>
      <c r="Z22" s="40">
        <v>1</v>
      </c>
      <c r="AA22" s="205">
        <f t="shared" si="8"/>
        <v>1356.6458333333333</v>
      </c>
      <c r="AB22" s="47">
        <f t="shared" si="13"/>
        <v>735302.04166666663</v>
      </c>
      <c r="AC22" s="41">
        <v>200405322.02091306</v>
      </c>
      <c r="AD22" s="48">
        <f t="shared" si="14"/>
        <v>201140624.06257972</v>
      </c>
      <c r="AE22" s="49">
        <f t="shared" si="0"/>
        <v>2</v>
      </c>
      <c r="AF22" s="11" t="s">
        <v>241</v>
      </c>
      <c r="AG22" s="52" t="str">
        <f t="shared" si="1"/>
        <v>3</v>
      </c>
      <c r="AH22" s="11" t="s">
        <v>245</v>
      </c>
      <c r="AI22" s="51" t="str">
        <f t="shared" si="2"/>
        <v>2</v>
      </c>
      <c r="AJ22" s="11" t="s">
        <v>263</v>
      </c>
      <c r="AK22" s="52" t="str">
        <f t="shared" si="3"/>
        <v>4</v>
      </c>
      <c r="AL22" s="11" t="s">
        <v>242</v>
      </c>
      <c r="AM22" s="51" t="str">
        <f t="shared" si="4"/>
        <v>2</v>
      </c>
      <c r="AN22" s="11" t="s">
        <v>247</v>
      </c>
      <c r="AO22" s="52" t="str">
        <f t="shared" si="5"/>
        <v>1</v>
      </c>
      <c r="AP22" s="42" t="s">
        <v>54</v>
      </c>
      <c r="AQ22" s="51" t="str">
        <f t="shared" si="6"/>
        <v>2</v>
      </c>
      <c r="AR22" s="197" t="str">
        <f t="shared" si="11"/>
        <v>2324212</v>
      </c>
      <c r="AS22" s="198">
        <f t="shared" si="19"/>
        <v>4</v>
      </c>
      <c r="AT22" s="198" t="str">
        <f>VLOOKUP(AS22,'Listas '!$B$151:$C$156,2,FALSE)</f>
        <v>Alta</v>
      </c>
      <c r="AU22" s="189" t="str">
        <f>VLOOKUP(AT22,'Listas '!$C$151:$D$156,2,FALSE)</f>
        <v>Crítico</v>
      </c>
    </row>
    <row r="23" spans="2:47" ht="49.5" customHeight="1" thickBot="1">
      <c r="B23" s="35"/>
      <c r="C23" s="36" t="s">
        <v>380</v>
      </c>
      <c r="D23" s="36" t="s">
        <v>396</v>
      </c>
      <c r="E23" s="36" t="s">
        <v>382</v>
      </c>
      <c r="F23" s="36" t="s">
        <v>484</v>
      </c>
      <c r="G23" s="36">
        <v>13525</v>
      </c>
      <c r="H23" s="36" t="s">
        <v>417</v>
      </c>
      <c r="I23" s="202" t="s">
        <v>440</v>
      </c>
      <c r="J23" s="36" t="s">
        <v>433</v>
      </c>
      <c r="K23" s="36" t="s">
        <v>1011</v>
      </c>
      <c r="L23" s="37" t="s">
        <v>155</v>
      </c>
      <c r="M23" s="36" t="s">
        <v>1014</v>
      </c>
      <c r="N23" s="36" t="s">
        <v>432</v>
      </c>
      <c r="O23" s="36" t="s">
        <v>147</v>
      </c>
      <c r="P23" s="36" t="s">
        <v>1</v>
      </c>
      <c r="Q23" s="36" t="s">
        <v>156</v>
      </c>
      <c r="R23" s="37" t="s">
        <v>157</v>
      </c>
      <c r="S23" s="36" t="s">
        <v>162</v>
      </c>
      <c r="T23" s="38">
        <v>0</v>
      </c>
      <c r="U23" s="38">
        <v>3</v>
      </c>
      <c r="V23" s="208">
        <v>0</v>
      </c>
      <c r="W23" s="44">
        <f t="shared" si="12"/>
        <v>0</v>
      </c>
      <c r="X23" s="39">
        <v>542</v>
      </c>
      <c r="Y23" s="45">
        <f t="shared" si="7"/>
        <v>0</v>
      </c>
      <c r="Z23" s="40">
        <v>0</v>
      </c>
      <c r="AA23" s="205">
        <f t="shared" si="8"/>
        <v>0</v>
      </c>
      <c r="AB23" s="47">
        <f t="shared" si="13"/>
        <v>0</v>
      </c>
      <c r="AC23" s="41">
        <v>200405322.02091306</v>
      </c>
      <c r="AD23" s="48">
        <f t="shared" si="14"/>
        <v>200405322.02091306</v>
      </c>
      <c r="AE23" s="49">
        <f t="shared" si="0"/>
        <v>2</v>
      </c>
      <c r="AF23" s="11" t="s">
        <v>64</v>
      </c>
      <c r="AG23" s="52" t="str">
        <f t="shared" si="1"/>
        <v>1</v>
      </c>
      <c r="AH23" s="11" t="s">
        <v>63</v>
      </c>
      <c r="AI23" s="51" t="str">
        <f t="shared" si="2"/>
        <v>1</v>
      </c>
      <c r="AJ23" s="11" t="s">
        <v>263</v>
      </c>
      <c r="AK23" s="52" t="str">
        <f t="shared" si="3"/>
        <v>4</v>
      </c>
      <c r="AL23" s="11" t="s">
        <v>344</v>
      </c>
      <c r="AM23" s="51" t="str">
        <f t="shared" si="4"/>
        <v>1</v>
      </c>
      <c r="AN23" s="11" t="s">
        <v>247</v>
      </c>
      <c r="AO23" s="52" t="str">
        <f t="shared" si="5"/>
        <v>1</v>
      </c>
      <c r="AP23" s="42" t="s">
        <v>58</v>
      </c>
      <c r="AQ23" s="51" t="str">
        <f t="shared" si="6"/>
        <v>1</v>
      </c>
      <c r="AR23" s="197" t="str">
        <f t="shared" si="11"/>
        <v>2114111</v>
      </c>
      <c r="AS23" s="198">
        <f t="shared" si="19"/>
        <v>4</v>
      </c>
      <c r="AT23" s="198" t="str">
        <f>VLOOKUP(AS23,'Listas '!$B$151:$C$156,2,FALSE)</f>
        <v>Alta</v>
      </c>
      <c r="AU23" s="189" t="str">
        <f>VLOOKUP(AT23,'Listas '!$C$151:$D$156,2,FALSE)</f>
        <v>Crítico</v>
      </c>
    </row>
    <row r="24" spans="2:47" ht="49.5" customHeight="1" thickBot="1">
      <c r="B24" s="35"/>
      <c r="C24" s="36" t="s">
        <v>380</v>
      </c>
      <c r="D24" s="36" t="s">
        <v>396</v>
      </c>
      <c r="E24" s="36" t="s">
        <v>382</v>
      </c>
      <c r="F24" s="36" t="s">
        <v>484</v>
      </c>
      <c r="G24" s="36">
        <v>13525</v>
      </c>
      <c r="H24" s="36" t="s">
        <v>421</v>
      </c>
      <c r="I24" s="202" t="s">
        <v>405</v>
      </c>
      <c r="J24" s="36" t="s">
        <v>1015</v>
      </c>
      <c r="K24" s="36" t="s">
        <v>1016</v>
      </c>
      <c r="L24" s="37" t="s">
        <v>324</v>
      </c>
      <c r="M24" s="36" t="s">
        <v>1017</v>
      </c>
      <c r="N24" s="36" t="s">
        <v>432</v>
      </c>
      <c r="O24" s="36" t="s">
        <v>151</v>
      </c>
      <c r="P24" s="36" t="s">
        <v>6</v>
      </c>
      <c r="Q24" s="36" t="s">
        <v>448</v>
      </c>
      <c r="R24" s="37" t="s">
        <v>140</v>
      </c>
      <c r="S24" s="36" t="s">
        <v>1009</v>
      </c>
      <c r="T24" s="38">
        <v>4.1666666666666664E-2</v>
      </c>
      <c r="U24" s="38">
        <v>0.16666666666666666</v>
      </c>
      <c r="V24" s="208">
        <v>976785</v>
      </c>
      <c r="W24" s="44">
        <f t="shared" si="12"/>
        <v>32559.5</v>
      </c>
      <c r="X24" s="39">
        <v>542</v>
      </c>
      <c r="Y24" s="45">
        <f t="shared" si="7"/>
        <v>4.1666666666666664E-2</v>
      </c>
      <c r="Z24" s="40">
        <v>1</v>
      </c>
      <c r="AA24" s="205">
        <f t="shared" si="8"/>
        <v>1356.6458333333333</v>
      </c>
      <c r="AB24" s="47">
        <f t="shared" si="13"/>
        <v>735302.04166666663</v>
      </c>
      <c r="AC24" s="41">
        <v>200405322.02091306</v>
      </c>
      <c r="AD24" s="48">
        <f t="shared" si="14"/>
        <v>201140624.06257972</v>
      </c>
      <c r="AE24" s="49">
        <f t="shared" si="0"/>
        <v>2</v>
      </c>
      <c r="AF24" s="11" t="s">
        <v>241</v>
      </c>
      <c r="AG24" s="52" t="str">
        <f t="shared" si="1"/>
        <v>3</v>
      </c>
      <c r="AH24" s="11" t="s">
        <v>245</v>
      </c>
      <c r="AI24" s="51" t="str">
        <f t="shared" si="2"/>
        <v>2</v>
      </c>
      <c r="AJ24" s="11" t="s">
        <v>263</v>
      </c>
      <c r="AK24" s="52" t="str">
        <f t="shared" si="3"/>
        <v>4</v>
      </c>
      <c r="AL24" s="11" t="s">
        <v>242</v>
      </c>
      <c r="AM24" s="51" t="str">
        <f t="shared" si="4"/>
        <v>2</v>
      </c>
      <c r="AN24" s="11" t="s">
        <v>247</v>
      </c>
      <c r="AO24" s="52" t="str">
        <f t="shared" si="5"/>
        <v>1</v>
      </c>
      <c r="AP24" s="42" t="s">
        <v>54</v>
      </c>
      <c r="AQ24" s="51" t="str">
        <f t="shared" si="6"/>
        <v>2</v>
      </c>
      <c r="AR24" s="197" t="str">
        <f t="shared" si="11"/>
        <v>2324212</v>
      </c>
      <c r="AS24" s="198">
        <f t="shared" si="19"/>
        <v>4</v>
      </c>
      <c r="AT24" s="198" t="str">
        <f>VLOOKUP(AS24,'Listas '!$B$151:$C$156,2,FALSE)</f>
        <v>Alta</v>
      </c>
      <c r="AU24" s="189" t="str">
        <f>VLOOKUP(AT24,'Listas '!$C$151:$D$156,2,FALSE)</f>
        <v>Crítico</v>
      </c>
    </row>
    <row r="25" spans="2:47" ht="49.5" customHeight="1" thickBot="1">
      <c r="B25" s="35"/>
      <c r="C25" s="36" t="s">
        <v>380</v>
      </c>
      <c r="D25" s="36" t="s">
        <v>396</v>
      </c>
      <c r="E25" s="36" t="s">
        <v>382</v>
      </c>
      <c r="F25" s="36" t="s">
        <v>397</v>
      </c>
      <c r="G25" s="36">
        <v>13525</v>
      </c>
      <c r="H25" s="36" t="s">
        <v>419</v>
      </c>
      <c r="I25" s="36" t="s">
        <v>420</v>
      </c>
      <c r="J25" s="36" t="s">
        <v>449</v>
      </c>
      <c r="K25" s="36" t="s">
        <v>346</v>
      </c>
      <c r="L25" s="37" t="s">
        <v>136</v>
      </c>
      <c r="M25" s="201" t="s">
        <v>1018</v>
      </c>
      <c r="N25" s="36" t="s">
        <v>432</v>
      </c>
      <c r="O25" s="36" t="s">
        <v>147</v>
      </c>
      <c r="P25" s="37" t="s">
        <v>1</v>
      </c>
      <c r="Q25" s="36" t="s">
        <v>450</v>
      </c>
      <c r="R25" s="36" t="s">
        <v>140</v>
      </c>
      <c r="S25" s="36" t="s">
        <v>451</v>
      </c>
      <c r="T25" s="38">
        <v>2.0833333333333332E-2</v>
      </c>
      <c r="U25" s="209">
        <v>0.33333333333333331</v>
      </c>
      <c r="V25" s="54">
        <v>0</v>
      </c>
      <c r="W25" s="44">
        <f t="shared" si="12"/>
        <v>0</v>
      </c>
      <c r="X25" s="39">
        <v>542</v>
      </c>
      <c r="Y25" s="45">
        <f t="shared" si="7"/>
        <v>2.0833333333333332E-2</v>
      </c>
      <c r="Z25" s="40">
        <v>0</v>
      </c>
      <c r="AA25" s="205">
        <f t="shared" si="8"/>
        <v>0</v>
      </c>
      <c r="AB25" s="47">
        <f t="shared" si="13"/>
        <v>0</v>
      </c>
      <c r="AC25" s="204">
        <f>140528000*0.7</f>
        <v>98369600</v>
      </c>
      <c r="AD25" s="48">
        <f t="shared" si="14"/>
        <v>98369600</v>
      </c>
      <c r="AE25" s="49">
        <f t="shared" si="0"/>
        <v>1</v>
      </c>
      <c r="AF25" s="11" t="s">
        <v>61</v>
      </c>
      <c r="AG25" s="50" t="str">
        <f t="shared" si="1"/>
        <v>1</v>
      </c>
      <c r="AH25" s="11" t="s">
        <v>63</v>
      </c>
      <c r="AI25" s="51" t="str">
        <f t="shared" si="2"/>
        <v>1</v>
      </c>
      <c r="AJ25" s="11" t="s">
        <v>143</v>
      </c>
      <c r="AK25" s="52" t="str">
        <f t="shared" si="3"/>
        <v>1</v>
      </c>
      <c r="AL25" s="212" t="s">
        <v>43</v>
      </c>
      <c r="AM25" s="51" t="str">
        <f t="shared" si="4"/>
        <v>3</v>
      </c>
      <c r="AN25" s="11" t="s">
        <v>1019</v>
      </c>
      <c r="AO25" s="52" t="str">
        <f t="shared" si="5"/>
        <v>1</v>
      </c>
      <c r="AP25" s="42" t="s">
        <v>58</v>
      </c>
      <c r="AQ25" s="51" t="str">
        <f t="shared" si="6"/>
        <v>1</v>
      </c>
      <c r="AR25" s="197" t="str">
        <f t="shared" si="11"/>
        <v>1111311</v>
      </c>
      <c r="AS25" s="198">
        <f t="shared" si="19"/>
        <v>3</v>
      </c>
      <c r="AT25" s="198" t="str">
        <f>VLOOKUP(AS25,'Listas '!$B$151:$C$156,2,FALSE)</f>
        <v>Media</v>
      </c>
      <c r="AU25" s="189" t="str">
        <f>VLOOKUP(AT25,'Listas '!$C$151:$D$156,2,FALSE)</f>
        <v>Esencial</v>
      </c>
    </row>
    <row r="26" spans="2:47" ht="49.5" customHeight="1" thickBot="1">
      <c r="B26" s="35"/>
      <c r="C26" s="36" t="s">
        <v>380</v>
      </c>
      <c r="D26" s="36" t="s">
        <v>396</v>
      </c>
      <c r="E26" s="36" t="s">
        <v>382</v>
      </c>
      <c r="F26" s="36" t="s">
        <v>397</v>
      </c>
      <c r="G26" s="36">
        <v>13525</v>
      </c>
      <c r="H26" s="36" t="s">
        <v>418</v>
      </c>
      <c r="I26" s="202" t="s">
        <v>406</v>
      </c>
      <c r="J26" s="36" t="s">
        <v>1020</v>
      </c>
      <c r="K26" s="36" t="s">
        <v>348</v>
      </c>
      <c r="L26" s="37" t="s">
        <v>136</v>
      </c>
      <c r="M26" s="36" t="s">
        <v>1021</v>
      </c>
      <c r="N26" s="36" t="s">
        <v>432</v>
      </c>
      <c r="O26" s="36" t="s">
        <v>151</v>
      </c>
      <c r="P26" s="36" t="s">
        <v>6</v>
      </c>
      <c r="Q26" s="36" t="s">
        <v>1022</v>
      </c>
      <c r="R26" s="36" t="s">
        <v>140</v>
      </c>
      <c r="S26" s="36" t="s">
        <v>1023</v>
      </c>
      <c r="T26" s="38">
        <v>0</v>
      </c>
      <c r="U26" s="209">
        <v>2</v>
      </c>
      <c r="V26" s="54">
        <v>0</v>
      </c>
      <c r="W26" s="44">
        <f t="shared" si="12"/>
        <v>0</v>
      </c>
      <c r="X26" s="39">
        <v>542</v>
      </c>
      <c r="Y26" s="45">
        <f t="shared" si="7"/>
        <v>0</v>
      </c>
      <c r="Z26" s="40">
        <v>0</v>
      </c>
      <c r="AA26" s="205">
        <f t="shared" si="8"/>
        <v>0</v>
      </c>
      <c r="AB26" s="47">
        <f t="shared" si="13"/>
        <v>0</v>
      </c>
      <c r="AC26" s="204">
        <v>30000000</v>
      </c>
      <c r="AD26" s="48">
        <f t="shared" si="14"/>
        <v>30000000</v>
      </c>
      <c r="AE26" s="49">
        <f t="shared" si="0"/>
        <v>1</v>
      </c>
      <c r="AF26" s="11" t="s">
        <v>61</v>
      </c>
      <c r="AG26" s="50" t="str">
        <f t="shared" si="1"/>
        <v>1</v>
      </c>
      <c r="AH26" s="11" t="s">
        <v>63</v>
      </c>
      <c r="AI26" s="51" t="str">
        <f t="shared" si="2"/>
        <v>1</v>
      </c>
      <c r="AJ26" s="11" t="s">
        <v>143</v>
      </c>
      <c r="AK26" s="52" t="str">
        <f t="shared" si="3"/>
        <v>1</v>
      </c>
      <c r="AL26" s="212" t="s">
        <v>242</v>
      </c>
      <c r="AM26" s="51" t="str">
        <f t="shared" si="4"/>
        <v>2</v>
      </c>
      <c r="AN26" s="11" t="s">
        <v>1019</v>
      </c>
      <c r="AO26" s="52" t="str">
        <f t="shared" si="5"/>
        <v>1</v>
      </c>
      <c r="AP26" s="42" t="s">
        <v>58</v>
      </c>
      <c r="AQ26" s="51" t="str">
        <f t="shared" si="6"/>
        <v>1</v>
      </c>
      <c r="AR26" s="197" t="str">
        <f t="shared" si="11"/>
        <v>1111211</v>
      </c>
      <c r="AS26" s="198">
        <f t="shared" si="19"/>
        <v>2</v>
      </c>
      <c r="AT26" s="198" t="str">
        <f>VLOOKUP(AS26,'Listas '!$B$151:$C$156,2,FALSE)</f>
        <v>Baja</v>
      </c>
      <c r="AU26" s="189" t="str">
        <f>VLOOKUP(AT26,'Listas '!$C$151:$D$156,2,FALSE)</f>
        <v>No crítico</v>
      </c>
    </row>
    <row r="27" spans="2:47" ht="11.25" customHeight="1"/>
    <row r="28" spans="2:47" ht="11.25" customHeight="1"/>
    <row r="29" spans="2:47" ht="11.25" customHeight="1"/>
    <row r="30" spans="2:47" ht="11.25" customHeight="1"/>
    <row r="31" spans="2:47" ht="11.25" customHeight="1"/>
    <row r="32" spans="2:47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</sheetData>
  <mergeCells count="16">
    <mergeCell ref="AP6:AQ6"/>
    <mergeCell ref="B2:AU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AA8:AB8 AA9:AA26 V25:V26 X8:X26 W8:W9 AB9 AD8:AE9 AI8:AI9 AK8:AK9 AM8:AM9 AO8:AO9 AQ8:AR8 W14:W26 AB14:AB26 AD14:AE26 AQ14:AQ26 AO14:AO26 AM14:AM26 AK14:AK26 AI14:AI26 Z8:Z26 AJ8:AJ26 AN8:AN26 AL20:AL24 AQ9 AR9:AR26 AP8:AP26 AC20:AC24 AF8:AH26">
    <cfRule type="containsText" dxfId="3345" priority="249" operator="containsText" text="Muy Crítico">
      <formula>NOT(ISERROR(SEARCH("Muy Crítico",V8)))</formula>
    </cfRule>
    <cfRule type="containsText" dxfId="3344" priority="250" operator="containsText" text="Crítico">
      <formula>NOT(ISERROR(SEARCH("Crítico",V8)))</formula>
    </cfRule>
    <cfRule type="containsText" dxfId="3343" priority="251" operator="containsText" text="Poco Crítico">
      <formula>NOT(ISERROR(SEARCH("Poco Crítico",V8)))</formula>
    </cfRule>
    <cfRule type="containsText" dxfId="3342" priority="252" operator="containsText" text="No Crítico">
      <formula>NOT(ISERROR(SEARCH("No Crítico",V8)))</formula>
    </cfRule>
  </conditionalFormatting>
  <conditionalFormatting sqref="W10:W13 AD10:AE13 AB10:AB13 AI10:AI13 AK10:AK13 AM10:AM13 AO10:AO13 AQ10:AQ13">
    <cfRule type="containsText" dxfId="3341" priority="245" operator="containsText" text="Muy Crítico">
      <formula>NOT(ISERROR(SEARCH("Muy Crítico",W10)))</formula>
    </cfRule>
    <cfRule type="containsText" dxfId="3340" priority="246" operator="containsText" text="Crítico">
      <formula>NOT(ISERROR(SEARCH("Crítico",W10)))</formula>
    </cfRule>
    <cfRule type="containsText" dxfId="3339" priority="247" operator="containsText" text="Poco Crítico">
      <formula>NOT(ISERROR(SEARCH("Poco Crítico",W10)))</formula>
    </cfRule>
    <cfRule type="containsText" dxfId="3338" priority="248" operator="containsText" text="No Crítico">
      <formula>NOT(ISERROR(SEARCH("No Crítico",W10)))</formula>
    </cfRule>
  </conditionalFormatting>
  <conditionalFormatting sqref="V10:V21">
    <cfRule type="containsText" dxfId="3337" priority="213" operator="containsText" text="Muy Crítico">
      <formula>NOT(ISERROR(SEARCH("Muy Crítico",V10)))</formula>
    </cfRule>
    <cfRule type="containsText" dxfId="3336" priority="214" operator="containsText" text="Crítico">
      <formula>NOT(ISERROR(SEARCH("Crítico",V10)))</formula>
    </cfRule>
    <cfRule type="containsText" dxfId="3335" priority="215" operator="containsText" text="Poco Crítico">
      <formula>NOT(ISERROR(SEARCH("Poco Crítico",V10)))</formula>
    </cfRule>
    <cfRule type="containsText" dxfId="3334" priority="216" operator="containsText" text="No Crítico">
      <formula>NOT(ISERROR(SEARCH("No Crítico",V10)))</formula>
    </cfRule>
  </conditionalFormatting>
  <conditionalFormatting sqref="AC8:AC15">
    <cfRule type="containsText" dxfId="3333" priority="169" operator="containsText" text="Muy Crítico">
      <formula>NOT(ISERROR(SEARCH("Muy Crítico",AC8)))</formula>
    </cfRule>
    <cfRule type="containsText" dxfId="3332" priority="170" operator="containsText" text="Crítico">
      <formula>NOT(ISERROR(SEARCH("Crítico",AC8)))</formula>
    </cfRule>
    <cfRule type="containsText" dxfId="3331" priority="171" operator="containsText" text="Poco Crítico">
      <formula>NOT(ISERROR(SEARCH("Poco Crítico",AC8)))</formula>
    </cfRule>
    <cfRule type="containsText" dxfId="3330" priority="172" operator="containsText" text="No Crítico">
      <formula>NOT(ISERROR(SEARCH("No Crítico",AC8)))</formula>
    </cfRule>
  </conditionalFormatting>
  <conditionalFormatting sqref="AL8:AL19">
    <cfRule type="containsText" dxfId="3329" priority="85" operator="containsText" text="Muy Crítico">
      <formula>NOT(ISERROR(SEARCH("Muy Crítico",AL8)))</formula>
    </cfRule>
    <cfRule type="containsText" dxfId="3328" priority="86" operator="containsText" text="Crítico">
      <formula>NOT(ISERROR(SEARCH("Crítico",AL8)))</formula>
    </cfRule>
    <cfRule type="containsText" dxfId="3327" priority="87" operator="containsText" text="Poco Crítico">
      <formula>NOT(ISERROR(SEARCH("Poco Crítico",AL8)))</formula>
    </cfRule>
    <cfRule type="containsText" dxfId="3326" priority="88" operator="containsText" text="No Crítico">
      <formula>NOT(ISERROR(SEARCH("No Crítico",AL8)))</formula>
    </cfRule>
  </conditionalFormatting>
  <conditionalFormatting sqref="AU8:AU26">
    <cfRule type="expression" dxfId="3325" priority="37">
      <formula>IF(AU8="No crítico",1,0)</formula>
    </cfRule>
    <cfRule type="expression" dxfId="3324" priority="38">
      <formula>IF(AU8="Esencial",1,0)</formula>
    </cfRule>
    <cfRule type="expression" dxfId="3323" priority="39">
      <formula>IF(AU8="Crítico",1,0)</formula>
    </cfRule>
    <cfRule type="expression" dxfId="3322" priority="40">
      <formula>IF(AU8="Muy crítico",1,0)</formula>
    </cfRule>
  </conditionalFormatting>
  <conditionalFormatting sqref="AC16:AC19">
    <cfRule type="containsText" dxfId="3321" priority="33" operator="containsText" text="Muy Crítico">
      <formula>NOT(ISERROR(SEARCH("Muy Crítico",AC16)))</formula>
    </cfRule>
    <cfRule type="containsText" dxfId="3320" priority="34" operator="containsText" text="Crítico">
      <formula>NOT(ISERROR(SEARCH("Crítico",AC16)))</formula>
    </cfRule>
    <cfRule type="containsText" dxfId="3319" priority="35" operator="containsText" text="Poco Crítico">
      <formula>NOT(ISERROR(SEARCH("Poco Crítico",AC16)))</formula>
    </cfRule>
    <cfRule type="containsText" dxfId="3318" priority="36" operator="containsText" text="No Crítico">
      <formula>NOT(ISERROR(SEARCH("No Crítico",AC16)))</formula>
    </cfRule>
  </conditionalFormatting>
  <conditionalFormatting sqref="V8:V9">
    <cfRule type="containsText" dxfId="3317" priority="25" operator="containsText" text="Muy Crítico">
      <formula>NOT(ISERROR(SEARCH("Muy Crítico",V8)))</formula>
    </cfRule>
    <cfRule type="containsText" dxfId="3316" priority="26" operator="containsText" text="Crítico">
      <formula>NOT(ISERROR(SEARCH("Crítico",V8)))</formula>
    </cfRule>
    <cfRule type="containsText" dxfId="3315" priority="27" operator="containsText" text="Poco Crítico">
      <formula>NOT(ISERROR(SEARCH("Poco Crítico",V8)))</formula>
    </cfRule>
    <cfRule type="containsText" dxfId="3314" priority="28" operator="containsText" text="No Crítico">
      <formula>NOT(ISERROR(SEARCH("No Crítico",V8)))</formula>
    </cfRule>
  </conditionalFormatting>
  <conditionalFormatting sqref="V23">
    <cfRule type="containsText" dxfId="3313" priority="21" operator="containsText" text="Muy Crítico">
      <formula>NOT(ISERROR(SEARCH("Muy Crítico",V23)))</formula>
    </cfRule>
    <cfRule type="containsText" dxfId="3312" priority="22" operator="containsText" text="Crítico">
      <formula>NOT(ISERROR(SEARCH("Crítico",V23)))</formula>
    </cfRule>
    <cfRule type="containsText" dxfId="3311" priority="23" operator="containsText" text="Poco Crítico">
      <formula>NOT(ISERROR(SEARCH("Poco Crítico",V23)))</formula>
    </cfRule>
    <cfRule type="containsText" dxfId="3310" priority="24" operator="containsText" text="No Crítico">
      <formula>NOT(ISERROR(SEARCH("No Crítico",V23)))</formula>
    </cfRule>
  </conditionalFormatting>
  <conditionalFormatting sqref="V22">
    <cfRule type="containsText" dxfId="3309" priority="17" operator="containsText" text="Muy Crítico">
      <formula>NOT(ISERROR(SEARCH("Muy Crítico",V22)))</formula>
    </cfRule>
    <cfRule type="containsText" dxfId="3308" priority="18" operator="containsText" text="Crítico">
      <formula>NOT(ISERROR(SEARCH("Crítico",V22)))</formula>
    </cfRule>
    <cfRule type="containsText" dxfId="3307" priority="19" operator="containsText" text="Poco Crítico">
      <formula>NOT(ISERROR(SEARCH("Poco Crítico",V22)))</formula>
    </cfRule>
    <cfRule type="containsText" dxfId="3306" priority="20" operator="containsText" text="No Crítico">
      <formula>NOT(ISERROR(SEARCH("No Crítico",V22)))</formula>
    </cfRule>
  </conditionalFormatting>
  <conditionalFormatting sqref="V24">
    <cfRule type="containsText" dxfId="3305" priority="13" operator="containsText" text="Muy Crítico">
      <formula>NOT(ISERROR(SEARCH("Muy Crítico",V24)))</formula>
    </cfRule>
    <cfRule type="containsText" dxfId="3304" priority="14" operator="containsText" text="Crítico">
      <formula>NOT(ISERROR(SEARCH("Crítico",V24)))</formula>
    </cfRule>
    <cfRule type="containsText" dxfId="3303" priority="15" operator="containsText" text="Poco Crítico">
      <formula>NOT(ISERROR(SEARCH("Poco Crítico",V24)))</formula>
    </cfRule>
    <cfRule type="containsText" dxfId="3302" priority="16" operator="containsText" text="No Crítico">
      <formula>NOT(ISERROR(SEARCH("No Crítico",V24)))</formula>
    </cfRule>
  </conditionalFormatting>
  <conditionalFormatting sqref="AL25:AL26">
    <cfRule type="containsText" dxfId="3301" priority="5" operator="containsText" text="Muy Crítico">
      <formula>NOT(ISERROR(SEARCH("Muy Crítico",AL25)))</formula>
    </cfRule>
    <cfRule type="containsText" dxfId="3300" priority="6" operator="containsText" text="Crítico">
      <formula>NOT(ISERROR(SEARCH("Crítico",AL25)))</formula>
    </cfRule>
    <cfRule type="containsText" dxfId="3299" priority="7" operator="containsText" text="Poco Crítico">
      <formula>NOT(ISERROR(SEARCH("Poco Crítico",AL25)))</formula>
    </cfRule>
    <cfRule type="containsText" dxfId="3298" priority="8" operator="containsText" text="No Crítico">
      <formula>NOT(ISERROR(SEARCH("No Crítico",AL25)))</formula>
    </cfRule>
  </conditionalFormatting>
  <conditionalFormatting sqref="AC25:AC26">
    <cfRule type="containsText" dxfId="3297" priority="1" operator="containsText" text="Muy Crítico">
      <formula>NOT(ISERROR(SEARCH("Muy Crítico",AC25)))</formula>
    </cfRule>
    <cfRule type="containsText" dxfId="3296" priority="2" operator="containsText" text="Crítico">
      <formula>NOT(ISERROR(SEARCH("Crítico",AC25)))</formula>
    </cfRule>
    <cfRule type="containsText" dxfId="3295" priority="3" operator="containsText" text="Poco Crítico">
      <formula>NOT(ISERROR(SEARCH("Poco Crítico",AC25)))</formula>
    </cfRule>
    <cfRule type="containsText" dxfId="3294" priority="4" operator="containsText" text="No Crítico">
      <formula>NOT(ISERROR(SEARCH("No Crítico",AC25)))</formula>
    </cfRule>
  </conditionalFormatting>
  <dataValidations count="9">
    <dataValidation type="list" allowBlank="1" showInputMessage="1" showErrorMessage="1" sqref="R8:R26" xr:uid="{653A94F9-A51D-4804-9296-6B314BF4FA02}">
      <formula1>L_16</formula1>
    </dataValidation>
    <dataValidation type="list" showInputMessage="1" showErrorMessage="1" sqref="AH8:AH26" xr:uid="{84B3D03E-7E2B-47A7-ADA2-9B11593FBFD1}">
      <formula1>L_01</formula1>
    </dataValidation>
    <dataValidation type="list" showInputMessage="1" showErrorMessage="1" sqref="AJ8:AJ26" xr:uid="{BEB5C8C0-C467-4E24-BF97-9D1F163AABCB}">
      <formula1>L_02</formula1>
    </dataValidation>
    <dataValidation type="list" showInputMessage="1" showErrorMessage="1" sqref="AL8:AL26" xr:uid="{E13FA9FC-5C81-4568-9E74-0B1717323DE9}">
      <formula1>L_03</formula1>
    </dataValidation>
    <dataValidation type="list" allowBlank="1" showInputMessage="1" showErrorMessage="1" sqref="P16:P19 P25" xr:uid="{BB672F5C-1142-4284-9C57-B93870D46324}">
      <formula1>L_15</formula1>
    </dataValidation>
    <dataValidation type="list" showInputMessage="1" sqref="L8:L26" xr:uid="{5541530A-0393-4EA3-B20B-42C5051B4E2A}">
      <formula1>L_19</formula1>
    </dataValidation>
    <dataValidation type="list" allowBlank="1" showInputMessage="1" showErrorMessage="1" sqref="AP8:AP26" xr:uid="{3DFD5E89-CA67-499D-9792-31B7FCECFA3F}">
      <formula1>L_04</formula1>
    </dataValidation>
    <dataValidation type="list" allowBlank="1" showInputMessage="1" showErrorMessage="1" sqref="AN8:AN26" xr:uid="{7F0BAF3C-3CCD-433A-8594-AA6257C88C53}">
      <formula1>L_05</formula1>
    </dataValidation>
    <dataValidation type="list" allowBlank="1" showInputMessage="1" showErrorMessage="1" sqref="AF8:AF26" xr:uid="{F519ED4C-7050-4499-80C0-D293E2864B1C}">
      <formula1>L_06</formula1>
    </dataValidation>
  </dataValidations>
  <pageMargins left="0.25" right="0.25" top="0.75" bottom="0.75" header="0.3" footer="0.3"/>
  <pageSetup scale="22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CF81-B439-4657-AFE3-BC6C3C71EB1A}">
  <sheetPr codeName="Hoja6">
    <pageSetUpPr fitToPage="1"/>
  </sheetPr>
  <dimension ref="A1:AV36"/>
  <sheetViews>
    <sheetView showGridLines="0" topLeftCell="C7" zoomScale="50" zoomScaleNormal="50" zoomScaleSheetLayoutView="50" workbookViewId="0">
      <pane xSplit="8" ySplit="1" topLeftCell="U8" activePane="bottomRight" state="frozen"/>
      <selection activeCell="AU7" sqref="C7:AU7"/>
      <selection pane="topRight" activeCell="AU7" sqref="C7:AU7"/>
      <selection pane="bottomLeft" activeCell="AU7" sqref="C7:AU7"/>
      <selection pane="bottomRight" activeCell="AU7" sqref="C7:AU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4" width="3.5546875" style="181" bestFit="1" customWidth="1"/>
    <col min="5" max="5" width="5.88671875" style="181" bestFit="1" customWidth="1"/>
    <col min="6" max="6" width="8.88671875" style="181" bestFit="1" customWidth="1"/>
    <col min="7" max="7" width="7.109375" style="181" customWidth="1"/>
    <col min="8" max="8" width="12.44140625" style="181" bestFit="1" customWidth="1"/>
    <col min="9" max="9" width="20.88671875" style="181" customWidth="1"/>
    <col min="10" max="10" width="29.88671875" style="181" customWidth="1"/>
    <col min="11" max="11" width="28.109375" style="181" customWidth="1"/>
    <col min="12" max="12" width="20" style="181" customWidth="1"/>
    <col min="13" max="13" width="27.6640625" style="181" customWidth="1"/>
    <col min="14" max="14" width="7" style="181" customWidth="1"/>
    <col min="15" max="15" width="14.6640625" style="181" customWidth="1"/>
    <col min="16" max="16" width="6.33203125" style="181" customWidth="1"/>
    <col min="17" max="17" width="28" style="181" customWidth="1"/>
    <col min="18" max="18" width="9" style="181" customWidth="1"/>
    <col min="19" max="19" width="24.109375" style="181" customWidth="1"/>
    <col min="20" max="20" width="11.44140625" style="181" customWidth="1"/>
    <col min="21" max="21" width="13.33203125" style="181" customWidth="1"/>
    <col min="22" max="22" width="13.44140625" style="181" customWidth="1"/>
    <col min="23" max="23" width="9.44140625" style="181" customWidth="1"/>
    <col min="24" max="24" width="11" style="182" customWidth="1"/>
    <col min="25" max="26" width="8.6640625" style="181" customWidth="1"/>
    <col min="27" max="27" width="14.4414062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5.88671875" style="181" bestFit="1" customWidth="1"/>
    <col min="32" max="32" width="32.109375" style="181" customWidth="1"/>
    <col min="33" max="33" width="5.33203125" style="181" customWidth="1"/>
    <col min="34" max="34" width="35.109375" style="181" customWidth="1"/>
    <col min="35" max="35" width="6.109375" style="181" customWidth="1"/>
    <col min="36" max="36" width="32.6640625" style="181" customWidth="1"/>
    <col min="37" max="37" width="4.44140625" style="181" customWidth="1"/>
    <col min="38" max="38" width="32.5546875" style="181" customWidth="1"/>
    <col min="39" max="39" width="6.109375" style="181" customWidth="1"/>
    <col min="40" max="40" width="40.88671875" style="181" customWidth="1"/>
    <col min="41" max="41" width="4.33203125" style="181" customWidth="1"/>
    <col min="42" max="42" width="32.44140625" style="181" customWidth="1"/>
    <col min="43" max="43" width="12.6640625" style="181" customWidth="1"/>
    <col min="44" max="44" width="11.33203125" style="181" customWidth="1"/>
    <col min="45" max="45" width="5.44140625" style="181" customWidth="1"/>
    <col min="46" max="46" width="11.44140625" style="181" customWidth="1"/>
    <col min="47" max="47" width="24.88671875" style="181" customWidth="1"/>
    <col min="48" max="16384" width="12.44140625" style="181"/>
  </cols>
  <sheetData>
    <row r="1" spans="1:48" ht="15.9" customHeight="1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</row>
    <row r="2" spans="1:48" ht="15.9" customHeight="1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</row>
    <row r="3" spans="1:48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8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8" s="184" customFormat="1" ht="21.75" customHeight="1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61" t="s">
        <v>379</v>
      </c>
      <c r="AS5" s="362"/>
      <c r="AT5" s="362"/>
      <c r="AU5" s="363"/>
    </row>
    <row r="6" spans="1:48" s="184" customFormat="1" ht="23.25" customHeight="1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64"/>
      <c r="AS6" s="365"/>
      <c r="AT6" s="365"/>
      <c r="AU6" s="366"/>
    </row>
    <row r="7" spans="1:48" s="230" customFormat="1" ht="189.6" thickBot="1">
      <c r="B7" s="231"/>
      <c r="C7" s="256" t="s">
        <v>1306</v>
      </c>
      <c r="D7" s="256" t="s">
        <v>1307</v>
      </c>
      <c r="E7" s="256" t="s">
        <v>1308</v>
      </c>
      <c r="F7" s="256" t="s">
        <v>1312</v>
      </c>
      <c r="G7" s="256" t="s">
        <v>1305</v>
      </c>
      <c r="H7" s="256" t="s">
        <v>1310</v>
      </c>
      <c r="I7" s="256" t="s">
        <v>98</v>
      </c>
      <c r="J7" s="257" t="s">
        <v>99</v>
      </c>
      <c r="K7" s="257" t="s">
        <v>100</v>
      </c>
      <c r="L7" s="257" t="s">
        <v>101</v>
      </c>
      <c r="M7" s="257" t="s">
        <v>102</v>
      </c>
      <c r="N7" s="257" t="s">
        <v>193</v>
      </c>
      <c r="O7" s="257" t="s">
        <v>1311</v>
      </c>
      <c r="P7" s="257" t="s">
        <v>104</v>
      </c>
      <c r="Q7" s="258" t="s">
        <v>105</v>
      </c>
      <c r="R7" s="258" t="s">
        <v>106</v>
      </c>
      <c r="S7" s="258" t="s">
        <v>107</v>
      </c>
      <c r="T7" s="259" t="s">
        <v>108</v>
      </c>
      <c r="U7" s="259" t="s">
        <v>109</v>
      </c>
      <c r="V7" s="259" t="s">
        <v>112</v>
      </c>
      <c r="W7" s="260" t="s">
        <v>352</v>
      </c>
      <c r="X7" s="261" t="s">
        <v>113</v>
      </c>
      <c r="Y7" s="260" t="s">
        <v>114</v>
      </c>
      <c r="Z7" s="259" t="s">
        <v>115</v>
      </c>
      <c r="AA7" s="260" t="s">
        <v>116</v>
      </c>
      <c r="AB7" s="260" t="s">
        <v>117</v>
      </c>
      <c r="AC7" s="259" t="s">
        <v>118</v>
      </c>
      <c r="AD7" s="260" t="s">
        <v>119</v>
      </c>
      <c r="AE7" s="260" t="s">
        <v>119</v>
      </c>
      <c r="AF7" s="262" t="s">
        <v>121</v>
      </c>
      <c r="AG7" s="263" t="s">
        <v>122</v>
      </c>
      <c r="AH7" s="259" t="s">
        <v>123</v>
      </c>
      <c r="AI7" s="260" t="s">
        <v>124</v>
      </c>
      <c r="AJ7" s="262" t="s">
        <v>125</v>
      </c>
      <c r="AK7" s="263" t="s">
        <v>126</v>
      </c>
      <c r="AL7" s="259" t="s">
        <v>127</v>
      </c>
      <c r="AM7" s="260" t="s">
        <v>128</v>
      </c>
      <c r="AN7" s="262" t="s">
        <v>129</v>
      </c>
      <c r="AO7" s="263" t="s">
        <v>378</v>
      </c>
      <c r="AP7" s="259" t="s">
        <v>130</v>
      </c>
      <c r="AQ7" s="260" t="s">
        <v>131</v>
      </c>
      <c r="AR7" s="264" t="s">
        <v>132</v>
      </c>
      <c r="AS7" s="264" t="s">
        <v>120</v>
      </c>
      <c r="AT7" s="264" t="s">
        <v>390</v>
      </c>
      <c r="AU7" s="264" t="s">
        <v>379</v>
      </c>
    </row>
    <row r="8" spans="1:48" ht="49.5" customHeight="1" thickBot="1">
      <c r="B8" s="4"/>
      <c r="C8" s="265" t="s">
        <v>380</v>
      </c>
      <c r="D8" s="265" t="s">
        <v>384</v>
      </c>
      <c r="E8" s="265" t="s">
        <v>382</v>
      </c>
      <c r="F8" s="265" t="s">
        <v>485</v>
      </c>
      <c r="G8" s="265">
        <v>13500</v>
      </c>
      <c r="H8" s="265" t="s">
        <v>460</v>
      </c>
      <c r="I8" s="266" t="s">
        <v>466</v>
      </c>
      <c r="J8" s="266" t="s">
        <v>1035</v>
      </c>
      <c r="K8" s="266" t="s">
        <v>1025</v>
      </c>
      <c r="L8" s="267" t="s">
        <v>324</v>
      </c>
      <c r="M8" s="266" t="s">
        <v>1036</v>
      </c>
      <c r="N8" s="266" t="s">
        <v>432</v>
      </c>
      <c r="O8" s="266" t="s">
        <v>151</v>
      </c>
      <c r="P8" s="287" t="s">
        <v>6</v>
      </c>
      <c r="Q8" s="265" t="s">
        <v>361</v>
      </c>
      <c r="R8" s="267" t="s">
        <v>140</v>
      </c>
      <c r="S8" s="265" t="s">
        <v>472</v>
      </c>
      <c r="T8" s="268">
        <v>0</v>
      </c>
      <c r="U8" s="268">
        <v>5</v>
      </c>
      <c r="V8" s="269">
        <v>0</v>
      </c>
      <c r="W8" s="270">
        <f t="shared" ref="W8" si="0">V8/30</f>
        <v>0</v>
      </c>
      <c r="X8" s="271">
        <v>542</v>
      </c>
      <c r="Y8" s="272">
        <f t="shared" ref="Y8" si="1">T8</f>
        <v>0</v>
      </c>
      <c r="Z8" s="273">
        <v>0</v>
      </c>
      <c r="AA8" s="274">
        <f t="shared" ref="AA8" si="2">W8*Z8*Y8</f>
        <v>0</v>
      </c>
      <c r="AB8" s="275">
        <f t="shared" ref="AB8" si="3">+AA8*X8</f>
        <v>0</v>
      </c>
      <c r="AC8" s="289">
        <v>161870988.06522933</v>
      </c>
      <c r="AD8" s="277">
        <f t="shared" ref="AD8" si="4">+AB8+AC8</f>
        <v>161870988.06522933</v>
      </c>
      <c r="AE8" s="278">
        <f t="shared" ref="AE8" si="5">IF(AD8&lt;=130000000,1,IF(AND(AD8&gt;130000000,AD8&lt;=390000000),2,IF(AND(AD8&gt;390000000,AD8&lt;=650000000),3,IF(AND(AD8&gt;650000000,AD8&lt;=1300000000),4,5))))</f>
        <v>2</v>
      </c>
      <c r="AF8" s="279" t="s">
        <v>64</v>
      </c>
      <c r="AG8" s="291" t="str">
        <f t="shared" ref="AG8" si="6">IF(MID(AF8,1,1)="0",MID(AF8,2,1),MID(AF8,1,2))</f>
        <v>1</v>
      </c>
      <c r="AH8" s="279" t="s">
        <v>39</v>
      </c>
      <c r="AI8" s="280" t="str">
        <f t="shared" ref="AI8" si="7">IF(MID(AH8,1,1)="0",MID(AH8,2,1),MID(AH8,1,2))</f>
        <v>4</v>
      </c>
      <c r="AJ8" s="279" t="s">
        <v>263</v>
      </c>
      <c r="AK8" s="281" t="str">
        <f t="shared" ref="AK8" si="8">IF(MID(AJ8,1,1)="0",MID(AJ8,2,1),MID(AJ8,1,2))</f>
        <v>4</v>
      </c>
      <c r="AL8" s="279" t="s">
        <v>34</v>
      </c>
      <c r="AM8" s="280" t="str">
        <f t="shared" ref="AM8:AM14" si="9">IF(MID(AL8,1,1)="0",MID(AL8,2,1),MID(AL8,1,2))</f>
        <v>4</v>
      </c>
      <c r="AN8" s="279" t="s">
        <v>243</v>
      </c>
      <c r="AO8" s="281" t="str">
        <f t="shared" ref="AO8:AO15" si="10">IF(MID(AN8,1,1)="0",MID(AN8,2,1),MID(AN8,1,2))</f>
        <v>2</v>
      </c>
      <c r="AP8" s="282" t="s">
        <v>50</v>
      </c>
      <c r="AQ8" s="280" t="str">
        <f t="shared" ref="AQ8" si="11">IF(MID(AP8,1,1)="0",MID(AP8,2,1),MID(AP8,1,2))</f>
        <v>2</v>
      </c>
      <c r="AR8" s="283" t="str">
        <f>CONCATENATE(AE8,AG8,AI8,AK8,AM8,AO8,AQ8)</f>
        <v>2144422</v>
      </c>
      <c r="AS8" s="284">
        <f t="shared" ref="AS8" si="12">IFERROR(MAX(_xlfn.NUMBERVALUE(AI8),_xlfn.NUMBERVALUE(AK8),_xlfn.NUMBERVALUE(AM8),_xlfn.NUMBERVALUE(AE8),_xlfn.NUMBERVALUE(AO8),_xlfn.NUMBERVALUE(AQ8),_xlfn.NUMBERVALUE(AG8)),"")</f>
        <v>4</v>
      </c>
      <c r="AT8" s="284" t="str">
        <f>VLOOKUP(AS8,'Listas '!$B$151:$C$156,2,FALSE)</f>
        <v>Alta</v>
      </c>
      <c r="AU8" s="285" t="str">
        <f>VLOOKUP(AT8,'Listas '!$C$151:$D$156,2,FALSE)</f>
        <v>Crítico</v>
      </c>
    </row>
    <row r="9" spans="1:48" ht="49.5" customHeight="1" thickBot="1">
      <c r="B9" s="4"/>
      <c r="C9" s="265" t="s">
        <v>380</v>
      </c>
      <c r="D9" s="265" t="s">
        <v>384</v>
      </c>
      <c r="E9" s="265" t="s">
        <v>382</v>
      </c>
      <c r="F9" s="265" t="s">
        <v>485</v>
      </c>
      <c r="G9" s="265">
        <v>13500</v>
      </c>
      <c r="H9" s="265" t="s">
        <v>461</v>
      </c>
      <c r="I9" s="266" t="s">
        <v>467</v>
      </c>
      <c r="J9" s="266" t="s">
        <v>1035</v>
      </c>
      <c r="K9" s="266" t="s">
        <v>1025</v>
      </c>
      <c r="L9" s="267" t="s">
        <v>324</v>
      </c>
      <c r="M9" s="266" t="s">
        <v>1036</v>
      </c>
      <c r="N9" s="266" t="s">
        <v>432</v>
      </c>
      <c r="O9" s="266" t="s">
        <v>151</v>
      </c>
      <c r="P9" s="287" t="s">
        <v>6</v>
      </c>
      <c r="Q9" s="265" t="s">
        <v>361</v>
      </c>
      <c r="R9" s="267" t="s">
        <v>140</v>
      </c>
      <c r="S9" s="265" t="s">
        <v>472</v>
      </c>
      <c r="T9" s="268">
        <v>0</v>
      </c>
      <c r="U9" s="268">
        <v>5</v>
      </c>
      <c r="V9" s="269">
        <v>0</v>
      </c>
      <c r="W9" s="270">
        <f t="shared" ref="W9:W15" si="13">V9/30</f>
        <v>0</v>
      </c>
      <c r="X9" s="271">
        <v>542</v>
      </c>
      <c r="Y9" s="272">
        <f t="shared" ref="Y9:Y14" si="14">T9</f>
        <v>0</v>
      </c>
      <c r="Z9" s="273">
        <v>0</v>
      </c>
      <c r="AA9" s="274">
        <f t="shared" ref="AA9:AA14" si="15">W9*Z9*Y9</f>
        <v>0</v>
      </c>
      <c r="AB9" s="275">
        <f t="shared" ref="AB9:AB14" si="16">+AA9*X9</f>
        <v>0</v>
      </c>
      <c r="AC9" s="289">
        <v>161870988.06522933</v>
      </c>
      <c r="AD9" s="277">
        <f t="shared" ref="AD9" si="17">+AB9+AC9</f>
        <v>161870988.06522933</v>
      </c>
      <c r="AE9" s="278">
        <f t="shared" ref="AE9" si="18">IF(AD9&lt;=130000000,1,IF(AND(AD9&gt;130000000,AD9&lt;=390000000),2,IF(AND(AD9&gt;390000000,AD9&lt;=650000000),3,IF(AND(AD9&gt;650000000,AD9&lt;=1300000000),4,5))))</f>
        <v>2</v>
      </c>
      <c r="AF9" s="279" t="s">
        <v>64</v>
      </c>
      <c r="AG9" s="291" t="str">
        <f t="shared" ref="AG9:AG15" si="19">IF(MID(AF9,1,1)="0",MID(AF9,2,1),MID(AF9,1,2))</f>
        <v>1</v>
      </c>
      <c r="AH9" s="279" t="s">
        <v>39</v>
      </c>
      <c r="AI9" s="280" t="str">
        <f t="shared" ref="AI9" si="20">IF(MID(AH9,1,1)="0",MID(AH9,2,1),MID(AH9,1,2))</f>
        <v>4</v>
      </c>
      <c r="AJ9" s="279" t="s">
        <v>263</v>
      </c>
      <c r="AK9" s="281" t="str">
        <f t="shared" ref="AK9" si="21">IF(MID(AJ9,1,1)="0",MID(AJ9,2,1),MID(AJ9,1,2))</f>
        <v>4</v>
      </c>
      <c r="AL9" s="279" t="s">
        <v>34</v>
      </c>
      <c r="AM9" s="280" t="str">
        <f t="shared" si="9"/>
        <v>4</v>
      </c>
      <c r="AN9" s="279" t="s">
        <v>243</v>
      </c>
      <c r="AO9" s="281" t="str">
        <f t="shared" si="10"/>
        <v>2</v>
      </c>
      <c r="AP9" s="282" t="s">
        <v>50</v>
      </c>
      <c r="AQ9" s="280" t="str">
        <f t="shared" ref="AQ9:AQ14" si="22">IF(MID(AP9,1,1)="0",MID(AP9,2,1),MID(AP9,1,2))</f>
        <v>2</v>
      </c>
      <c r="AR9" s="283" t="str">
        <f t="shared" ref="AR9:AR18" si="23">CONCATENATE(AE9,AG9,AI9,AK9,AM9,AO9,AQ9)</f>
        <v>2144422</v>
      </c>
      <c r="AS9" s="284">
        <f t="shared" ref="AS9:AS14" si="24">IFERROR(MAX(_xlfn.NUMBERVALUE(AI9),_xlfn.NUMBERVALUE(AK9),_xlfn.NUMBERVALUE(AM9),_xlfn.NUMBERVALUE(AE9),_xlfn.NUMBERVALUE(AO9),_xlfn.NUMBERVALUE(AQ9),_xlfn.NUMBERVALUE(AG9)),"")</f>
        <v>4</v>
      </c>
      <c r="AT9" s="284" t="str">
        <f>VLOOKUP(AS9,'Listas '!$B$151:$C$156,2,FALSE)</f>
        <v>Alta</v>
      </c>
      <c r="AU9" s="285" t="str">
        <f>VLOOKUP(AT9,'Listas '!$C$151:$D$156,2,FALSE)</f>
        <v>Crítico</v>
      </c>
    </row>
    <row r="10" spans="1:48" ht="49.5" customHeight="1" thickBot="1">
      <c r="B10" s="4"/>
      <c r="C10" s="265" t="s">
        <v>380</v>
      </c>
      <c r="D10" s="265" t="s">
        <v>384</v>
      </c>
      <c r="E10" s="265" t="s">
        <v>382</v>
      </c>
      <c r="F10" s="265" t="s">
        <v>485</v>
      </c>
      <c r="G10" s="265">
        <v>13500</v>
      </c>
      <c r="H10" s="265" t="s">
        <v>456</v>
      </c>
      <c r="I10" s="266" t="s">
        <v>464</v>
      </c>
      <c r="J10" s="266" t="s">
        <v>1037</v>
      </c>
      <c r="K10" s="266" t="s">
        <v>1025</v>
      </c>
      <c r="L10" s="267" t="s">
        <v>324</v>
      </c>
      <c r="M10" s="266" t="s">
        <v>1038</v>
      </c>
      <c r="N10" s="266" t="s">
        <v>432</v>
      </c>
      <c r="O10" s="266" t="s">
        <v>151</v>
      </c>
      <c r="P10" s="287" t="s">
        <v>6</v>
      </c>
      <c r="Q10" s="265" t="s">
        <v>361</v>
      </c>
      <c r="R10" s="287" t="s">
        <v>140</v>
      </c>
      <c r="S10" s="265" t="s">
        <v>472</v>
      </c>
      <c r="T10" s="268">
        <v>0</v>
      </c>
      <c r="U10" s="290">
        <v>5</v>
      </c>
      <c r="V10" s="269">
        <v>0</v>
      </c>
      <c r="W10" s="270">
        <f t="shared" si="13"/>
        <v>0</v>
      </c>
      <c r="X10" s="271">
        <v>542</v>
      </c>
      <c r="Y10" s="272">
        <f t="shared" si="14"/>
        <v>0</v>
      </c>
      <c r="Z10" s="273">
        <v>0</v>
      </c>
      <c r="AA10" s="274">
        <f t="shared" si="15"/>
        <v>0</v>
      </c>
      <c r="AB10" s="275">
        <f t="shared" si="16"/>
        <v>0</v>
      </c>
      <c r="AC10" s="289">
        <v>161870988.06522933</v>
      </c>
      <c r="AD10" s="277">
        <f t="shared" ref="AD10:AD14" si="25">+AB10+AC10</f>
        <v>161870988.06522933</v>
      </c>
      <c r="AE10" s="278">
        <f t="shared" ref="AE10:AE14" si="26">IF(AD10&lt;=130000000,1,IF(AND(AD10&gt;130000000,AD10&lt;=390000000),2,IF(AND(AD10&gt;390000000,AD10&lt;=650000000),3,IF(AND(AD10&gt;650000000,AD10&lt;=1300000000),4,5))))</f>
        <v>2</v>
      </c>
      <c r="AF10" s="279" t="s">
        <v>64</v>
      </c>
      <c r="AG10" s="281" t="str">
        <f t="shared" si="19"/>
        <v>1</v>
      </c>
      <c r="AH10" s="279" t="s">
        <v>39</v>
      </c>
      <c r="AI10" s="280" t="str">
        <f t="shared" ref="AI10:AI15" si="27">IF(MID(AH10,1,1)="0",MID(AH10,2,1),MID(AH10,1,2))</f>
        <v>4</v>
      </c>
      <c r="AJ10" s="279" t="s">
        <v>263</v>
      </c>
      <c r="AK10" s="281" t="str">
        <f t="shared" ref="AK10:AK15" si="28">IF(MID(AJ10,1,1)="0",MID(AJ10,2,1),MID(AJ10,1,2))</f>
        <v>4</v>
      </c>
      <c r="AL10" s="279" t="s">
        <v>34</v>
      </c>
      <c r="AM10" s="280" t="str">
        <f t="shared" si="9"/>
        <v>4</v>
      </c>
      <c r="AN10" s="279" t="s">
        <v>243</v>
      </c>
      <c r="AO10" s="281" t="str">
        <f t="shared" si="10"/>
        <v>2</v>
      </c>
      <c r="AP10" s="282" t="s">
        <v>50</v>
      </c>
      <c r="AQ10" s="280" t="str">
        <f t="shared" si="22"/>
        <v>2</v>
      </c>
      <c r="AR10" s="283" t="str">
        <f t="shared" si="23"/>
        <v>2144422</v>
      </c>
      <c r="AS10" s="284">
        <f t="shared" si="24"/>
        <v>4</v>
      </c>
      <c r="AT10" s="284" t="str">
        <f>VLOOKUP(AS10,'Listas '!$B$151:$C$156,2,FALSE)</f>
        <v>Alta</v>
      </c>
      <c r="AU10" s="285" t="str">
        <f>VLOOKUP(AT10,'Listas '!$C$151:$D$156,2,FALSE)</f>
        <v>Crítico</v>
      </c>
    </row>
    <row r="11" spans="1:48" ht="49.5" customHeight="1" thickBot="1">
      <c r="B11" s="4"/>
      <c r="C11" s="265" t="s">
        <v>380</v>
      </c>
      <c r="D11" s="265" t="s">
        <v>384</v>
      </c>
      <c r="E11" s="265" t="s">
        <v>382</v>
      </c>
      <c r="F11" s="265" t="s">
        <v>485</v>
      </c>
      <c r="G11" s="265">
        <v>13500</v>
      </c>
      <c r="H11" s="265" t="s">
        <v>457</v>
      </c>
      <c r="I11" s="266" t="s">
        <v>471</v>
      </c>
      <c r="J11" s="266" t="s">
        <v>1039</v>
      </c>
      <c r="K11" s="266" t="s">
        <v>1025</v>
      </c>
      <c r="L11" s="267" t="s">
        <v>324</v>
      </c>
      <c r="M11" s="266" t="s">
        <v>1038</v>
      </c>
      <c r="N11" s="266" t="s">
        <v>432</v>
      </c>
      <c r="O11" s="266" t="s">
        <v>151</v>
      </c>
      <c r="P11" s="287" t="s">
        <v>6</v>
      </c>
      <c r="Q11" s="265" t="s">
        <v>361</v>
      </c>
      <c r="R11" s="287" t="s">
        <v>140</v>
      </c>
      <c r="S11" s="265" t="s">
        <v>148</v>
      </c>
      <c r="T11" s="290">
        <v>4.1666666666666664E-2</v>
      </c>
      <c r="U11" s="290">
        <v>5</v>
      </c>
      <c r="V11" s="297">
        <v>22763550</v>
      </c>
      <c r="W11" s="270">
        <f t="shared" si="13"/>
        <v>758785</v>
      </c>
      <c r="X11" s="271">
        <v>542</v>
      </c>
      <c r="Y11" s="272">
        <f t="shared" si="14"/>
        <v>4.1666666666666664E-2</v>
      </c>
      <c r="Z11" s="273">
        <v>1</v>
      </c>
      <c r="AA11" s="274">
        <f t="shared" si="15"/>
        <v>31616.041666666664</v>
      </c>
      <c r="AB11" s="275">
        <f t="shared" si="16"/>
        <v>17135894.583333332</v>
      </c>
      <c r="AC11" s="289">
        <v>161870988.06522933</v>
      </c>
      <c r="AD11" s="277">
        <f t="shared" si="25"/>
        <v>179006882.64856267</v>
      </c>
      <c r="AE11" s="278">
        <f t="shared" si="26"/>
        <v>2</v>
      </c>
      <c r="AF11" s="279" t="s">
        <v>253</v>
      </c>
      <c r="AG11" s="281" t="str">
        <f t="shared" si="19"/>
        <v>5</v>
      </c>
      <c r="AH11" s="279" t="s">
        <v>39</v>
      </c>
      <c r="AI11" s="280" t="str">
        <f t="shared" si="27"/>
        <v>4</v>
      </c>
      <c r="AJ11" s="279" t="s">
        <v>263</v>
      </c>
      <c r="AK11" s="281" t="str">
        <f t="shared" si="28"/>
        <v>4</v>
      </c>
      <c r="AL11" s="279" t="s">
        <v>34</v>
      </c>
      <c r="AM11" s="280" t="str">
        <f t="shared" si="9"/>
        <v>4</v>
      </c>
      <c r="AN11" s="279" t="s">
        <v>243</v>
      </c>
      <c r="AO11" s="281" t="str">
        <f t="shared" si="10"/>
        <v>2</v>
      </c>
      <c r="AP11" s="282" t="s">
        <v>50</v>
      </c>
      <c r="AQ11" s="280" t="str">
        <f t="shared" si="22"/>
        <v>2</v>
      </c>
      <c r="AR11" s="283" t="str">
        <f t="shared" si="23"/>
        <v>2544422</v>
      </c>
      <c r="AS11" s="284">
        <f t="shared" si="24"/>
        <v>5</v>
      </c>
      <c r="AT11" s="284" t="str">
        <f>VLOOKUP(AS11,'Listas '!$B$151:$C$156,2,FALSE)</f>
        <v>Muy Alta</v>
      </c>
      <c r="AU11" s="285" t="str">
        <f>VLOOKUP(AT11,'Listas '!$C$151:$D$156,2,FALSE)</f>
        <v>Muy crítico</v>
      </c>
    </row>
    <row r="12" spans="1:48" ht="49.5" customHeight="1" thickBot="1">
      <c r="B12" s="4"/>
      <c r="C12" s="265" t="s">
        <v>380</v>
      </c>
      <c r="D12" s="265" t="s">
        <v>384</v>
      </c>
      <c r="E12" s="265" t="s">
        <v>382</v>
      </c>
      <c r="F12" s="265" t="s">
        <v>485</v>
      </c>
      <c r="G12" s="265">
        <v>13500</v>
      </c>
      <c r="H12" s="265" t="s">
        <v>458</v>
      </c>
      <c r="I12" s="266" t="s">
        <v>468</v>
      </c>
      <c r="J12" s="266" t="s">
        <v>1040</v>
      </c>
      <c r="K12" s="266" t="s">
        <v>1025</v>
      </c>
      <c r="L12" s="267" t="s">
        <v>324</v>
      </c>
      <c r="M12" s="266" t="s">
        <v>1041</v>
      </c>
      <c r="N12" s="266" t="s">
        <v>432</v>
      </c>
      <c r="O12" s="266" t="s">
        <v>151</v>
      </c>
      <c r="P12" s="287" t="s">
        <v>6</v>
      </c>
      <c r="Q12" s="265" t="s">
        <v>361</v>
      </c>
      <c r="R12" s="287" t="s">
        <v>140</v>
      </c>
      <c r="S12" s="265" t="s">
        <v>472</v>
      </c>
      <c r="T12" s="290">
        <v>0</v>
      </c>
      <c r="U12" s="290">
        <v>5</v>
      </c>
      <c r="V12" s="269">
        <v>0</v>
      </c>
      <c r="W12" s="270">
        <f t="shared" si="13"/>
        <v>0</v>
      </c>
      <c r="X12" s="271">
        <v>542</v>
      </c>
      <c r="Y12" s="272">
        <f t="shared" si="14"/>
        <v>0</v>
      </c>
      <c r="Z12" s="273">
        <v>0</v>
      </c>
      <c r="AA12" s="274">
        <f t="shared" si="15"/>
        <v>0</v>
      </c>
      <c r="AB12" s="275">
        <f t="shared" si="16"/>
        <v>0</v>
      </c>
      <c r="AC12" s="289">
        <v>161870988.06522933</v>
      </c>
      <c r="AD12" s="277">
        <f t="shared" si="25"/>
        <v>161870988.06522933</v>
      </c>
      <c r="AE12" s="278">
        <f t="shared" si="26"/>
        <v>2</v>
      </c>
      <c r="AF12" s="279" t="s">
        <v>64</v>
      </c>
      <c r="AG12" s="281" t="str">
        <f t="shared" si="19"/>
        <v>1</v>
      </c>
      <c r="AH12" s="279" t="s">
        <v>39</v>
      </c>
      <c r="AI12" s="280" t="str">
        <f t="shared" si="27"/>
        <v>4</v>
      </c>
      <c r="AJ12" s="279" t="s">
        <v>263</v>
      </c>
      <c r="AK12" s="281" t="str">
        <f t="shared" si="28"/>
        <v>4</v>
      </c>
      <c r="AL12" s="279" t="s">
        <v>34</v>
      </c>
      <c r="AM12" s="280" t="str">
        <f t="shared" si="9"/>
        <v>4</v>
      </c>
      <c r="AN12" s="279" t="s">
        <v>243</v>
      </c>
      <c r="AO12" s="281" t="str">
        <f t="shared" si="10"/>
        <v>2</v>
      </c>
      <c r="AP12" s="282" t="s">
        <v>50</v>
      </c>
      <c r="AQ12" s="280" t="str">
        <f t="shared" si="22"/>
        <v>2</v>
      </c>
      <c r="AR12" s="283" t="str">
        <f t="shared" si="23"/>
        <v>2144422</v>
      </c>
      <c r="AS12" s="284">
        <f t="shared" si="24"/>
        <v>4</v>
      </c>
      <c r="AT12" s="284" t="str">
        <f>VLOOKUP(AS12,'Listas '!$B$151:$C$156,2,FALSE)</f>
        <v>Alta</v>
      </c>
      <c r="AU12" s="285" t="str">
        <f>VLOOKUP(AT12,'Listas '!$C$151:$D$156,2,FALSE)</f>
        <v>Crítico</v>
      </c>
    </row>
    <row r="13" spans="1:48" ht="49.5" customHeight="1" thickBot="1">
      <c r="B13" s="4"/>
      <c r="C13" s="265" t="s">
        <v>380</v>
      </c>
      <c r="D13" s="265" t="s">
        <v>384</v>
      </c>
      <c r="E13" s="265" t="s">
        <v>382</v>
      </c>
      <c r="F13" s="265" t="s">
        <v>485</v>
      </c>
      <c r="G13" s="265">
        <v>13500</v>
      </c>
      <c r="H13" s="265" t="s">
        <v>459</v>
      </c>
      <c r="I13" s="266" t="s">
        <v>469</v>
      </c>
      <c r="J13" s="266" t="s">
        <v>1042</v>
      </c>
      <c r="K13" s="266" t="s">
        <v>1025</v>
      </c>
      <c r="L13" s="267" t="s">
        <v>324</v>
      </c>
      <c r="M13" s="266" t="s">
        <v>1041</v>
      </c>
      <c r="N13" s="266" t="s">
        <v>432</v>
      </c>
      <c r="O13" s="266" t="s">
        <v>151</v>
      </c>
      <c r="P13" s="287" t="s">
        <v>6</v>
      </c>
      <c r="Q13" s="265" t="s">
        <v>361</v>
      </c>
      <c r="R13" s="287" t="s">
        <v>140</v>
      </c>
      <c r="S13" s="265" t="s">
        <v>472</v>
      </c>
      <c r="T13" s="290">
        <v>0</v>
      </c>
      <c r="U13" s="290">
        <v>5</v>
      </c>
      <c r="V13" s="269">
        <v>0</v>
      </c>
      <c r="W13" s="270">
        <f t="shared" si="13"/>
        <v>0</v>
      </c>
      <c r="X13" s="271">
        <v>542</v>
      </c>
      <c r="Y13" s="272">
        <f t="shared" si="14"/>
        <v>0</v>
      </c>
      <c r="Z13" s="273">
        <v>0</v>
      </c>
      <c r="AA13" s="274">
        <f t="shared" si="15"/>
        <v>0</v>
      </c>
      <c r="AB13" s="275">
        <f t="shared" si="16"/>
        <v>0</v>
      </c>
      <c r="AC13" s="289">
        <v>161870988.06522933</v>
      </c>
      <c r="AD13" s="277">
        <f t="shared" si="25"/>
        <v>161870988.06522933</v>
      </c>
      <c r="AE13" s="278">
        <f t="shared" si="26"/>
        <v>2</v>
      </c>
      <c r="AF13" s="279" t="s">
        <v>64</v>
      </c>
      <c r="AG13" s="281" t="str">
        <f t="shared" si="19"/>
        <v>1</v>
      </c>
      <c r="AH13" s="279" t="s">
        <v>39</v>
      </c>
      <c r="AI13" s="280" t="str">
        <f t="shared" si="27"/>
        <v>4</v>
      </c>
      <c r="AJ13" s="279" t="s">
        <v>263</v>
      </c>
      <c r="AK13" s="281" t="str">
        <f t="shared" si="28"/>
        <v>4</v>
      </c>
      <c r="AL13" s="279" t="s">
        <v>34</v>
      </c>
      <c r="AM13" s="280" t="str">
        <f t="shared" si="9"/>
        <v>4</v>
      </c>
      <c r="AN13" s="279" t="s">
        <v>243</v>
      </c>
      <c r="AO13" s="281" t="str">
        <f t="shared" si="10"/>
        <v>2</v>
      </c>
      <c r="AP13" s="282" t="s">
        <v>50</v>
      </c>
      <c r="AQ13" s="280" t="str">
        <f t="shared" si="22"/>
        <v>2</v>
      </c>
      <c r="AR13" s="283" t="str">
        <f t="shared" si="23"/>
        <v>2144422</v>
      </c>
      <c r="AS13" s="284">
        <f t="shared" si="24"/>
        <v>4</v>
      </c>
      <c r="AT13" s="284" t="str">
        <f>VLOOKUP(AS13,'Listas '!$B$151:$C$156,2,FALSE)</f>
        <v>Alta</v>
      </c>
      <c r="AU13" s="285" t="str">
        <f>VLOOKUP(AT13,'Listas '!$C$151:$D$156,2,FALSE)</f>
        <v>Crítico</v>
      </c>
    </row>
    <row r="14" spans="1:48" ht="49.5" customHeight="1" thickBot="1">
      <c r="B14" s="4"/>
      <c r="C14" s="265" t="s">
        <v>380</v>
      </c>
      <c r="D14" s="265" t="s">
        <v>384</v>
      </c>
      <c r="E14" s="265" t="s">
        <v>382</v>
      </c>
      <c r="F14" s="265" t="s">
        <v>485</v>
      </c>
      <c r="G14" s="265">
        <v>13500</v>
      </c>
      <c r="H14" s="265" t="s">
        <v>453</v>
      </c>
      <c r="I14" s="266" t="s">
        <v>489</v>
      </c>
      <c r="J14" s="266" t="s">
        <v>1043</v>
      </c>
      <c r="K14" s="266" t="s">
        <v>1025</v>
      </c>
      <c r="L14" s="267" t="s">
        <v>155</v>
      </c>
      <c r="M14" s="266" t="s">
        <v>470</v>
      </c>
      <c r="N14" s="266" t="s">
        <v>432</v>
      </c>
      <c r="O14" s="266" t="s">
        <v>147</v>
      </c>
      <c r="P14" s="287" t="s">
        <v>1</v>
      </c>
      <c r="Q14" s="265" t="s">
        <v>361</v>
      </c>
      <c r="R14" s="287" t="s">
        <v>157</v>
      </c>
      <c r="S14" s="266" t="s">
        <v>1008</v>
      </c>
      <c r="T14" s="290">
        <v>0.16666666666666666</v>
      </c>
      <c r="U14" s="290">
        <v>5</v>
      </c>
      <c r="V14" s="297">
        <v>0</v>
      </c>
      <c r="W14" s="270">
        <f t="shared" si="13"/>
        <v>0</v>
      </c>
      <c r="X14" s="271">
        <v>542</v>
      </c>
      <c r="Y14" s="272">
        <f t="shared" si="14"/>
        <v>0.16666666666666666</v>
      </c>
      <c r="Z14" s="273">
        <v>0</v>
      </c>
      <c r="AA14" s="274">
        <f t="shared" si="15"/>
        <v>0</v>
      </c>
      <c r="AB14" s="275">
        <f t="shared" si="16"/>
        <v>0</v>
      </c>
      <c r="AC14" s="289">
        <v>161870988.06522933</v>
      </c>
      <c r="AD14" s="277">
        <f t="shared" si="25"/>
        <v>161870988.06522933</v>
      </c>
      <c r="AE14" s="278">
        <f t="shared" si="26"/>
        <v>2</v>
      </c>
      <c r="AF14" s="279" t="s">
        <v>64</v>
      </c>
      <c r="AG14" s="281" t="str">
        <f t="shared" si="19"/>
        <v>1</v>
      </c>
      <c r="AH14" s="279" t="s">
        <v>63</v>
      </c>
      <c r="AI14" s="280" t="str">
        <f t="shared" si="27"/>
        <v>1</v>
      </c>
      <c r="AJ14" s="279" t="s">
        <v>263</v>
      </c>
      <c r="AK14" s="281" t="str">
        <f t="shared" si="28"/>
        <v>4</v>
      </c>
      <c r="AL14" s="279" t="s">
        <v>43</v>
      </c>
      <c r="AM14" s="280" t="str">
        <f t="shared" si="9"/>
        <v>3</v>
      </c>
      <c r="AN14" s="279" t="s">
        <v>247</v>
      </c>
      <c r="AO14" s="281" t="str">
        <f t="shared" si="10"/>
        <v>1</v>
      </c>
      <c r="AP14" s="282" t="s">
        <v>58</v>
      </c>
      <c r="AQ14" s="280" t="str">
        <f t="shared" si="22"/>
        <v>1</v>
      </c>
      <c r="AR14" s="283" t="str">
        <f t="shared" si="23"/>
        <v>2114311</v>
      </c>
      <c r="AS14" s="284">
        <f t="shared" si="24"/>
        <v>4</v>
      </c>
      <c r="AT14" s="284" t="str">
        <f>VLOOKUP(AS14,'Listas '!$B$151:$C$156,2,FALSE)</f>
        <v>Alta</v>
      </c>
      <c r="AU14" s="285" t="str">
        <f>VLOOKUP(AT14,'Listas '!$C$151:$D$156,2,FALSE)</f>
        <v>Crítico</v>
      </c>
    </row>
    <row r="15" spans="1:48" ht="49.5" customHeight="1" thickBot="1">
      <c r="B15" s="4"/>
      <c r="C15" s="265" t="s">
        <v>380</v>
      </c>
      <c r="D15" s="265" t="s">
        <v>384</v>
      </c>
      <c r="E15" s="265" t="s">
        <v>382</v>
      </c>
      <c r="F15" s="265" t="s">
        <v>452</v>
      </c>
      <c r="G15" s="265">
        <v>13500</v>
      </c>
      <c r="H15" s="265" t="s">
        <v>462</v>
      </c>
      <c r="I15" s="266" t="s">
        <v>1044</v>
      </c>
      <c r="J15" s="265" t="s">
        <v>475</v>
      </c>
      <c r="K15" s="265" t="s">
        <v>443</v>
      </c>
      <c r="L15" s="267" t="s">
        <v>136</v>
      </c>
      <c r="M15" s="265" t="s">
        <v>1045</v>
      </c>
      <c r="N15" s="266" t="s">
        <v>432</v>
      </c>
      <c r="O15" s="266" t="s">
        <v>151</v>
      </c>
      <c r="P15" s="265" t="s">
        <v>6</v>
      </c>
      <c r="Q15" s="265" t="s">
        <v>476</v>
      </c>
      <c r="R15" s="267" t="s">
        <v>140</v>
      </c>
      <c r="S15" s="265" t="s">
        <v>490</v>
      </c>
      <c r="T15" s="290">
        <v>0</v>
      </c>
      <c r="U15" s="290">
        <f>180</f>
        <v>180</v>
      </c>
      <c r="V15" s="288">
        <v>0</v>
      </c>
      <c r="W15" s="270">
        <f t="shared" si="13"/>
        <v>0</v>
      </c>
      <c r="X15" s="271">
        <v>542</v>
      </c>
      <c r="Y15" s="272">
        <f t="shared" ref="Y15" si="29">T15</f>
        <v>0</v>
      </c>
      <c r="Z15" s="273">
        <v>0</v>
      </c>
      <c r="AA15" s="274">
        <f t="shared" ref="AA15" si="30">W15*Z15*Y15</f>
        <v>0</v>
      </c>
      <c r="AB15" s="275">
        <f t="shared" ref="AB15" si="31">+AA15*X15</f>
        <v>0</v>
      </c>
      <c r="AC15" s="276">
        <v>1654125568.5235314</v>
      </c>
      <c r="AD15" s="277">
        <f t="shared" ref="AD15" si="32">+AB15+AC15</f>
        <v>1654125568.5235314</v>
      </c>
      <c r="AE15" s="278">
        <f t="shared" ref="AE15" si="33">IF(AD15&lt;=130000000,1,IF(AND(AD15&gt;130000000,AD15&lt;=390000000),2,IF(AND(AD15&gt;390000000,AD15&lt;=650000000),3,IF(AND(AD15&gt;650000000,AD15&lt;=1300000000),4,5))))</f>
        <v>5</v>
      </c>
      <c r="AF15" s="279" t="s">
        <v>64</v>
      </c>
      <c r="AG15" s="281" t="str">
        <f t="shared" si="19"/>
        <v>1</v>
      </c>
      <c r="AH15" s="279" t="s">
        <v>63</v>
      </c>
      <c r="AI15" s="280" t="str">
        <f t="shared" si="27"/>
        <v>1</v>
      </c>
      <c r="AJ15" s="279" t="s">
        <v>143</v>
      </c>
      <c r="AK15" s="281" t="str">
        <f t="shared" si="28"/>
        <v>1</v>
      </c>
      <c r="AL15" s="279" t="s">
        <v>242</v>
      </c>
      <c r="AM15" s="280" t="str">
        <f t="shared" ref="AM15" si="34">IF(MID(AL15,1,1)="0",MID(AL15,2,1),MID(AL15,1,2))</f>
        <v>2</v>
      </c>
      <c r="AN15" s="279" t="s">
        <v>247</v>
      </c>
      <c r="AO15" s="281" t="str">
        <f t="shared" si="10"/>
        <v>1</v>
      </c>
      <c r="AP15" s="282" t="s">
        <v>62</v>
      </c>
      <c r="AQ15" s="280" t="str">
        <f t="shared" ref="AQ15" si="35">IF(MID(AP15,1,1)="0",MID(AP15,2,1),MID(AP15,1,2))</f>
        <v>1</v>
      </c>
      <c r="AR15" s="283" t="str">
        <f t="shared" si="23"/>
        <v>5111211</v>
      </c>
      <c r="AS15" s="284">
        <f t="shared" ref="AS15" si="36">IFERROR(MAX(_xlfn.NUMBERVALUE(AI15),_xlfn.NUMBERVALUE(AK15),_xlfn.NUMBERVALUE(AM15),_xlfn.NUMBERVALUE(AE15),_xlfn.NUMBERVALUE(AO15),_xlfn.NUMBERVALUE(AQ15),_xlfn.NUMBERVALUE(AG15)),"")</f>
        <v>5</v>
      </c>
      <c r="AT15" s="284" t="str">
        <f>VLOOKUP(AS15,'Listas '!$B$151:$C$156,2,FALSE)</f>
        <v>Muy Alta</v>
      </c>
      <c r="AU15" s="285" t="str">
        <f>VLOOKUP(AT15,'Listas '!$C$151:$D$156,2,FALSE)</f>
        <v>Muy crítico</v>
      </c>
    </row>
    <row r="16" spans="1:48" ht="49.5" customHeight="1" thickBot="1">
      <c r="B16" s="4"/>
      <c r="C16" s="265" t="s">
        <v>380</v>
      </c>
      <c r="D16" s="265" t="s">
        <v>384</v>
      </c>
      <c r="E16" s="265" t="s">
        <v>382</v>
      </c>
      <c r="F16" s="265" t="s">
        <v>452</v>
      </c>
      <c r="G16" s="265">
        <v>13500</v>
      </c>
      <c r="H16" s="265" t="s">
        <v>463</v>
      </c>
      <c r="I16" s="266" t="s">
        <v>1046</v>
      </c>
      <c r="J16" s="265" t="s">
        <v>475</v>
      </c>
      <c r="K16" s="265" t="s">
        <v>443</v>
      </c>
      <c r="L16" s="267" t="s">
        <v>136</v>
      </c>
      <c r="M16" s="265" t="s">
        <v>1045</v>
      </c>
      <c r="N16" s="266" t="s">
        <v>432</v>
      </c>
      <c r="O16" s="266" t="s">
        <v>151</v>
      </c>
      <c r="P16" s="265" t="s">
        <v>6</v>
      </c>
      <c r="Q16" s="265" t="s">
        <v>476</v>
      </c>
      <c r="R16" s="267" t="s">
        <v>140</v>
      </c>
      <c r="S16" s="265" t="s">
        <v>490</v>
      </c>
      <c r="T16" s="290">
        <v>0</v>
      </c>
      <c r="U16" s="290">
        <f>180</f>
        <v>180</v>
      </c>
      <c r="V16" s="288">
        <v>0</v>
      </c>
      <c r="W16" s="270">
        <f t="shared" ref="W16:W18" si="37">V16/30</f>
        <v>0</v>
      </c>
      <c r="X16" s="271">
        <v>542</v>
      </c>
      <c r="Y16" s="272">
        <f t="shared" ref="Y16:Y20" si="38">T16</f>
        <v>0</v>
      </c>
      <c r="Z16" s="273">
        <v>0</v>
      </c>
      <c r="AA16" s="274">
        <f t="shared" ref="AA16:AA20" si="39">W16*Z16*Y16</f>
        <v>0</v>
      </c>
      <c r="AB16" s="275">
        <f t="shared" ref="AB16:AB20" si="40">+AA16*X16</f>
        <v>0</v>
      </c>
      <c r="AC16" s="276">
        <v>1654125568.5235314</v>
      </c>
      <c r="AD16" s="277">
        <f t="shared" ref="AD16:AD18" si="41">+AB16+AC16</f>
        <v>1654125568.5235314</v>
      </c>
      <c r="AE16" s="278">
        <f t="shared" ref="AE16:AE18" si="42">IF(AD16&lt;=130000000,1,IF(AND(AD16&gt;130000000,AD16&lt;=390000000),2,IF(AND(AD16&gt;390000000,AD16&lt;=650000000),3,IF(AND(AD16&gt;650000000,AD16&lt;=1300000000),4,5))))</f>
        <v>5</v>
      </c>
      <c r="AF16" s="279" t="s">
        <v>64</v>
      </c>
      <c r="AG16" s="281" t="str">
        <f t="shared" ref="AG16:AG18" si="43">IF(MID(AF16,1,1)="0",MID(AF16,2,1),MID(AF16,1,2))</f>
        <v>1</v>
      </c>
      <c r="AH16" s="279" t="s">
        <v>63</v>
      </c>
      <c r="AI16" s="280" t="str">
        <f t="shared" ref="AI16:AI18" si="44">IF(MID(AH16,1,1)="0",MID(AH16,2,1),MID(AH16,1,2))</f>
        <v>1</v>
      </c>
      <c r="AJ16" s="279" t="s">
        <v>143</v>
      </c>
      <c r="AK16" s="281" t="str">
        <f t="shared" ref="AK16:AK18" si="45">IF(MID(AJ16,1,1)="0",MID(AJ16,2,1),MID(AJ16,1,2))</f>
        <v>1</v>
      </c>
      <c r="AL16" s="279" t="s">
        <v>242</v>
      </c>
      <c r="AM16" s="280" t="str">
        <f t="shared" ref="AM16:AM20" si="46">IF(MID(AL16,1,1)="0",MID(AL16,2,1),MID(AL16,1,2))</f>
        <v>2</v>
      </c>
      <c r="AN16" s="279" t="s">
        <v>247</v>
      </c>
      <c r="AO16" s="281" t="str">
        <f t="shared" ref="AO16:AO18" si="47">IF(MID(AN16,1,1)="0",MID(AN16,2,1),MID(AN16,1,2))</f>
        <v>1</v>
      </c>
      <c r="AP16" s="282" t="s">
        <v>62</v>
      </c>
      <c r="AQ16" s="280" t="str">
        <f t="shared" ref="AQ16:AQ18" si="48">IF(MID(AP16,1,1)="0",MID(AP16,2,1),MID(AP16,1,2))</f>
        <v>1</v>
      </c>
      <c r="AR16" s="283" t="str">
        <f t="shared" si="23"/>
        <v>5111211</v>
      </c>
      <c r="AS16" s="284">
        <f t="shared" ref="AS16:AS18" si="49">IFERROR(MAX(_xlfn.NUMBERVALUE(AI16),_xlfn.NUMBERVALUE(AK16),_xlfn.NUMBERVALUE(AM16),_xlfn.NUMBERVALUE(AE16),_xlfn.NUMBERVALUE(AO16),_xlfn.NUMBERVALUE(AQ16),_xlfn.NUMBERVALUE(AG16)),"")</f>
        <v>5</v>
      </c>
      <c r="AT16" s="284" t="str">
        <f>VLOOKUP(AS16,'Listas '!$B$151:$C$156,2,FALSE)</f>
        <v>Muy Alta</v>
      </c>
      <c r="AU16" s="285" t="str">
        <f>VLOOKUP(AT16,'Listas '!$C$151:$D$156,2,FALSE)</f>
        <v>Muy crítico</v>
      </c>
    </row>
    <row r="17" spans="2:47" ht="49.5" customHeight="1" thickBot="1">
      <c r="B17" s="4"/>
      <c r="C17" s="265" t="s">
        <v>380</v>
      </c>
      <c r="D17" s="265" t="s">
        <v>384</v>
      </c>
      <c r="E17" s="265" t="s">
        <v>382</v>
      </c>
      <c r="F17" s="265" t="s">
        <v>485</v>
      </c>
      <c r="G17" s="265">
        <v>13500</v>
      </c>
      <c r="H17" s="265" t="s">
        <v>454</v>
      </c>
      <c r="I17" s="266" t="s">
        <v>465</v>
      </c>
      <c r="J17" s="265" t="s">
        <v>449</v>
      </c>
      <c r="K17" s="265" t="s">
        <v>346</v>
      </c>
      <c r="L17" s="267" t="s">
        <v>136</v>
      </c>
      <c r="M17" s="286" t="s">
        <v>1018</v>
      </c>
      <c r="N17" s="266" t="s">
        <v>432</v>
      </c>
      <c r="O17" s="266" t="s">
        <v>147</v>
      </c>
      <c r="P17" s="287" t="s">
        <v>1</v>
      </c>
      <c r="Q17" s="265" t="s">
        <v>450</v>
      </c>
      <c r="R17" s="265" t="s">
        <v>140</v>
      </c>
      <c r="S17" s="265" t="s">
        <v>451</v>
      </c>
      <c r="T17" s="268">
        <v>2.0833333333333332E-2</v>
      </c>
      <c r="U17" s="290">
        <v>0.33333333333333331</v>
      </c>
      <c r="V17" s="288">
        <v>0</v>
      </c>
      <c r="W17" s="270">
        <f t="shared" si="37"/>
        <v>0</v>
      </c>
      <c r="X17" s="271">
        <v>542</v>
      </c>
      <c r="Y17" s="272">
        <f t="shared" si="38"/>
        <v>2.0833333333333332E-2</v>
      </c>
      <c r="Z17" s="273">
        <v>0</v>
      </c>
      <c r="AA17" s="274">
        <f t="shared" si="39"/>
        <v>0</v>
      </c>
      <c r="AB17" s="275">
        <f t="shared" si="40"/>
        <v>0</v>
      </c>
      <c r="AC17" s="289">
        <v>140512528.09999999</v>
      </c>
      <c r="AD17" s="277">
        <f t="shared" si="41"/>
        <v>140512528.09999999</v>
      </c>
      <c r="AE17" s="278">
        <f t="shared" si="42"/>
        <v>2</v>
      </c>
      <c r="AF17" s="279" t="s">
        <v>64</v>
      </c>
      <c r="AG17" s="291" t="str">
        <f t="shared" si="43"/>
        <v>1</v>
      </c>
      <c r="AH17" s="279" t="s">
        <v>63</v>
      </c>
      <c r="AI17" s="280" t="str">
        <f t="shared" si="44"/>
        <v>1</v>
      </c>
      <c r="AJ17" s="279" t="s">
        <v>143</v>
      </c>
      <c r="AK17" s="281" t="str">
        <f t="shared" si="45"/>
        <v>1</v>
      </c>
      <c r="AL17" s="292" t="s">
        <v>43</v>
      </c>
      <c r="AM17" s="280" t="str">
        <f t="shared" si="46"/>
        <v>3</v>
      </c>
      <c r="AN17" s="279" t="s">
        <v>1019</v>
      </c>
      <c r="AO17" s="281" t="str">
        <f t="shared" si="47"/>
        <v>1</v>
      </c>
      <c r="AP17" s="282" t="s">
        <v>58</v>
      </c>
      <c r="AQ17" s="280" t="str">
        <f t="shared" si="48"/>
        <v>1</v>
      </c>
      <c r="AR17" s="283" t="str">
        <f t="shared" si="23"/>
        <v>2111311</v>
      </c>
      <c r="AS17" s="284">
        <f t="shared" si="49"/>
        <v>3</v>
      </c>
      <c r="AT17" s="284" t="str">
        <f>VLOOKUP(AS17,'Listas '!$B$151:$C$156,2,FALSE)</f>
        <v>Media</v>
      </c>
      <c r="AU17" s="285" t="str">
        <f>VLOOKUP(AT17,'Listas '!$C$151:$D$156,2,FALSE)</f>
        <v>Esencial</v>
      </c>
    </row>
    <row r="18" spans="2:47" ht="49.5" customHeight="1" thickBot="1">
      <c r="B18" s="4"/>
      <c r="C18" s="265" t="s">
        <v>380</v>
      </c>
      <c r="D18" s="265" t="s">
        <v>384</v>
      </c>
      <c r="E18" s="265" t="s">
        <v>382</v>
      </c>
      <c r="F18" s="265" t="s">
        <v>485</v>
      </c>
      <c r="G18" s="265">
        <v>13500</v>
      </c>
      <c r="H18" s="265" t="s">
        <v>455</v>
      </c>
      <c r="I18" s="266" t="s">
        <v>1047</v>
      </c>
      <c r="J18" s="265" t="s">
        <v>1048</v>
      </c>
      <c r="K18" s="265" t="s">
        <v>348</v>
      </c>
      <c r="L18" s="267" t="s">
        <v>136</v>
      </c>
      <c r="M18" s="265" t="s">
        <v>1021</v>
      </c>
      <c r="N18" s="266" t="s">
        <v>432</v>
      </c>
      <c r="O18" s="266" t="s">
        <v>151</v>
      </c>
      <c r="P18" s="265" t="s">
        <v>6</v>
      </c>
      <c r="Q18" s="265" t="s">
        <v>1022</v>
      </c>
      <c r="R18" s="265" t="s">
        <v>140</v>
      </c>
      <c r="S18" s="265" t="s">
        <v>1023</v>
      </c>
      <c r="T18" s="268">
        <v>0</v>
      </c>
      <c r="U18" s="290">
        <v>2</v>
      </c>
      <c r="V18" s="288">
        <v>0</v>
      </c>
      <c r="W18" s="270">
        <f t="shared" si="37"/>
        <v>0</v>
      </c>
      <c r="X18" s="271">
        <v>542</v>
      </c>
      <c r="Y18" s="272">
        <f t="shared" si="38"/>
        <v>0</v>
      </c>
      <c r="Z18" s="273">
        <v>0</v>
      </c>
      <c r="AA18" s="274">
        <f t="shared" si="39"/>
        <v>0</v>
      </c>
      <c r="AB18" s="275">
        <f t="shared" si="40"/>
        <v>0</v>
      </c>
      <c r="AC18" s="289">
        <v>30000000</v>
      </c>
      <c r="AD18" s="277">
        <f t="shared" si="41"/>
        <v>30000000</v>
      </c>
      <c r="AE18" s="278">
        <f t="shared" si="42"/>
        <v>1</v>
      </c>
      <c r="AF18" s="279" t="s">
        <v>64</v>
      </c>
      <c r="AG18" s="291" t="str">
        <f t="shared" si="43"/>
        <v>1</v>
      </c>
      <c r="AH18" s="279" t="s">
        <v>63</v>
      </c>
      <c r="AI18" s="280" t="str">
        <f t="shared" si="44"/>
        <v>1</v>
      </c>
      <c r="AJ18" s="279" t="s">
        <v>143</v>
      </c>
      <c r="AK18" s="281" t="str">
        <f t="shared" si="45"/>
        <v>1</v>
      </c>
      <c r="AL18" s="292" t="s">
        <v>242</v>
      </c>
      <c r="AM18" s="280" t="str">
        <f t="shared" si="46"/>
        <v>2</v>
      </c>
      <c r="AN18" s="279" t="s">
        <v>1019</v>
      </c>
      <c r="AO18" s="281" t="str">
        <f t="shared" si="47"/>
        <v>1</v>
      </c>
      <c r="AP18" s="282" t="s">
        <v>58</v>
      </c>
      <c r="AQ18" s="280" t="str">
        <f t="shared" si="48"/>
        <v>1</v>
      </c>
      <c r="AR18" s="283" t="str">
        <f t="shared" si="23"/>
        <v>1111211</v>
      </c>
      <c r="AS18" s="284">
        <f t="shared" si="49"/>
        <v>2</v>
      </c>
      <c r="AT18" s="284" t="str">
        <f>VLOOKUP(AS18,'Listas '!$B$151:$C$156,2,FALSE)</f>
        <v>Baja</v>
      </c>
      <c r="AU18" s="285" t="str">
        <f>VLOOKUP(AT18,'Listas '!$C$151:$D$156,2,FALSE)</f>
        <v>No crítico</v>
      </c>
    </row>
    <row r="19" spans="2:47" ht="49.5" customHeight="1" thickBot="1">
      <c r="B19" s="4"/>
      <c r="C19" s="265" t="s">
        <v>380</v>
      </c>
      <c r="D19" s="265" t="s">
        <v>384</v>
      </c>
      <c r="E19" s="265" t="s">
        <v>382</v>
      </c>
      <c r="F19" s="265" t="s">
        <v>486</v>
      </c>
      <c r="G19" s="265">
        <v>13500</v>
      </c>
      <c r="H19" s="265" t="s">
        <v>473</v>
      </c>
      <c r="I19" s="266" t="s">
        <v>479</v>
      </c>
      <c r="J19" s="265" t="s">
        <v>477</v>
      </c>
      <c r="K19" s="265" t="s">
        <v>478</v>
      </c>
      <c r="L19" s="267" t="s">
        <v>136</v>
      </c>
      <c r="M19" s="265" t="s">
        <v>1034</v>
      </c>
      <c r="N19" s="266" t="s">
        <v>432</v>
      </c>
      <c r="O19" s="266" t="s">
        <v>151</v>
      </c>
      <c r="P19" s="265" t="s">
        <v>6</v>
      </c>
      <c r="Q19" s="265" t="s">
        <v>476</v>
      </c>
      <c r="R19" s="267" t="s">
        <v>140</v>
      </c>
      <c r="S19" s="265" t="s">
        <v>490</v>
      </c>
      <c r="T19" s="268">
        <v>0</v>
      </c>
      <c r="U19" s="290">
        <v>2</v>
      </c>
      <c r="V19" s="288">
        <v>0</v>
      </c>
      <c r="W19" s="270">
        <f t="shared" ref="W19:W20" si="50">V19/30</f>
        <v>0</v>
      </c>
      <c r="X19" s="271">
        <v>542</v>
      </c>
      <c r="Y19" s="272">
        <f t="shared" si="38"/>
        <v>0</v>
      </c>
      <c r="Z19" s="273">
        <v>0</v>
      </c>
      <c r="AA19" s="274">
        <f t="shared" si="39"/>
        <v>0</v>
      </c>
      <c r="AB19" s="275">
        <f t="shared" si="40"/>
        <v>0</v>
      </c>
      <c r="AC19" s="276">
        <v>31654288.783376887</v>
      </c>
      <c r="AD19" s="277">
        <f t="shared" ref="AD19:AD20" si="51">+AB19+AC19</f>
        <v>31654288.783376887</v>
      </c>
      <c r="AE19" s="278">
        <f t="shared" ref="AE19:AE20" si="52">IF(AD19&lt;=130000000,1,IF(AND(AD19&gt;130000000,AD19&lt;=390000000),2,IF(AND(AD19&gt;390000000,AD19&lt;=650000000),3,IF(AND(AD19&gt;650000000,AD19&lt;=1300000000),4,5))))</f>
        <v>1</v>
      </c>
      <c r="AF19" s="279" t="s">
        <v>64</v>
      </c>
      <c r="AG19" s="291" t="str">
        <f t="shared" ref="AG19:AG20" si="53">IF(MID(AF19,1,1)="0",MID(AF19,2,1),MID(AF19,1,2))</f>
        <v>1</v>
      </c>
      <c r="AH19" s="279" t="s">
        <v>63</v>
      </c>
      <c r="AI19" s="280" t="str">
        <f t="shared" ref="AI19:AI20" si="54">IF(MID(AH19,1,1)="0",MID(AH19,2,1),MID(AH19,1,2))</f>
        <v>1</v>
      </c>
      <c r="AJ19" s="279" t="s">
        <v>143</v>
      </c>
      <c r="AK19" s="281" t="str">
        <f t="shared" ref="AK19:AK20" si="55">IF(MID(AJ19,1,1)="0",MID(AJ19,2,1),MID(AJ19,1,2))</f>
        <v>1</v>
      </c>
      <c r="AL19" s="292" t="s">
        <v>242</v>
      </c>
      <c r="AM19" s="280" t="str">
        <f t="shared" si="46"/>
        <v>2</v>
      </c>
      <c r="AN19" s="279" t="s">
        <v>1019</v>
      </c>
      <c r="AO19" s="281" t="str">
        <f t="shared" ref="AO19:AO20" si="56">IF(MID(AN19,1,1)="0",MID(AN19,2,1),MID(AN19,1,2))</f>
        <v>1</v>
      </c>
      <c r="AP19" s="282" t="s">
        <v>58</v>
      </c>
      <c r="AQ19" s="280" t="str">
        <f t="shared" ref="AQ19:AQ20" si="57">IF(MID(AP19,1,1)="0",MID(AP19,2,1),MID(AP19,1,2))</f>
        <v>1</v>
      </c>
      <c r="AR19" s="283" t="str">
        <f t="shared" ref="AR19:AR20" si="58">CONCATENATE(AE19,AG19,AI19,AK19,AM19,AO19,AQ19)</f>
        <v>1111211</v>
      </c>
      <c r="AS19" s="284">
        <f t="shared" ref="AS19:AS20" si="59">IFERROR(MAX(_xlfn.NUMBERVALUE(AI19),_xlfn.NUMBERVALUE(AK19),_xlfn.NUMBERVALUE(AM19),_xlfn.NUMBERVALUE(AE19),_xlfn.NUMBERVALUE(AO19),_xlfn.NUMBERVALUE(AQ19),_xlfn.NUMBERVALUE(AG19)),"")</f>
        <v>2</v>
      </c>
      <c r="AT19" s="284" t="str">
        <f>VLOOKUP(AS19,'Listas '!$B$151:$C$156,2,FALSE)</f>
        <v>Baja</v>
      </c>
      <c r="AU19" s="285" t="str">
        <f>VLOOKUP(AT19,'Listas '!$C$151:$D$156,2,FALSE)</f>
        <v>No crítico</v>
      </c>
    </row>
    <row r="20" spans="2:47" ht="49.5" customHeight="1" thickBot="1">
      <c r="B20" s="4"/>
      <c r="C20" s="265" t="s">
        <v>380</v>
      </c>
      <c r="D20" s="265" t="s">
        <v>384</v>
      </c>
      <c r="E20" s="265" t="s">
        <v>382</v>
      </c>
      <c r="F20" s="265" t="s">
        <v>486</v>
      </c>
      <c r="G20" s="265">
        <v>13500</v>
      </c>
      <c r="H20" s="265" t="s">
        <v>474</v>
      </c>
      <c r="I20" s="266" t="s">
        <v>480</v>
      </c>
      <c r="J20" s="265" t="s">
        <v>477</v>
      </c>
      <c r="K20" s="265" t="s">
        <v>478</v>
      </c>
      <c r="L20" s="267" t="s">
        <v>136</v>
      </c>
      <c r="M20" s="265" t="s">
        <v>1034</v>
      </c>
      <c r="N20" s="266" t="s">
        <v>432</v>
      </c>
      <c r="O20" s="266" t="s">
        <v>151</v>
      </c>
      <c r="P20" s="265" t="s">
        <v>6</v>
      </c>
      <c r="Q20" s="265" t="s">
        <v>476</v>
      </c>
      <c r="R20" s="267" t="s">
        <v>140</v>
      </c>
      <c r="S20" s="265" t="s">
        <v>490</v>
      </c>
      <c r="T20" s="268">
        <v>0</v>
      </c>
      <c r="U20" s="290">
        <v>2</v>
      </c>
      <c r="V20" s="288">
        <v>0</v>
      </c>
      <c r="W20" s="270">
        <f t="shared" si="50"/>
        <v>0</v>
      </c>
      <c r="X20" s="271">
        <v>542</v>
      </c>
      <c r="Y20" s="272">
        <f t="shared" si="38"/>
        <v>0</v>
      </c>
      <c r="Z20" s="273">
        <v>0</v>
      </c>
      <c r="AA20" s="274">
        <f t="shared" si="39"/>
        <v>0</v>
      </c>
      <c r="AB20" s="275">
        <f t="shared" si="40"/>
        <v>0</v>
      </c>
      <c r="AC20" s="276">
        <v>31654288.783376887</v>
      </c>
      <c r="AD20" s="277">
        <f t="shared" si="51"/>
        <v>31654288.783376887</v>
      </c>
      <c r="AE20" s="278">
        <f t="shared" si="52"/>
        <v>1</v>
      </c>
      <c r="AF20" s="279" t="s">
        <v>64</v>
      </c>
      <c r="AG20" s="291" t="str">
        <f t="shared" si="53"/>
        <v>1</v>
      </c>
      <c r="AH20" s="279" t="s">
        <v>63</v>
      </c>
      <c r="AI20" s="280" t="str">
        <f t="shared" si="54"/>
        <v>1</v>
      </c>
      <c r="AJ20" s="279" t="s">
        <v>143</v>
      </c>
      <c r="AK20" s="281" t="str">
        <f t="shared" si="55"/>
        <v>1</v>
      </c>
      <c r="AL20" s="292" t="s">
        <v>242</v>
      </c>
      <c r="AM20" s="280" t="str">
        <f t="shared" si="46"/>
        <v>2</v>
      </c>
      <c r="AN20" s="279" t="s">
        <v>1019</v>
      </c>
      <c r="AO20" s="281" t="str">
        <f t="shared" si="56"/>
        <v>1</v>
      </c>
      <c r="AP20" s="282" t="s">
        <v>58</v>
      </c>
      <c r="AQ20" s="280" t="str">
        <f t="shared" si="57"/>
        <v>1</v>
      </c>
      <c r="AR20" s="283" t="str">
        <f t="shared" si="58"/>
        <v>1111211</v>
      </c>
      <c r="AS20" s="284">
        <f t="shared" si="59"/>
        <v>2</v>
      </c>
      <c r="AT20" s="284" t="str">
        <f>VLOOKUP(AS20,'Listas '!$B$151:$C$156,2,FALSE)</f>
        <v>Baja</v>
      </c>
      <c r="AU20" s="285" t="str">
        <f>VLOOKUP(AT20,'Listas '!$C$151:$D$156,2,FALSE)</f>
        <v>No crítico</v>
      </c>
    </row>
    <row r="21" spans="2:47" ht="11.25" customHeight="1"/>
    <row r="22" spans="2:47" ht="11.25" customHeight="1"/>
    <row r="23" spans="2:47" ht="11.25" customHeight="1"/>
    <row r="24" spans="2:47" ht="11.25" customHeight="1"/>
    <row r="25" spans="2:47" ht="11.25" customHeight="1"/>
    <row r="26" spans="2:47" ht="11.25" customHeight="1"/>
    <row r="27" spans="2:47" ht="11.25" customHeight="1"/>
    <row r="28" spans="2:47" ht="11.25" customHeight="1"/>
    <row r="29" spans="2:47" ht="11.25" customHeight="1"/>
    <row r="30" spans="2:47" ht="11.25" customHeight="1"/>
    <row r="31" spans="2:47" ht="11.25" customHeight="1"/>
    <row r="32" spans="2:47" ht="11.25" customHeight="1"/>
    <row r="33" ht="11.25" customHeight="1"/>
    <row r="34" ht="11.25" customHeight="1"/>
    <row r="35" ht="11.25" customHeight="1"/>
    <row r="36" ht="11.25" customHeight="1"/>
  </sheetData>
  <mergeCells count="16">
    <mergeCell ref="AP6:AQ6"/>
    <mergeCell ref="B2:AU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AN14 AP14 AL14 V10:V14 AC19:AC20 AJ15:AJ16 AF11:AF14 W8:X16 AF15:AH16 AR8:AR16 AD8:AE16 AI8:AI16 AK8:AK16 AB8:AB16 AO8:AO16 AC15:AC16 Z10:AA16">
    <cfRule type="containsText" dxfId="3293" priority="297" operator="containsText" text="Muy Crítico">
      <formula>NOT(ISERROR(SEARCH("Muy Crítico",V8)))</formula>
    </cfRule>
    <cfRule type="containsText" dxfId="3292" priority="298" operator="containsText" text="Crítico">
      <formula>NOT(ISERROR(SEARCH("Crítico",V8)))</formula>
    </cfRule>
    <cfRule type="containsText" dxfId="3291" priority="299" operator="containsText" text="Poco Crítico">
      <formula>NOT(ISERROR(SEARCH("Poco Crítico",V8)))</formula>
    </cfRule>
    <cfRule type="containsText" dxfId="3290" priority="300" operator="containsText" text="No Crítico">
      <formula>NOT(ISERROR(SEARCH("No Crítico",V8)))</formula>
    </cfRule>
  </conditionalFormatting>
  <conditionalFormatting sqref="AU8:AU16">
    <cfRule type="expression" dxfId="3289" priority="85">
      <formula>IF(AU8="No crítico",1,0)</formula>
    </cfRule>
    <cfRule type="expression" dxfId="3288" priority="86">
      <formula>IF(AU8="Esencial",1,0)</formula>
    </cfRule>
    <cfRule type="expression" dxfId="3287" priority="87">
      <formula>IF(AU8="Crítico",1,0)</formula>
    </cfRule>
    <cfRule type="expression" dxfId="3286" priority="88">
      <formula>IF(AU8="Muy crítico",1,0)</formula>
    </cfRule>
  </conditionalFormatting>
  <conditionalFormatting sqref="V8:V9">
    <cfRule type="containsText" dxfId="3285" priority="77" operator="containsText" text="Muy Crítico">
      <formula>NOT(ISERROR(SEARCH("Muy Crítico",V8)))</formula>
    </cfRule>
    <cfRule type="containsText" dxfId="3284" priority="78" operator="containsText" text="Crítico">
      <formula>NOT(ISERROR(SEARCH("Crítico",V8)))</formula>
    </cfRule>
    <cfRule type="containsText" dxfId="3283" priority="79" operator="containsText" text="Poco Crítico">
      <formula>NOT(ISERROR(SEARCH("Poco Crítico",V8)))</formula>
    </cfRule>
    <cfRule type="containsText" dxfId="3282" priority="80" operator="containsText" text="No Crítico">
      <formula>NOT(ISERROR(SEARCH("No Crítico",V8)))</formula>
    </cfRule>
  </conditionalFormatting>
  <conditionalFormatting sqref="AF8:AH8 Z8:AA9 AF9:AF10 AG9:AH14 AJ8:AJ14 AN8:AN13 AP8:AP13">
    <cfRule type="containsText" dxfId="3281" priority="69" operator="containsText" text="Muy Crítico">
      <formula>NOT(ISERROR(SEARCH("Muy Crítico",Z8)))</formula>
    </cfRule>
    <cfRule type="containsText" dxfId="3280" priority="70" operator="containsText" text="Crítico">
      <formula>NOT(ISERROR(SEARCH("Crítico",Z8)))</formula>
    </cfRule>
    <cfRule type="containsText" dxfId="3279" priority="71" operator="containsText" text="Poco Crítico">
      <formula>NOT(ISERROR(SEARCH("Poco Crítico",Z8)))</formula>
    </cfRule>
    <cfRule type="containsText" dxfId="3278" priority="72" operator="containsText" text="No Crítico">
      <formula>NOT(ISERROR(SEARCH("No Crítico",Z8)))</formula>
    </cfRule>
  </conditionalFormatting>
  <conditionalFormatting sqref="AM8:AM14 AQ8:AQ14">
    <cfRule type="containsText" dxfId="3277" priority="65" operator="containsText" text="Muy Crítico">
      <formula>NOT(ISERROR(SEARCH("Muy Crítico",AM8)))</formula>
    </cfRule>
    <cfRule type="containsText" dxfId="3276" priority="66" operator="containsText" text="Crítico">
      <formula>NOT(ISERROR(SEARCH("Crítico",AM8)))</formula>
    </cfRule>
    <cfRule type="containsText" dxfId="3275" priority="67" operator="containsText" text="Poco Crítico">
      <formula>NOT(ISERROR(SEARCH("Poco Crítico",AM8)))</formula>
    </cfRule>
    <cfRule type="containsText" dxfId="3274" priority="68" operator="containsText" text="No Crítico">
      <formula>NOT(ISERROR(SEARCH("No Crítico",AM8)))</formula>
    </cfRule>
  </conditionalFormatting>
  <conditionalFormatting sqref="AL8:AL13">
    <cfRule type="containsText" dxfId="3273" priority="61" operator="containsText" text="Muy Crítico">
      <formula>NOT(ISERROR(SEARCH("Muy Crítico",AL8)))</formula>
    </cfRule>
    <cfRule type="containsText" dxfId="3272" priority="62" operator="containsText" text="Crítico">
      <formula>NOT(ISERROR(SEARCH("Crítico",AL8)))</formula>
    </cfRule>
    <cfRule type="containsText" dxfId="3271" priority="63" operator="containsText" text="Poco Crítico">
      <formula>NOT(ISERROR(SEARCH("Poco Crítico",AL8)))</formula>
    </cfRule>
    <cfRule type="containsText" dxfId="3270" priority="64" operator="containsText" text="No Crítico">
      <formula>NOT(ISERROR(SEARCH("No Crítico",AL8)))</formula>
    </cfRule>
  </conditionalFormatting>
  <conditionalFormatting sqref="AC8:AC14">
    <cfRule type="containsText" dxfId="3269" priority="53" operator="containsText" text="Muy Crítico">
      <formula>NOT(ISERROR(SEARCH("Muy Crítico",AC8)))</formula>
    </cfRule>
    <cfRule type="containsText" dxfId="3268" priority="54" operator="containsText" text="Crítico">
      <formula>NOT(ISERROR(SEARCH("Crítico",AC8)))</formula>
    </cfRule>
    <cfRule type="containsText" dxfId="3267" priority="55" operator="containsText" text="Poco Crítico">
      <formula>NOT(ISERROR(SEARCH("Poco Crítico",AC8)))</formula>
    </cfRule>
    <cfRule type="containsText" dxfId="3266" priority="56" operator="containsText" text="No Crítico">
      <formula>NOT(ISERROR(SEARCH("No Crítico",AC8)))</formula>
    </cfRule>
  </conditionalFormatting>
  <conditionalFormatting sqref="AM15:AM16 AQ15:AQ16">
    <cfRule type="containsText" dxfId="3265" priority="49" operator="containsText" text="Muy Crítico">
      <formula>NOT(ISERROR(SEARCH("Muy Crítico",AM15)))</formula>
    </cfRule>
    <cfRule type="containsText" dxfId="3264" priority="50" operator="containsText" text="Crítico">
      <formula>NOT(ISERROR(SEARCH("Crítico",AM15)))</formula>
    </cfRule>
    <cfRule type="containsText" dxfId="3263" priority="51" operator="containsText" text="Poco Crítico">
      <formula>NOT(ISERROR(SEARCH("Poco Crítico",AM15)))</formula>
    </cfRule>
    <cfRule type="containsText" dxfId="3262" priority="52" operator="containsText" text="No Crítico">
      <formula>NOT(ISERROR(SEARCH("No Crítico",AM15)))</formula>
    </cfRule>
  </conditionalFormatting>
  <conditionalFormatting sqref="AL15:AL16">
    <cfRule type="containsText" dxfId="3261" priority="45" operator="containsText" text="Muy Crítico">
      <formula>NOT(ISERROR(SEARCH("Muy Crítico",AL15)))</formula>
    </cfRule>
    <cfRule type="containsText" dxfId="3260" priority="46" operator="containsText" text="Crítico">
      <formula>NOT(ISERROR(SEARCH("Crítico",AL15)))</formula>
    </cfRule>
    <cfRule type="containsText" dxfId="3259" priority="47" operator="containsText" text="Poco Crítico">
      <formula>NOT(ISERROR(SEARCH("Poco Crítico",AL15)))</formula>
    </cfRule>
    <cfRule type="containsText" dxfId="3258" priority="48" operator="containsText" text="No Crítico">
      <formula>NOT(ISERROR(SEARCH("No Crítico",AL15)))</formula>
    </cfRule>
  </conditionalFormatting>
  <conditionalFormatting sqref="AN15:AN16">
    <cfRule type="containsText" dxfId="3257" priority="41" operator="containsText" text="Muy Crítico">
      <formula>NOT(ISERROR(SEARCH("Muy Crítico",AN15)))</formula>
    </cfRule>
    <cfRule type="containsText" dxfId="3256" priority="42" operator="containsText" text="Crítico">
      <formula>NOT(ISERROR(SEARCH("Crítico",AN15)))</formula>
    </cfRule>
    <cfRule type="containsText" dxfId="3255" priority="43" operator="containsText" text="Poco Crítico">
      <formula>NOT(ISERROR(SEARCH("Poco Crítico",AN15)))</formula>
    </cfRule>
    <cfRule type="containsText" dxfId="3254" priority="44" operator="containsText" text="No Crítico">
      <formula>NOT(ISERROR(SEARCH("No Crítico",AN15)))</formula>
    </cfRule>
  </conditionalFormatting>
  <conditionalFormatting sqref="AP15:AP16">
    <cfRule type="containsText" dxfId="3253" priority="37" operator="containsText" text="Muy Crítico">
      <formula>NOT(ISERROR(SEARCH("Muy Crítico",AP15)))</formula>
    </cfRule>
    <cfRule type="containsText" dxfId="3252" priority="38" operator="containsText" text="Crítico">
      <formula>NOT(ISERROR(SEARCH("Crítico",AP15)))</formula>
    </cfRule>
    <cfRule type="containsText" dxfId="3251" priority="39" operator="containsText" text="Poco Crítico">
      <formula>NOT(ISERROR(SEARCH("Poco Crítico",AP15)))</formula>
    </cfRule>
    <cfRule type="containsText" dxfId="3250" priority="40" operator="containsText" text="No Crítico">
      <formula>NOT(ISERROR(SEARCH("No Crítico",AP15)))</formula>
    </cfRule>
  </conditionalFormatting>
  <conditionalFormatting sqref="V17:X17 Z17:AB17 AD17:AK17 AM17:AR17 AF18:AF20">
    <cfRule type="containsText" dxfId="3249" priority="33" operator="containsText" text="Muy Crítico">
      <formula>NOT(ISERROR(SEARCH("Muy Crítico",V17)))</formula>
    </cfRule>
    <cfRule type="containsText" dxfId="3248" priority="34" operator="containsText" text="Crítico">
      <formula>NOT(ISERROR(SEARCH("Crítico",V17)))</formula>
    </cfRule>
    <cfRule type="containsText" dxfId="3247" priority="35" operator="containsText" text="Poco Crítico">
      <formula>NOT(ISERROR(SEARCH("Poco Crítico",V17)))</formula>
    </cfRule>
    <cfRule type="containsText" dxfId="3246" priority="36" operator="containsText" text="No Crítico">
      <formula>NOT(ISERROR(SEARCH("No Crítico",V17)))</formula>
    </cfRule>
  </conditionalFormatting>
  <conditionalFormatting sqref="AU17">
    <cfRule type="expression" dxfId="3245" priority="29">
      <formula>IF(AU17="No crítico",1,0)</formula>
    </cfRule>
    <cfRule type="expression" dxfId="3244" priority="30">
      <formula>IF(AU17="Esencial",1,0)</formula>
    </cfRule>
    <cfRule type="expression" dxfId="3243" priority="31">
      <formula>IF(AU17="Crítico",1,0)</formula>
    </cfRule>
    <cfRule type="expression" dxfId="3242" priority="32">
      <formula>IF(AU17="Muy crítico",1,0)</formula>
    </cfRule>
  </conditionalFormatting>
  <conditionalFormatting sqref="AC17">
    <cfRule type="containsText" dxfId="3241" priority="25" operator="containsText" text="Muy Crítico">
      <formula>NOT(ISERROR(SEARCH("Muy Crítico",AC17)))</formula>
    </cfRule>
    <cfRule type="containsText" dxfId="3240" priority="26" operator="containsText" text="Crítico">
      <formula>NOT(ISERROR(SEARCH("Crítico",AC17)))</formula>
    </cfRule>
    <cfRule type="containsText" dxfId="3239" priority="27" operator="containsText" text="Poco Crítico">
      <formula>NOT(ISERROR(SEARCH("Poco Crítico",AC17)))</formula>
    </cfRule>
    <cfRule type="containsText" dxfId="3238" priority="28" operator="containsText" text="No Crítico">
      <formula>NOT(ISERROR(SEARCH("No Crítico",AC17)))</formula>
    </cfRule>
  </conditionalFormatting>
  <conditionalFormatting sqref="AL17">
    <cfRule type="containsText" dxfId="3237" priority="21" operator="containsText" text="Muy Crítico">
      <formula>NOT(ISERROR(SEARCH("Muy Crítico",AL17)))</formula>
    </cfRule>
    <cfRule type="containsText" dxfId="3236" priority="22" operator="containsText" text="Crítico">
      <formula>NOT(ISERROR(SEARCH("Crítico",AL17)))</formula>
    </cfRule>
    <cfRule type="containsText" dxfId="3235" priority="23" operator="containsText" text="Poco Crítico">
      <formula>NOT(ISERROR(SEARCH("Poco Crítico",AL17)))</formula>
    </cfRule>
    <cfRule type="containsText" dxfId="3234" priority="24" operator="containsText" text="No Crítico">
      <formula>NOT(ISERROR(SEARCH("No Crítico",AL17)))</formula>
    </cfRule>
  </conditionalFormatting>
  <conditionalFormatting sqref="V18:X20 Z18:AB20 AD18:AE20 AG18:AK20 AM18:AR20">
    <cfRule type="containsText" dxfId="3233" priority="17" operator="containsText" text="Muy Crítico">
      <formula>NOT(ISERROR(SEARCH("Muy Crítico",V18)))</formula>
    </cfRule>
    <cfRule type="containsText" dxfId="3232" priority="18" operator="containsText" text="Crítico">
      <formula>NOT(ISERROR(SEARCH("Crítico",V18)))</formula>
    </cfRule>
    <cfRule type="containsText" dxfId="3231" priority="19" operator="containsText" text="Poco Crítico">
      <formula>NOT(ISERROR(SEARCH("Poco Crítico",V18)))</formula>
    </cfRule>
    <cfRule type="containsText" dxfId="3230" priority="20" operator="containsText" text="No Crítico">
      <formula>NOT(ISERROR(SEARCH("No Crítico",V18)))</formula>
    </cfRule>
  </conditionalFormatting>
  <conditionalFormatting sqref="AU18:AU20">
    <cfRule type="expression" dxfId="3229" priority="13">
      <formula>IF(AU18="No crítico",1,0)</formula>
    </cfRule>
    <cfRule type="expression" dxfId="3228" priority="14">
      <formula>IF(AU18="Esencial",1,0)</formula>
    </cfRule>
    <cfRule type="expression" dxfId="3227" priority="15">
      <formula>IF(AU18="Crítico",1,0)</formula>
    </cfRule>
    <cfRule type="expression" dxfId="3226" priority="16">
      <formula>IF(AU18="Muy crítico",1,0)</formula>
    </cfRule>
  </conditionalFormatting>
  <conditionalFormatting sqref="AL18:AL20">
    <cfRule type="containsText" dxfId="3225" priority="5" operator="containsText" text="Muy Crítico">
      <formula>NOT(ISERROR(SEARCH("Muy Crítico",AL18)))</formula>
    </cfRule>
    <cfRule type="containsText" dxfId="3224" priority="6" operator="containsText" text="Crítico">
      <formula>NOT(ISERROR(SEARCH("Crítico",AL18)))</formula>
    </cfRule>
    <cfRule type="containsText" dxfId="3223" priority="7" operator="containsText" text="Poco Crítico">
      <formula>NOT(ISERROR(SEARCH("Poco Crítico",AL18)))</formula>
    </cfRule>
    <cfRule type="containsText" dxfId="3222" priority="8" operator="containsText" text="No Crítico">
      <formula>NOT(ISERROR(SEARCH("No Crítico",AL18)))</formula>
    </cfRule>
  </conditionalFormatting>
  <conditionalFormatting sqref="AC18">
    <cfRule type="containsText" dxfId="3221" priority="1" operator="containsText" text="Muy Crítico">
      <formula>NOT(ISERROR(SEARCH("Muy Crítico",AC18)))</formula>
    </cfRule>
    <cfRule type="containsText" dxfId="3220" priority="2" operator="containsText" text="Crítico">
      <formula>NOT(ISERROR(SEARCH("Crítico",AC18)))</formula>
    </cfRule>
    <cfRule type="containsText" dxfId="3219" priority="3" operator="containsText" text="Poco Crítico">
      <formula>NOT(ISERROR(SEARCH("Poco Crítico",AC18)))</formula>
    </cfRule>
    <cfRule type="containsText" dxfId="3218" priority="4" operator="containsText" text="No Crítico">
      <formula>NOT(ISERROR(SEARCH("No Crítico",AC18)))</formula>
    </cfRule>
  </conditionalFormatting>
  <dataValidations count="9">
    <dataValidation type="list" allowBlank="1" showInputMessage="1" showErrorMessage="1" sqref="P17" xr:uid="{E8E94759-BFC7-4918-B3FC-72FA0B002C79}">
      <formula1>L_15</formula1>
    </dataValidation>
    <dataValidation type="list" showInputMessage="1" sqref="L8:L20" xr:uid="{19E7200B-DE42-47C5-9DF0-DD500F0E7DB9}">
      <formula1>L_19</formula1>
    </dataValidation>
    <dataValidation type="list" allowBlank="1" showInputMessage="1" showErrorMessage="1" sqref="R8:R20" xr:uid="{DF5807E1-1909-4CBE-B019-E595CD9AB9A1}">
      <formula1>L_16</formula1>
    </dataValidation>
    <dataValidation type="list" showInputMessage="1" showErrorMessage="1" sqref="AH8:AH20" xr:uid="{4007C298-5D8B-4EEF-AA57-E42908823C0C}">
      <formula1>L_01</formula1>
    </dataValidation>
    <dataValidation type="list" showInputMessage="1" showErrorMessage="1" sqref="AJ8:AJ20" xr:uid="{062FF12E-70B9-46C0-A3F3-D6475DBB6D27}">
      <formula1>L_02</formula1>
    </dataValidation>
    <dataValidation type="list" showInputMessage="1" showErrorMessage="1" sqref="AL8:AL20" xr:uid="{23D0ED78-5045-4856-BD90-73A1FA940852}">
      <formula1>L_03</formula1>
    </dataValidation>
    <dataValidation type="list" allowBlank="1" showInputMessage="1" showErrorMessage="1" sqref="AP8:AP20" xr:uid="{F0315912-47E3-4B5E-8132-C8E07E9FA7A1}">
      <formula1>L_04</formula1>
    </dataValidation>
    <dataValidation type="list" allowBlank="1" showInputMessage="1" showErrorMessage="1" sqref="AN8:AN20" xr:uid="{65F26AE0-1219-45EE-94F1-166F12D0D1AC}">
      <formula1>L_05</formula1>
    </dataValidation>
    <dataValidation type="list" allowBlank="1" showInputMessage="1" showErrorMessage="1" sqref="AF8:AF20" xr:uid="{98E8D1F8-AA40-4A0E-A356-AFD311EA11AE}">
      <formula1>L_06</formula1>
    </dataValidation>
  </dataValidations>
  <pageMargins left="0.25" right="0.25" top="0.75" bottom="0.75" header="0.3" footer="0.3"/>
  <pageSetup scale="18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0A71-D30E-40D5-885C-263F80B28D52}">
  <sheetPr codeName="Hoja7">
    <pageSetUpPr fitToPage="1"/>
  </sheetPr>
  <dimension ref="A1:AU88"/>
  <sheetViews>
    <sheetView showGridLines="0" topLeftCell="C7" zoomScale="30" zoomScaleNormal="30" workbookViewId="0">
      <selection activeCell="AU7" sqref="C7:AU7"/>
    </sheetView>
  </sheetViews>
  <sheetFormatPr baseColWidth="10" defaultColWidth="12.44140625" defaultRowHeight="10.199999999999999"/>
  <cols>
    <col min="1" max="1" width="4.44140625" style="185" hidden="1" customWidth="1"/>
    <col min="2" max="2" width="5.6640625" style="185" hidden="1" customWidth="1"/>
    <col min="3" max="3" width="6.88671875" style="185" bestFit="1" customWidth="1"/>
    <col min="4" max="4" width="4.44140625" style="185" customWidth="1"/>
    <col min="5" max="5" width="5.44140625" style="185" customWidth="1"/>
    <col min="6" max="7" width="6.33203125" style="185" customWidth="1"/>
    <col min="8" max="8" width="14.109375" style="185" customWidth="1"/>
    <col min="9" max="9" width="26.44140625" style="185" customWidth="1"/>
    <col min="10" max="10" width="29.88671875" style="185" customWidth="1"/>
    <col min="11" max="11" width="25.109375" style="185" customWidth="1"/>
    <col min="12" max="12" width="20" style="185" customWidth="1"/>
    <col min="13" max="13" width="27.6640625" style="185" customWidth="1"/>
    <col min="14" max="14" width="5.88671875" style="185" customWidth="1"/>
    <col min="15" max="15" width="12.33203125" style="185" customWidth="1"/>
    <col min="16" max="16" width="5.109375" style="185" customWidth="1"/>
    <col min="17" max="17" width="24.6640625" style="185" customWidth="1"/>
    <col min="18" max="18" width="8.5546875" style="185" customWidth="1"/>
    <col min="19" max="19" width="24.109375" style="185" customWidth="1"/>
    <col min="20" max="20" width="11.44140625" style="185" customWidth="1"/>
    <col min="21" max="21" width="13.33203125" style="185" customWidth="1"/>
    <col min="22" max="22" width="18.6640625" style="185" bestFit="1" customWidth="1"/>
    <col min="23" max="23" width="9.44140625" style="185" customWidth="1"/>
    <col min="24" max="24" width="11" style="242" customWidth="1"/>
    <col min="25" max="25" width="14.109375" style="185" bestFit="1" customWidth="1"/>
    <col min="26" max="26" width="8.6640625" style="185" customWidth="1"/>
    <col min="27" max="27" width="14.44140625" style="185" bestFit="1" customWidth="1"/>
    <col min="28" max="28" width="15.44140625" style="185" customWidth="1"/>
    <col min="29" max="29" width="15.88671875" style="185" customWidth="1"/>
    <col min="30" max="30" width="18.33203125" style="185" bestFit="1" customWidth="1"/>
    <col min="31" max="31" width="5.88671875" style="185" customWidth="1"/>
    <col min="32" max="32" width="31.44140625" style="185" customWidth="1"/>
    <col min="33" max="33" width="4.33203125" style="185" customWidth="1"/>
    <col min="34" max="34" width="29.88671875" style="185" customWidth="1"/>
    <col min="35" max="35" width="3.33203125" style="185" bestFit="1" customWidth="1"/>
    <col min="36" max="36" width="29.5546875" style="185" customWidth="1"/>
    <col min="37" max="37" width="3.33203125" style="185" bestFit="1" customWidth="1"/>
    <col min="38" max="38" width="30.109375" style="185" customWidth="1"/>
    <col min="39" max="39" width="3.33203125" style="185" bestFit="1" customWidth="1"/>
    <col min="40" max="40" width="42.88671875" style="185" customWidth="1"/>
    <col min="41" max="41" width="3.33203125" style="185" bestFit="1" customWidth="1"/>
    <col min="42" max="42" width="47.44140625" style="185" customWidth="1"/>
    <col min="43" max="43" width="3.33203125" style="185" bestFit="1" customWidth="1"/>
    <col min="44" max="44" width="9.109375" style="185" bestFit="1" customWidth="1"/>
    <col min="45" max="45" width="3.33203125" style="185" bestFit="1" customWidth="1"/>
    <col min="46" max="46" width="8.88671875" style="185" bestFit="1" customWidth="1"/>
    <col min="47" max="47" width="11" style="185" bestFit="1" customWidth="1"/>
    <col min="48" max="16384" width="12.44140625" style="185"/>
  </cols>
  <sheetData>
    <row r="1" spans="1:47" ht="10.8" hidden="1" thickBot="1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/>
      <c r="M1" s="240"/>
      <c r="N1" s="240"/>
      <c r="O1" s="240"/>
      <c r="P1" s="240"/>
      <c r="Q1" s="240"/>
      <c r="R1" s="240"/>
      <c r="S1" s="240"/>
      <c r="T1" s="240"/>
      <c r="U1" s="240"/>
      <c r="V1" s="241"/>
      <c r="W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</row>
    <row r="2" spans="1:47" ht="16.2" hidden="1" thickBot="1">
      <c r="A2" s="240"/>
      <c r="B2" s="348" t="s">
        <v>83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50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  <c r="AT2" s="349"/>
      <c r="AU2" s="349"/>
    </row>
    <row r="3" spans="1:47" ht="10.8" hidden="1" thickBot="1">
      <c r="B3" s="35"/>
      <c r="C3" s="243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5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</row>
    <row r="4" spans="1:47" ht="10.8" hidden="1" thickBot="1">
      <c r="B4" s="35"/>
      <c r="C4" s="246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5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</row>
    <row r="5" spans="1:47" s="247" customFormat="1" ht="10.8" hidden="1" thickBot="1">
      <c r="B5" s="248"/>
      <c r="C5" s="347" t="s">
        <v>84</v>
      </c>
      <c r="D5" s="347"/>
      <c r="E5" s="347"/>
      <c r="F5" s="347"/>
      <c r="G5" s="347"/>
      <c r="H5" s="347"/>
      <c r="I5" s="347"/>
      <c r="J5" s="354" t="s">
        <v>85</v>
      </c>
      <c r="K5" s="354"/>
      <c r="L5" s="354"/>
      <c r="M5" s="354"/>
      <c r="N5" s="354"/>
      <c r="O5" s="354"/>
      <c r="P5" s="354"/>
      <c r="Q5" s="355" t="s">
        <v>86</v>
      </c>
      <c r="R5" s="355"/>
      <c r="S5" s="355"/>
      <c r="T5" s="354" t="s">
        <v>87</v>
      </c>
      <c r="U5" s="354"/>
      <c r="V5" s="354" t="s">
        <v>88</v>
      </c>
      <c r="W5" s="354"/>
      <c r="X5" s="367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40" t="s">
        <v>379</v>
      </c>
      <c r="AS5" s="341"/>
      <c r="AT5" s="341"/>
      <c r="AU5" s="342"/>
    </row>
    <row r="6" spans="1:47" s="247" customFormat="1" ht="10.8" hidden="1" thickBot="1">
      <c r="B6" s="248"/>
      <c r="C6" s="347" t="s">
        <v>89</v>
      </c>
      <c r="D6" s="347"/>
      <c r="E6" s="347"/>
      <c r="F6" s="347"/>
      <c r="G6" s="347"/>
      <c r="H6" s="347" t="s">
        <v>90</v>
      </c>
      <c r="I6" s="347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4"/>
      <c r="U6" s="354"/>
      <c r="V6" s="347" t="s">
        <v>91</v>
      </c>
      <c r="W6" s="347"/>
      <c r="X6" s="359"/>
      <c r="Y6" s="347"/>
      <c r="Z6" s="347"/>
      <c r="AA6" s="347"/>
      <c r="AB6" s="347"/>
      <c r="AC6" s="347"/>
      <c r="AD6" s="347"/>
      <c r="AE6" s="347"/>
      <c r="AF6" s="360" t="s">
        <v>92</v>
      </c>
      <c r="AG6" s="360"/>
      <c r="AH6" s="347" t="s">
        <v>93</v>
      </c>
      <c r="AI6" s="347"/>
      <c r="AJ6" s="360" t="s">
        <v>94</v>
      </c>
      <c r="AK6" s="360"/>
      <c r="AL6" s="347" t="s">
        <v>95</v>
      </c>
      <c r="AM6" s="347"/>
      <c r="AN6" s="360" t="s">
        <v>96</v>
      </c>
      <c r="AO6" s="360"/>
      <c r="AP6" s="347" t="s">
        <v>97</v>
      </c>
      <c r="AQ6" s="347"/>
      <c r="AR6" s="343"/>
      <c r="AS6" s="344"/>
      <c r="AT6" s="344"/>
      <c r="AU6" s="345"/>
    </row>
    <row r="7" spans="1:47" s="250" customFormat="1" ht="160.19999999999999" thickBot="1">
      <c r="B7" s="251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</row>
    <row r="8" spans="1:47" ht="51.6" thickBot="1">
      <c r="B8" s="35"/>
      <c r="C8" s="36" t="s">
        <v>380</v>
      </c>
      <c r="D8" s="36" t="s">
        <v>384</v>
      </c>
      <c r="E8" s="36" t="s">
        <v>382</v>
      </c>
      <c r="F8" s="36" t="s">
        <v>599</v>
      </c>
      <c r="G8" s="36">
        <v>14799</v>
      </c>
      <c r="H8" s="36" t="s">
        <v>504</v>
      </c>
      <c r="I8" s="202" t="s">
        <v>491</v>
      </c>
      <c r="J8" s="202" t="s">
        <v>1052</v>
      </c>
      <c r="K8" s="202" t="s">
        <v>538</v>
      </c>
      <c r="L8" s="203" t="s">
        <v>324</v>
      </c>
      <c r="M8" s="202" t="s">
        <v>1053</v>
      </c>
      <c r="N8" s="202" t="s">
        <v>432</v>
      </c>
      <c r="O8" s="36" t="s">
        <v>151</v>
      </c>
      <c r="P8" s="203" t="s">
        <v>6</v>
      </c>
      <c r="Q8" s="202" t="s">
        <v>1054</v>
      </c>
      <c r="R8" s="203" t="s">
        <v>140</v>
      </c>
      <c r="S8" s="202" t="s">
        <v>1055</v>
      </c>
      <c r="T8" s="209">
        <v>8.3333333333333329E-2</v>
      </c>
      <c r="U8" s="209" t="s">
        <v>546</v>
      </c>
      <c r="V8" s="213">
        <v>5767213</v>
      </c>
      <c r="W8" s="44">
        <f>V8/30</f>
        <v>192240.43333333332</v>
      </c>
      <c r="X8" s="39">
        <v>542</v>
      </c>
      <c r="Y8" s="45">
        <f>T8</f>
        <v>8.3333333333333329E-2</v>
      </c>
      <c r="Z8" s="40">
        <v>1</v>
      </c>
      <c r="AA8" s="205">
        <f>W8*Z8*Y8</f>
        <v>16020.036111111109</v>
      </c>
      <c r="AB8" s="47">
        <f>+AA8*X8</f>
        <v>8682859.5722222216</v>
      </c>
      <c r="AC8" s="204">
        <v>161870988.06522933</v>
      </c>
      <c r="AD8" s="48">
        <f>+AB8+AC8</f>
        <v>170553847.63745156</v>
      </c>
      <c r="AE8" s="49">
        <f t="shared" ref="AE8:AE12" si="0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:AG34" si="1">IF(MID(AF8,1,1)="0",MID(AF8,2,1),MID(AF8,1,2))</f>
        <v>4</v>
      </c>
      <c r="AH8" s="11" t="s">
        <v>39</v>
      </c>
      <c r="AI8" s="51" t="str">
        <f t="shared" ref="AI8:AI34" si="2">IF(MID(AH8,1,1)="0",MID(AH8,2,1),MID(AH8,1,2))</f>
        <v>4</v>
      </c>
      <c r="AJ8" s="11" t="s">
        <v>263</v>
      </c>
      <c r="AK8" s="52" t="str">
        <f t="shared" ref="AK8:AK34" si="3">IF(MID(AJ8,1,1)="0",MID(AJ8,2,1),MID(AJ8,1,2))</f>
        <v>4</v>
      </c>
      <c r="AL8" s="11" t="s">
        <v>34</v>
      </c>
      <c r="AM8" s="51" t="str">
        <f t="shared" ref="AM8:AM34" si="4">IF(MID(AL8,1,1)="0",MID(AL8,2,1),MID(AL8,1,2))</f>
        <v>4</v>
      </c>
      <c r="AN8" s="11" t="s">
        <v>243</v>
      </c>
      <c r="AO8" s="52" t="str">
        <f t="shared" ref="AO8:AO34" si="5">IF(MID(AN8,1,1)="0",MID(AN8,2,1),MID(AN8,1,2))</f>
        <v>2</v>
      </c>
      <c r="AP8" s="42" t="s">
        <v>50</v>
      </c>
      <c r="AQ8" s="51" t="str">
        <f t="shared" ref="AQ8:AQ33" si="6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</row>
    <row r="9" spans="1:47" ht="41.4" thickBot="1">
      <c r="B9" s="35"/>
      <c r="C9" s="36" t="s">
        <v>380</v>
      </c>
      <c r="D9" s="36" t="s">
        <v>384</v>
      </c>
      <c r="E9" s="36" t="s">
        <v>382</v>
      </c>
      <c r="F9" s="36" t="s">
        <v>599</v>
      </c>
      <c r="G9" s="36">
        <v>14799</v>
      </c>
      <c r="H9" s="36" t="s">
        <v>505</v>
      </c>
      <c r="I9" s="202" t="s">
        <v>487</v>
      </c>
      <c r="J9" s="202" t="s">
        <v>1056</v>
      </c>
      <c r="K9" s="202" t="s">
        <v>1057</v>
      </c>
      <c r="L9" s="203" t="s">
        <v>155</v>
      </c>
      <c r="M9" s="202" t="s">
        <v>539</v>
      </c>
      <c r="N9" s="202" t="s">
        <v>432</v>
      </c>
      <c r="O9" s="36" t="s">
        <v>147</v>
      </c>
      <c r="P9" s="203" t="s">
        <v>1</v>
      </c>
      <c r="Q9" s="202" t="s">
        <v>540</v>
      </c>
      <c r="R9" s="203" t="s">
        <v>157</v>
      </c>
      <c r="S9" s="202" t="s">
        <v>1008</v>
      </c>
      <c r="T9" s="209">
        <v>0.16666666666666666</v>
      </c>
      <c r="U9" s="209" t="s">
        <v>546</v>
      </c>
      <c r="V9" s="213">
        <v>0</v>
      </c>
      <c r="W9" s="44">
        <f>V9/30</f>
        <v>0</v>
      </c>
      <c r="X9" s="39">
        <v>542</v>
      </c>
      <c r="Y9" s="45">
        <f>T9</f>
        <v>0.16666666666666666</v>
      </c>
      <c r="Z9" s="40">
        <v>0</v>
      </c>
      <c r="AA9" s="205">
        <f>W9*Z9*Y9</f>
        <v>0</v>
      </c>
      <c r="AB9" s="47">
        <f>+AA9*X9</f>
        <v>0</v>
      </c>
      <c r="AC9" s="204">
        <v>161870988.06522933</v>
      </c>
      <c r="AD9" s="48">
        <f>+AB9+AC9</f>
        <v>161870988.06522933</v>
      </c>
      <c r="AE9" s="49">
        <f t="shared" ref="AE9" si="7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si="1"/>
        <v>1</v>
      </c>
      <c r="AH9" s="11" t="s">
        <v>63</v>
      </c>
      <c r="AI9" s="51" t="str">
        <f t="shared" si="2"/>
        <v>1</v>
      </c>
      <c r="AJ9" s="11" t="s">
        <v>263</v>
      </c>
      <c r="AK9" s="52" t="str">
        <f t="shared" si="3"/>
        <v>4</v>
      </c>
      <c r="AL9" s="11" t="s">
        <v>43</v>
      </c>
      <c r="AM9" s="51" t="str">
        <f t="shared" si="4"/>
        <v>3</v>
      </c>
      <c r="AN9" s="11" t="s">
        <v>247</v>
      </c>
      <c r="AO9" s="52" t="str">
        <f t="shared" si="5"/>
        <v>1</v>
      </c>
      <c r="AP9" s="42" t="s">
        <v>58</v>
      </c>
      <c r="AQ9" s="51" t="str">
        <f t="shared" si="6"/>
        <v>1</v>
      </c>
      <c r="AR9" s="197" t="str">
        <f t="shared" ref="AR9:AR19" si="8">CONCATENATE(AE9,AG9,AI9,AK9,AM9,AO9,AQ9)</f>
        <v>2114311</v>
      </c>
      <c r="AS9" s="198">
        <f t="shared" ref="AS9:AS11" si="9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</row>
    <row r="10" spans="1:47" ht="41.4" thickBot="1">
      <c r="B10" s="35"/>
      <c r="C10" s="36" t="s">
        <v>380</v>
      </c>
      <c r="D10" s="36" t="s">
        <v>384</v>
      </c>
      <c r="E10" s="36" t="s">
        <v>382</v>
      </c>
      <c r="F10" s="36" t="s">
        <v>597</v>
      </c>
      <c r="G10" s="36">
        <v>14799</v>
      </c>
      <c r="H10" s="36" t="s">
        <v>506</v>
      </c>
      <c r="I10" s="202" t="s">
        <v>494</v>
      </c>
      <c r="J10" s="202" t="s">
        <v>541</v>
      </c>
      <c r="K10" s="202" t="s">
        <v>1058</v>
      </c>
      <c r="L10" s="203" t="s">
        <v>324</v>
      </c>
      <c r="M10" s="202" t="s">
        <v>1059</v>
      </c>
      <c r="N10" s="202" t="s">
        <v>432</v>
      </c>
      <c r="O10" s="36" t="s">
        <v>147</v>
      </c>
      <c r="P10" s="203" t="s">
        <v>1</v>
      </c>
      <c r="Q10" s="202" t="s">
        <v>1009</v>
      </c>
      <c r="R10" s="203" t="s">
        <v>140</v>
      </c>
      <c r="S10" s="202" t="s">
        <v>1060</v>
      </c>
      <c r="T10" s="209">
        <v>8.3333333333333329E-2</v>
      </c>
      <c r="U10" s="209">
        <v>3</v>
      </c>
      <c r="V10" s="213">
        <v>5767213</v>
      </c>
      <c r="W10" s="44">
        <f t="shared" ref="W10:W11" si="10">V10/30</f>
        <v>192240.43333333332</v>
      </c>
      <c r="X10" s="39">
        <v>542</v>
      </c>
      <c r="Y10" s="45">
        <f t="shared" ref="Y10:Y19" si="11">T10</f>
        <v>8.3333333333333329E-2</v>
      </c>
      <c r="Z10" s="40">
        <v>1</v>
      </c>
      <c r="AA10" s="205">
        <f t="shared" ref="AA10:AA19" si="12">W10*Z10*Y10</f>
        <v>16020.036111111109</v>
      </c>
      <c r="AB10" s="47">
        <f t="shared" ref="AB10:AB11" si="13">+AA10*X10</f>
        <v>8682859.5722222216</v>
      </c>
      <c r="AC10" s="204">
        <v>200405322.02091306</v>
      </c>
      <c r="AD10" s="48">
        <f t="shared" ref="AD10:AD11" si="14">+AB10+AC10</f>
        <v>209088181.5931353</v>
      </c>
      <c r="AE10" s="49">
        <f t="shared" ref="AE10:AE11" si="15">IF(AD10&lt;=130000000,1,IF(AND(AD10&gt;130000000,AD10&lt;=390000000),2,IF(AND(AD10&gt;390000000,AD10&lt;=650000000),3,IF(AND(AD10&gt;650000000,AD10&lt;=1300000000),4,5))))</f>
        <v>2</v>
      </c>
      <c r="AF10" s="11" t="s">
        <v>256</v>
      </c>
      <c r="AG10" s="50" t="str">
        <f t="shared" si="1"/>
        <v>4</v>
      </c>
      <c r="AH10" s="11" t="s">
        <v>245</v>
      </c>
      <c r="AI10" s="51" t="str">
        <f t="shared" si="2"/>
        <v>2</v>
      </c>
      <c r="AJ10" s="11" t="s">
        <v>263</v>
      </c>
      <c r="AK10" s="52" t="str">
        <f t="shared" si="3"/>
        <v>4</v>
      </c>
      <c r="AL10" s="11" t="s">
        <v>242</v>
      </c>
      <c r="AM10" s="51" t="str">
        <f t="shared" si="4"/>
        <v>2</v>
      </c>
      <c r="AN10" s="11" t="s">
        <v>247</v>
      </c>
      <c r="AO10" s="52" t="str">
        <f t="shared" si="5"/>
        <v>1</v>
      </c>
      <c r="AP10" s="42" t="s">
        <v>54</v>
      </c>
      <c r="AQ10" s="51" t="str">
        <f t="shared" si="6"/>
        <v>2</v>
      </c>
      <c r="AR10" s="197" t="str">
        <f t="shared" si="8"/>
        <v>2424212</v>
      </c>
      <c r="AS10" s="198">
        <f t="shared" si="9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</row>
    <row r="11" spans="1:47" ht="41.4" thickBot="1">
      <c r="B11" s="35"/>
      <c r="C11" s="36" t="s">
        <v>380</v>
      </c>
      <c r="D11" s="36" t="s">
        <v>384</v>
      </c>
      <c r="E11" s="36" t="s">
        <v>382</v>
      </c>
      <c r="F11" s="36" t="s">
        <v>597</v>
      </c>
      <c r="G11" s="36">
        <v>14799</v>
      </c>
      <c r="H11" s="36" t="s">
        <v>510</v>
      </c>
      <c r="I11" s="202" t="s">
        <v>495</v>
      </c>
      <c r="J11" s="202" t="s">
        <v>1061</v>
      </c>
      <c r="K11" s="202" t="s">
        <v>542</v>
      </c>
      <c r="L11" s="203" t="s">
        <v>324</v>
      </c>
      <c r="M11" s="202" t="s">
        <v>1062</v>
      </c>
      <c r="N11" s="202" t="s">
        <v>432</v>
      </c>
      <c r="O11" s="36" t="s">
        <v>147</v>
      </c>
      <c r="P11" s="203" t="s">
        <v>1</v>
      </c>
      <c r="Q11" s="202" t="s">
        <v>1009</v>
      </c>
      <c r="R11" s="203" t="s">
        <v>140</v>
      </c>
      <c r="S11" s="202" t="s">
        <v>1060</v>
      </c>
      <c r="T11" s="209">
        <v>4.1666666666666664E-2</v>
      </c>
      <c r="U11" s="209">
        <v>3</v>
      </c>
      <c r="V11" s="213">
        <v>1546572</v>
      </c>
      <c r="W11" s="44">
        <f t="shared" si="10"/>
        <v>51552.4</v>
      </c>
      <c r="X11" s="39">
        <v>542</v>
      </c>
      <c r="Y11" s="45">
        <f t="shared" si="11"/>
        <v>4.1666666666666664E-2</v>
      </c>
      <c r="Z11" s="40">
        <v>1</v>
      </c>
      <c r="AA11" s="205">
        <f t="shared" si="12"/>
        <v>2148.0166666666664</v>
      </c>
      <c r="AB11" s="47">
        <f t="shared" si="13"/>
        <v>1164225.0333333332</v>
      </c>
      <c r="AC11" s="204">
        <v>200405322.02091306</v>
      </c>
      <c r="AD11" s="48">
        <f t="shared" si="14"/>
        <v>201569547.0542464</v>
      </c>
      <c r="AE11" s="49">
        <f t="shared" si="15"/>
        <v>2</v>
      </c>
      <c r="AF11" s="11" t="s">
        <v>256</v>
      </c>
      <c r="AG11" s="50" t="str">
        <f t="shared" si="1"/>
        <v>4</v>
      </c>
      <c r="AH11" s="11" t="s">
        <v>245</v>
      </c>
      <c r="AI11" s="51" t="str">
        <f t="shared" si="2"/>
        <v>2</v>
      </c>
      <c r="AJ11" s="11" t="s">
        <v>263</v>
      </c>
      <c r="AK11" s="52" t="str">
        <f t="shared" si="3"/>
        <v>4</v>
      </c>
      <c r="AL11" s="11" t="s">
        <v>242</v>
      </c>
      <c r="AM11" s="51" t="str">
        <f t="shared" si="4"/>
        <v>2</v>
      </c>
      <c r="AN11" s="11" t="s">
        <v>247</v>
      </c>
      <c r="AO11" s="52" t="str">
        <f t="shared" si="5"/>
        <v>1</v>
      </c>
      <c r="AP11" s="42" t="s">
        <v>54</v>
      </c>
      <c r="AQ11" s="51" t="str">
        <f t="shared" si="6"/>
        <v>2</v>
      </c>
      <c r="AR11" s="197" t="str">
        <f t="shared" si="8"/>
        <v>2424212</v>
      </c>
      <c r="AS11" s="198">
        <f t="shared" si="9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</row>
    <row r="12" spans="1:47" ht="41.4" thickBot="1">
      <c r="B12" s="35"/>
      <c r="C12" s="36" t="s">
        <v>380</v>
      </c>
      <c r="D12" s="36" t="s">
        <v>384</v>
      </c>
      <c r="E12" s="36" t="s">
        <v>382</v>
      </c>
      <c r="F12" s="36" t="s">
        <v>597</v>
      </c>
      <c r="G12" s="36">
        <v>14799</v>
      </c>
      <c r="H12" s="36" t="s">
        <v>507</v>
      </c>
      <c r="I12" s="202" t="s">
        <v>496</v>
      </c>
      <c r="J12" s="202" t="s">
        <v>1063</v>
      </c>
      <c r="K12" s="202" t="s">
        <v>1064</v>
      </c>
      <c r="L12" s="203" t="s">
        <v>324</v>
      </c>
      <c r="M12" s="202" t="s">
        <v>1065</v>
      </c>
      <c r="N12" s="202" t="s">
        <v>432</v>
      </c>
      <c r="O12" s="36" t="s">
        <v>147</v>
      </c>
      <c r="P12" s="203" t="s">
        <v>1</v>
      </c>
      <c r="Q12" s="202" t="s">
        <v>1009</v>
      </c>
      <c r="R12" s="203" t="s">
        <v>140</v>
      </c>
      <c r="S12" s="202" t="s">
        <v>1060</v>
      </c>
      <c r="T12" s="209">
        <v>4.1666666666666664E-2</v>
      </c>
      <c r="U12" s="209">
        <v>3</v>
      </c>
      <c r="V12" s="213">
        <v>948808</v>
      </c>
      <c r="W12" s="44">
        <f t="shared" ref="W12:W19" si="16">V12/30</f>
        <v>31626.933333333334</v>
      </c>
      <c r="X12" s="39">
        <v>542</v>
      </c>
      <c r="Y12" s="45">
        <f t="shared" si="11"/>
        <v>4.1666666666666664E-2</v>
      </c>
      <c r="Z12" s="40">
        <v>1</v>
      </c>
      <c r="AA12" s="205">
        <f t="shared" si="12"/>
        <v>1317.7888888888888</v>
      </c>
      <c r="AB12" s="47">
        <f t="shared" ref="AB12:AB19" si="17">+AA12*X12</f>
        <v>714241.57777777768</v>
      </c>
      <c r="AC12" s="204">
        <v>200405322.02091306</v>
      </c>
      <c r="AD12" s="48">
        <f t="shared" ref="AD12:AD19" si="18">+AB12+AC12</f>
        <v>201119563.59869084</v>
      </c>
      <c r="AE12" s="49">
        <f t="shared" si="0"/>
        <v>2</v>
      </c>
      <c r="AF12" s="11" t="s">
        <v>241</v>
      </c>
      <c r="AG12" s="50" t="str">
        <f t="shared" si="1"/>
        <v>3</v>
      </c>
      <c r="AH12" s="11" t="s">
        <v>245</v>
      </c>
      <c r="AI12" s="51" t="str">
        <f t="shared" ref="AI12" si="19">IF(MID(AH12,1,1)="0",MID(AH12,2,1),MID(AH12,1,2))</f>
        <v>2</v>
      </c>
      <c r="AJ12" s="11" t="s">
        <v>263</v>
      </c>
      <c r="AK12" s="52" t="str">
        <f t="shared" ref="AK12" si="20">IF(MID(AJ12,1,1)="0",MID(AJ12,2,1),MID(AJ12,1,2))</f>
        <v>4</v>
      </c>
      <c r="AL12" s="11" t="s">
        <v>242</v>
      </c>
      <c r="AM12" s="51" t="str">
        <f t="shared" ref="AM12" si="21">IF(MID(AL12,1,1)="0",MID(AL12,2,1),MID(AL12,1,2))</f>
        <v>2</v>
      </c>
      <c r="AN12" s="11" t="s">
        <v>247</v>
      </c>
      <c r="AO12" s="52" t="str">
        <f t="shared" ref="AO12" si="22">IF(MID(AN12,1,1)="0",MID(AN12,2,1),MID(AN12,1,2))</f>
        <v>1</v>
      </c>
      <c r="AP12" s="42" t="s">
        <v>54</v>
      </c>
      <c r="AQ12" s="51" t="str">
        <f t="shared" si="6"/>
        <v>2</v>
      </c>
      <c r="AR12" s="197" t="str">
        <f t="shared" si="8"/>
        <v>2324212</v>
      </c>
      <c r="AS12" s="198">
        <f t="shared" ref="AS12:AS19" si="23">IFERROR(MAX(_xlfn.NUMBERVALUE(AI12),_xlfn.NUMBERVALUE(AK12),_xlfn.NUMBERVALUE(AM12),_xlfn.NUMBERVALUE(AE12),_xlfn.NUMBERVALUE(AO12),_xlfn.NUMBERVALUE(AQ12),_xlfn.NUMBERVALUE(AG12)),"")</f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</row>
    <row r="13" spans="1:47" ht="41.4" thickBot="1">
      <c r="B13" s="35"/>
      <c r="C13" s="36" t="s">
        <v>380</v>
      </c>
      <c r="D13" s="36" t="s">
        <v>384</v>
      </c>
      <c r="E13" s="36" t="s">
        <v>382</v>
      </c>
      <c r="F13" s="36" t="s">
        <v>597</v>
      </c>
      <c r="G13" s="36">
        <v>14799</v>
      </c>
      <c r="H13" s="36" t="s">
        <v>508</v>
      </c>
      <c r="I13" s="202" t="s">
        <v>1066</v>
      </c>
      <c r="J13" s="202" t="s">
        <v>1067</v>
      </c>
      <c r="K13" s="202" t="s">
        <v>1068</v>
      </c>
      <c r="L13" s="203" t="s">
        <v>324</v>
      </c>
      <c r="M13" s="202" t="s">
        <v>1065</v>
      </c>
      <c r="N13" s="202" t="s">
        <v>432</v>
      </c>
      <c r="O13" s="36" t="s">
        <v>147</v>
      </c>
      <c r="P13" s="203" t="s">
        <v>1</v>
      </c>
      <c r="Q13" s="202" t="s">
        <v>1009</v>
      </c>
      <c r="R13" s="203" t="s">
        <v>140</v>
      </c>
      <c r="S13" s="202" t="s">
        <v>1060</v>
      </c>
      <c r="T13" s="209">
        <v>4.1666666666666664E-2</v>
      </c>
      <c r="U13" s="209">
        <v>3</v>
      </c>
      <c r="V13" s="213">
        <v>948808</v>
      </c>
      <c r="W13" s="44">
        <f t="shared" si="16"/>
        <v>31626.933333333334</v>
      </c>
      <c r="X13" s="39">
        <v>542</v>
      </c>
      <c r="Y13" s="45">
        <f t="shared" si="11"/>
        <v>4.1666666666666664E-2</v>
      </c>
      <c r="Z13" s="40">
        <v>1</v>
      </c>
      <c r="AA13" s="205">
        <f t="shared" si="12"/>
        <v>1317.7888888888888</v>
      </c>
      <c r="AB13" s="47">
        <f t="shared" si="17"/>
        <v>714241.57777777768</v>
      </c>
      <c r="AC13" s="204">
        <v>200405322.02091306</v>
      </c>
      <c r="AD13" s="48">
        <f t="shared" si="18"/>
        <v>201119563.59869084</v>
      </c>
      <c r="AE13" s="49">
        <f t="shared" ref="AE13:AE19" si="24">IF(AD13&lt;=130000000,1,IF(AND(AD13&gt;130000000,AD13&lt;=390000000),2,IF(AND(AD13&gt;390000000,AD13&lt;=650000000),3,IF(AND(AD13&gt;650000000,AD13&lt;=1300000000),4,5))))</f>
        <v>2</v>
      </c>
      <c r="AF13" s="11" t="s">
        <v>241</v>
      </c>
      <c r="AG13" s="50" t="str">
        <f t="shared" si="1"/>
        <v>3</v>
      </c>
      <c r="AH13" s="11" t="s">
        <v>245</v>
      </c>
      <c r="AI13" s="51" t="str">
        <f t="shared" si="2"/>
        <v>2</v>
      </c>
      <c r="AJ13" s="11" t="s">
        <v>263</v>
      </c>
      <c r="AK13" s="52" t="str">
        <f t="shared" si="3"/>
        <v>4</v>
      </c>
      <c r="AL13" s="11" t="s">
        <v>242</v>
      </c>
      <c r="AM13" s="51" t="str">
        <f t="shared" si="4"/>
        <v>2</v>
      </c>
      <c r="AN13" s="11" t="s">
        <v>247</v>
      </c>
      <c r="AO13" s="52" t="str">
        <f t="shared" si="5"/>
        <v>1</v>
      </c>
      <c r="AP13" s="42" t="s">
        <v>54</v>
      </c>
      <c r="AQ13" s="51" t="str">
        <f t="shared" si="6"/>
        <v>2</v>
      </c>
      <c r="AR13" s="197" t="str">
        <f t="shared" si="8"/>
        <v>2324212</v>
      </c>
      <c r="AS13" s="198">
        <f t="shared" si="23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</row>
    <row r="14" spans="1:47" ht="41.4" thickBot="1">
      <c r="B14" s="35"/>
      <c r="C14" s="36" t="s">
        <v>380</v>
      </c>
      <c r="D14" s="36" t="s">
        <v>384</v>
      </c>
      <c r="E14" s="36" t="s">
        <v>382</v>
      </c>
      <c r="F14" s="36" t="s">
        <v>597</v>
      </c>
      <c r="G14" s="36">
        <v>14799</v>
      </c>
      <c r="H14" s="36" t="s">
        <v>509</v>
      </c>
      <c r="I14" s="202" t="s">
        <v>497</v>
      </c>
      <c r="J14" s="202" t="s">
        <v>1069</v>
      </c>
      <c r="K14" s="202" t="s">
        <v>1070</v>
      </c>
      <c r="L14" s="203" t="s">
        <v>324</v>
      </c>
      <c r="M14" s="202" t="s">
        <v>1065</v>
      </c>
      <c r="N14" s="202" t="s">
        <v>432</v>
      </c>
      <c r="O14" s="36" t="s">
        <v>147</v>
      </c>
      <c r="P14" s="203" t="s">
        <v>1</v>
      </c>
      <c r="Q14" s="202" t="s">
        <v>1009</v>
      </c>
      <c r="R14" s="203" t="s">
        <v>140</v>
      </c>
      <c r="S14" s="202" t="s">
        <v>1060</v>
      </c>
      <c r="T14" s="209">
        <v>0.125</v>
      </c>
      <c r="U14" s="209">
        <v>3</v>
      </c>
      <c r="V14" s="213">
        <v>2323025</v>
      </c>
      <c r="W14" s="44">
        <f t="shared" si="16"/>
        <v>77434.166666666672</v>
      </c>
      <c r="X14" s="39">
        <v>542</v>
      </c>
      <c r="Y14" s="45">
        <f t="shared" si="11"/>
        <v>0.125</v>
      </c>
      <c r="Z14" s="40">
        <v>1</v>
      </c>
      <c r="AA14" s="205">
        <f t="shared" si="12"/>
        <v>9679.2708333333339</v>
      </c>
      <c r="AB14" s="47">
        <f t="shared" si="17"/>
        <v>5246164.791666667</v>
      </c>
      <c r="AC14" s="204">
        <v>200405322.02091306</v>
      </c>
      <c r="AD14" s="48">
        <f t="shared" si="18"/>
        <v>205651486.81257972</v>
      </c>
      <c r="AE14" s="49">
        <f t="shared" si="24"/>
        <v>2</v>
      </c>
      <c r="AF14" s="11" t="s">
        <v>256</v>
      </c>
      <c r="AG14" s="50" t="str">
        <f t="shared" si="1"/>
        <v>4</v>
      </c>
      <c r="AH14" s="11" t="s">
        <v>245</v>
      </c>
      <c r="AI14" s="51" t="str">
        <f t="shared" si="2"/>
        <v>2</v>
      </c>
      <c r="AJ14" s="11" t="s">
        <v>263</v>
      </c>
      <c r="AK14" s="52" t="str">
        <f t="shared" si="3"/>
        <v>4</v>
      </c>
      <c r="AL14" s="11" t="s">
        <v>242</v>
      </c>
      <c r="AM14" s="51" t="str">
        <f t="shared" si="4"/>
        <v>2</v>
      </c>
      <c r="AN14" s="11" t="s">
        <v>247</v>
      </c>
      <c r="AO14" s="52" t="str">
        <f t="shared" si="5"/>
        <v>1</v>
      </c>
      <c r="AP14" s="42" t="s">
        <v>54</v>
      </c>
      <c r="AQ14" s="51" t="str">
        <f t="shared" si="6"/>
        <v>2</v>
      </c>
      <c r="AR14" s="197" t="str">
        <f t="shared" si="8"/>
        <v>2424212</v>
      </c>
      <c r="AS14" s="198">
        <f t="shared" si="23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</row>
    <row r="15" spans="1:47" ht="41.4" thickBot="1">
      <c r="B15" s="35"/>
      <c r="C15" s="36" t="s">
        <v>380</v>
      </c>
      <c r="D15" s="36" t="s">
        <v>384</v>
      </c>
      <c r="E15" s="36" t="s">
        <v>382</v>
      </c>
      <c r="F15" s="36" t="s">
        <v>598</v>
      </c>
      <c r="G15" s="36">
        <v>14799</v>
      </c>
      <c r="H15" s="36" t="s">
        <v>515</v>
      </c>
      <c r="I15" s="202" t="s">
        <v>498</v>
      </c>
      <c r="J15" s="202" t="s">
        <v>543</v>
      </c>
      <c r="K15" s="202" t="s">
        <v>544</v>
      </c>
      <c r="L15" s="203" t="s">
        <v>324</v>
      </c>
      <c r="M15" s="202" t="s">
        <v>1065</v>
      </c>
      <c r="N15" s="202" t="s">
        <v>432</v>
      </c>
      <c r="O15" s="36" t="s">
        <v>147</v>
      </c>
      <c r="P15" s="203" t="s">
        <v>1</v>
      </c>
      <c r="Q15" s="202" t="s">
        <v>1009</v>
      </c>
      <c r="R15" s="203" t="s">
        <v>140</v>
      </c>
      <c r="S15" s="202" t="s">
        <v>1071</v>
      </c>
      <c r="T15" s="209">
        <v>4.1666666666666664E-2</v>
      </c>
      <c r="U15" s="209">
        <v>3</v>
      </c>
      <c r="V15" s="213">
        <v>1546572</v>
      </c>
      <c r="W15" s="44">
        <f t="shared" si="16"/>
        <v>51552.4</v>
      </c>
      <c r="X15" s="39">
        <v>542</v>
      </c>
      <c r="Y15" s="45">
        <f t="shared" si="11"/>
        <v>4.1666666666666664E-2</v>
      </c>
      <c r="Z15" s="40">
        <v>1</v>
      </c>
      <c r="AA15" s="205">
        <f t="shared" si="12"/>
        <v>2148.0166666666664</v>
      </c>
      <c r="AB15" s="47">
        <f t="shared" si="17"/>
        <v>1164225.0333333332</v>
      </c>
      <c r="AC15" s="204">
        <v>183157285.22590774</v>
      </c>
      <c r="AD15" s="48">
        <f t="shared" si="18"/>
        <v>184321510.25924107</v>
      </c>
      <c r="AE15" s="49">
        <f t="shared" si="24"/>
        <v>2</v>
      </c>
      <c r="AF15" s="11" t="s">
        <v>256</v>
      </c>
      <c r="AG15" s="50" t="str">
        <f t="shared" si="1"/>
        <v>4</v>
      </c>
      <c r="AH15" s="11" t="s">
        <v>245</v>
      </c>
      <c r="AI15" s="51" t="str">
        <f t="shared" si="2"/>
        <v>2</v>
      </c>
      <c r="AJ15" s="11" t="s">
        <v>263</v>
      </c>
      <c r="AK15" s="52" t="str">
        <f t="shared" si="3"/>
        <v>4</v>
      </c>
      <c r="AL15" s="11" t="s">
        <v>242</v>
      </c>
      <c r="AM15" s="51" t="str">
        <f t="shared" si="4"/>
        <v>2</v>
      </c>
      <c r="AN15" s="11" t="s">
        <v>247</v>
      </c>
      <c r="AO15" s="52" t="str">
        <f t="shared" si="5"/>
        <v>1</v>
      </c>
      <c r="AP15" s="42" t="s">
        <v>54</v>
      </c>
      <c r="AQ15" s="51" t="str">
        <f t="shared" si="6"/>
        <v>2</v>
      </c>
      <c r="AR15" s="197" t="str">
        <f t="shared" si="8"/>
        <v>2424212</v>
      </c>
      <c r="AS15" s="198">
        <f t="shared" si="23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</row>
    <row r="16" spans="1:47" ht="41.4" thickBot="1">
      <c r="B16" s="35"/>
      <c r="C16" s="36" t="s">
        <v>380</v>
      </c>
      <c r="D16" s="36" t="s">
        <v>384</v>
      </c>
      <c r="E16" s="36" t="s">
        <v>382</v>
      </c>
      <c r="F16" s="36" t="s">
        <v>598</v>
      </c>
      <c r="G16" s="36">
        <v>14799</v>
      </c>
      <c r="H16" s="36" t="s">
        <v>511</v>
      </c>
      <c r="I16" s="202" t="s">
        <v>499</v>
      </c>
      <c r="J16" s="202" t="s">
        <v>545</v>
      </c>
      <c r="K16" s="202" t="s">
        <v>1072</v>
      </c>
      <c r="L16" s="203" t="s">
        <v>324</v>
      </c>
      <c r="M16" s="202" t="s">
        <v>1065</v>
      </c>
      <c r="N16" s="202" t="s">
        <v>432</v>
      </c>
      <c r="O16" s="36" t="s">
        <v>147</v>
      </c>
      <c r="P16" s="203" t="s">
        <v>1</v>
      </c>
      <c r="Q16" s="202" t="s">
        <v>1009</v>
      </c>
      <c r="R16" s="203" t="s">
        <v>140</v>
      </c>
      <c r="S16" s="202" t="s">
        <v>1071</v>
      </c>
      <c r="T16" s="209">
        <v>1.0416666666666666E-2</v>
      </c>
      <c r="U16" s="209">
        <v>3</v>
      </c>
      <c r="V16" s="213">
        <v>496355</v>
      </c>
      <c r="W16" s="44">
        <f t="shared" si="16"/>
        <v>16545.166666666668</v>
      </c>
      <c r="X16" s="39">
        <v>542</v>
      </c>
      <c r="Y16" s="45">
        <f t="shared" si="11"/>
        <v>1.0416666666666666E-2</v>
      </c>
      <c r="Z16" s="40">
        <v>1</v>
      </c>
      <c r="AA16" s="205">
        <f t="shared" si="12"/>
        <v>172.34548611111111</v>
      </c>
      <c r="AB16" s="47">
        <f t="shared" si="17"/>
        <v>93411.253472222219</v>
      </c>
      <c r="AC16" s="204">
        <v>183157285.22590774</v>
      </c>
      <c r="AD16" s="48">
        <f t="shared" si="18"/>
        <v>183250696.47937995</v>
      </c>
      <c r="AE16" s="49">
        <f t="shared" si="24"/>
        <v>2</v>
      </c>
      <c r="AF16" s="11" t="s">
        <v>241</v>
      </c>
      <c r="AG16" s="50" t="str">
        <f t="shared" si="1"/>
        <v>3</v>
      </c>
      <c r="AH16" s="11" t="s">
        <v>245</v>
      </c>
      <c r="AI16" s="51" t="str">
        <f t="shared" si="2"/>
        <v>2</v>
      </c>
      <c r="AJ16" s="11" t="s">
        <v>263</v>
      </c>
      <c r="AK16" s="52" t="str">
        <f t="shared" si="3"/>
        <v>4</v>
      </c>
      <c r="AL16" s="11" t="s">
        <v>242</v>
      </c>
      <c r="AM16" s="51" t="str">
        <f t="shared" si="4"/>
        <v>2</v>
      </c>
      <c r="AN16" s="11" t="s">
        <v>247</v>
      </c>
      <c r="AO16" s="52" t="str">
        <f t="shared" si="5"/>
        <v>1</v>
      </c>
      <c r="AP16" s="42" t="s">
        <v>62</v>
      </c>
      <c r="AQ16" s="51" t="str">
        <f t="shared" si="6"/>
        <v>1</v>
      </c>
      <c r="AR16" s="197" t="str">
        <f t="shared" si="8"/>
        <v>2324211</v>
      </c>
      <c r="AS16" s="198">
        <f t="shared" si="23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</row>
    <row r="17" spans="2:47" ht="41.4" thickBot="1">
      <c r="B17" s="35"/>
      <c r="C17" s="36" t="s">
        <v>380</v>
      </c>
      <c r="D17" s="36" t="s">
        <v>384</v>
      </c>
      <c r="E17" s="36" t="s">
        <v>382</v>
      </c>
      <c r="F17" s="36" t="s">
        <v>598</v>
      </c>
      <c r="G17" s="36">
        <v>14799</v>
      </c>
      <c r="H17" s="36" t="s">
        <v>512</v>
      </c>
      <c r="I17" s="202" t="s">
        <v>500</v>
      </c>
      <c r="J17" s="202" t="s">
        <v>1073</v>
      </c>
      <c r="K17" s="202" t="s">
        <v>1074</v>
      </c>
      <c r="L17" s="203" t="s">
        <v>324</v>
      </c>
      <c r="M17" s="202" t="s">
        <v>1075</v>
      </c>
      <c r="N17" s="202" t="s">
        <v>432</v>
      </c>
      <c r="O17" s="36" t="s">
        <v>147</v>
      </c>
      <c r="P17" s="203" t="s">
        <v>1</v>
      </c>
      <c r="Q17" s="202" t="s">
        <v>1009</v>
      </c>
      <c r="R17" s="203" t="s">
        <v>140</v>
      </c>
      <c r="S17" s="202" t="s">
        <v>1076</v>
      </c>
      <c r="T17" s="209">
        <v>1.0416666666666666E-2</v>
      </c>
      <c r="U17" s="209">
        <v>3</v>
      </c>
      <c r="V17" s="213">
        <v>117506</v>
      </c>
      <c r="W17" s="44">
        <f t="shared" si="16"/>
        <v>3916.8666666666668</v>
      </c>
      <c r="X17" s="39">
        <v>542</v>
      </c>
      <c r="Y17" s="45">
        <f t="shared" si="11"/>
        <v>1.0416666666666666E-2</v>
      </c>
      <c r="Z17" s="40">
        <v>1</v>
      </c>
      <c r="AA17" s="205">
        <f t="shared" si="12"/>
        <v>40.800694444444446</v>
      </c>
      <c r="AB17" s="47">
        <f t="shared" si="17"/>
        <v>22113.976388888888</v>
      </c>
      <c r="AC17" s="204">
        <v>183157285.22590774</v>
      </c>
      <c r="AD17" s="48">
        <f t="shared" si="18"/>
        <v>183179399.20229664</v>
      </c>
      <c r="AE17" s="49">
        <f t="shared" si="24"/>
        <v>2</v>
      </c>
      <c r="AF17" s="11" t="s">
        <v>241</v>
      </c>
      <c r="AG17" s="50" t="str">
        <f t="shared" si="1"/>
        <v>3</v>
      </c>
      <c r="AH17" s="11" t="s">
        <v>245</v>
      </c>
      <c r="AI17" s="51" t="str">
        <f t="shared" si="2"/>
        <v>2</v>
      </c>
      <c r="AJ17" s="11" t="s">
        <v>263</v>
      </c>
      <c r="AK17" s="52" t="str">
        <f t="shared" si="3"/>
        <v>4</v>
      </c>
      <c r="AL17" s="11" t="s">
        <v>242</v>
      </c>
      <c r="AM17" s="51" t="str">
        <f t="shared" si="4"/>
        <v>2</v>
      </c>
      <c r="AN17" s="11" t="s">
        <v>247</v>
      </c>
      <c r="AO17" s="52" t="str">
        <f t="shared" si="5"/>
        <v>1</v>
      </c>
      <c r="AP17" s="42" t="s">
        <v>62</v>
      </c>
      <c r="AQ17" s="51" t="str">
        <f t="shared" si="6"/>
        <v>1</v>
      </c>
      <c r="AR17" s="197" t="str">
        <f t="shared" si="8"/>
        <v>2324211</v>
      </c>
      <c r="AS17" s="198">
        <f t="shared" si="23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</row>
    <row r="18" spans="2:47" ht="41.4" thickBot="1">
      <c r="B18" s="35"/>
      <c r="C18" s="36" t="s">
        <v>380</v>
      </c>
      <c r="D18" s="36" t="s">
        <v>384</v>
      </c>
      <c r="E18" s="36" t="s">
        <v>382</v>
      </c>
      <c r="F18" s="36" t="s">
        <v>598</v>
      </c>
      <c r="G18" s="36">
        <v>14799</v>
      </c>
      <c r="H18" s="36" t="s">
        <v>513</v>
      </c>
      <c r="I18" s="202" t="s">
        <v>501</v>
      </c>
      <c r="J18" s="202" t="s">
        <v>1077</v>
      </c>
      <c r="K18" s="202" t="s">
        <v>1078</v>
      </c>
      <c r="L18" s="203" t="s">
        <v>324</v>
      </c>
      <c r="M18" s="202" t="s">
        <v>1065</v>
      </c>
      <c r="N18" s="202" t="s">
        <v>432</v>
      </c>
      <c r="O18" s="36" t="s">
        <v>151</v>
      </c>
      <c r="P18" s="203" t="s">
        <v>6</v>
      </c>
      <c r="Q18" s="202" t="s">
        <v>1054</v>
      </c>
      <c r="R18" s="203" t="s">
        <v>140</v>
      </c>
      <c r="S18" s="202" t="s">
        <v>1060</v>
      </c>
      <c r="T18" s="209">
        <v>1.0416666666666666E-2</v>
      </c>
      <c r="U18" s="209">
        <v>3</v>
      </c>
      <c r="V18" s="213">
        <v>535</v>
      </c>
      <c r="W18" s="44">
        <f t="shared" si="16"/>
        <v>17.833333333333332</v>
      </c>
      <c r="X18" s="39">
        <v>542</v>
      </c>
      <c r="Y18" s="45">
        <f t="shared" si="11"/>
        <v>1.0416666666666666E-2</v>
      </c>
      <c r="Z18" s="40">
        <v>1</v>
      </c>
      <c r="AA18" s="205">
        <f t="shared" si="12"/>
        <v>0.18576388888888887</v>
      </c>
      <c r="AB18" s="47">
        <f t="shared" si="17"/>
        <v>100.68402777777777</v>
      </c>
      <c r="AC18" s="204">
        <v>183157285.22590774</v>
      </c>
      <c r="AD18" s="48">
        <f t="shared" si="18"/>
        <v>183157385.90993553</v>
      </c>
      <c r="AE18" s="49">
        <f t="shared" si="24"/>
        <v>2</v>
      </c>
      <c r="AF18" s="11" t="s">
        <v>56</v>
      </c>
      <c r="AG18" s="50" t="str">
        <f t="shared" si="1"/>
        <v>2</v>
      </c>
      <c r="AH18" s="11" t="s">
        <v>245</v>
      </c>
      <c r="AI18" s="51" t="str">
        <f t="shared" si="2"/>
        <v>2</v>
      </c>
      <c r="AJ18" s="11" t="s">
        <v>263</v>
      </c>
      <c r="AK18" s="52" t="str">
        <f t="shared" si="3"/>
        <v>4</v>
      </c>
      <c r="AL18" s="11" t="s">
        <v>242</v>
      </c>
      <c r="AM18" s="51" t="str">
        <f t="shared" si="4"/>
        <v>2</v>
      </c>
      <c r="AN18" s="11" t="s">
        <v>247</v>
      </c>
      <c r="AO18" s="52" t="str">
        <f t="shared" si="5"/>
        <v>1</v>
      </c>
      <c r="AP18" s="42" t="s">
        <v>62</v>
      </c>
      <c r="AQ18" s="51" t="str">
        <f t="shared" si="6"/>
        <v>1</v>
      </c>
      <c r="AR18" s="197" t="str">
        <f t="shared" si="8"/>
        <v>2224211</v>
      </c>
      <c r="AS18" s="198">
        <f t="shared" si="23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</row>
    <row r="19" spans="2:47" ht="41.4" thickBot="1">
      <c r="B19" s="35"/>
      <c r="C19" s="36" t="s">
        <v>380</v>
      </c>
      <c r="D19" s="36" t="s">
        <v>384</v>
      </c>
      <c r="E19" s="36" t="s">
        <v>382</v>
      </c>
      <c r="F19" s="36" t="s">
        <v>598</v>
      </c>
      <c r="G19" s="36">
        <v>14799</v>
      </c>
      <c r="H19" s="36" t="s">
        <v>514</v>
      </c>
      <c r="I19" s="202" t="s">
        <v>1079</v>
      </c>
      <c r="J19" s="202" t="s">
        <v>1080</v>
      </c>
      <c r="K19" s="202" t="s">
        <v>1081</v>
      </c>
      <c r="L19" s="203" t="s">
        <v>324</v>
      </c>
      <c r="M19" s="202" t="s">
        <v>1065</v>
      </c>
      <c r="N19" s="202" t="s">
        <v>432</v>
      </c>
      <c r="O19" s="202" t="s">
        <v>173</v>
      </c>
      <c r="P19" s="203" t="s">
        <v>174</v>
      </c>
      <c r="Q19" s="202" t="s">
        <v>1054</v>
      </c>
      <c r="R19" s="203" t="s">
        <v>140</v>
      </c>
      <c r="S19" s="202" t="s">
        <v>1060</v>
      </c>
      <c r="T19" s="209">
        <v>1.0416666666666666E-2</v>
      </c>
      <c r="U19" s="209">
        <v>3</v>
      </c>
      <c r="V19" s="213">
        <v>932176</v>
      </c>
      <c r="W19" s="44">
        <f t="shared" si="16"/>
        <v>31072.533333333333</v>
      </c>
      <c r="X19" s="39">
        <v>542</v>
      </c>
      <c r="Y19" s="45">
        <f t="shared" si="11"/>
        <v>1.0416666666666666E-2</v>
      </c>
      <c r="Z19" s="40">
        <v>1</v>
      </c>
      <c r="AA19" s="205">
        <f t="shared" si="12"/>
        <v>323.67222222222222</v>
      </c>
      <c r="AB19" s="47">
        <f t="shared" si="17"/>
        <v>175430.34444444443</v>
      </c>
      <c r="AC19" s="204">
        <v>183157285.22590774</v>
      </c>
      <c r="AD19" s="48">
        <f t="shared" si="18"/>
        <v>183332715.5703522</v>
      </c>
      <c r="AE19" s="49">
        <f t="shared" si="24"/>
        <v>2</v>
      </c>
      <c r="AF19" s="11" t="s">
        <v>241</v>
      </c>
      <c r="AG19" s="50" t="str">
        <f t="shared" si="1"/>
        <v>3</v>
      </c>
      <c r="AH19" s="11" t="s">
        <v>245</v>
      </c>
      <c r="AI19" s="51" t="str">
        <f t="shared" si="2"/>
        <v>2</v>
      </c>
      <c r="AJ19" s="11" t="s">
        <v>263</v>
      </c>
      <c r="AK19" s="52" t="str">
        <f t="shared" si="3"/>
        <v>4</v>
      </c>
      <c r="AL19" s="11" t="s">
        <v>242</v>
      </c>
      <c r="AM19" s="51" t="str">
        <f t="shared" si="4"/>
        <v>2</v>
      </c>
      <c r="AN19" s="11" t="s">
        <v>247</v>
      </c>
      <c r="AO19" s="52" t="str">
        <f t="shared" si="5"/>
        <v>1</v>
      </c>
      <c r="AP19" s="42" t="s">
        <v>62</v>
      </c>
      <c r="AQ19" s="51" t="str">
        <f t="shared" si="6"/>
        <v>1</v>
      </c>
      <c r="AR19" s="197" t="str">
        <f t="shared" si="8"/>
        <v>2324211</v>
      </c>
      <c r="AS19" s="198">
        <f t="shared" si="23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</row>
    <row r="20" spans="2:47" ht="41.4" thickBot="1">
      <c r="B20" s="35"/>
      <c r="C20" s="36" t="s">
        <v>380</v>
      </c>
      <c r="D20" s="36" t="s">
        <v>384</v>
      </c>
      <c r="E20" s="36" t="s">
        <v>382</v>
      </c>
      <c r="F20" s="36" t="s">
        <v>599</v>
      </c>
      <c r="G20" s="36">
        <v>14799</v>
      </c>
      <c r="H20" s="36" t="s">
        <v>516</v>
      </c>
      <c r="I20" s="202" t="s">
        <v>488</v>
      </c>
      <c r="J20" s="36" t="s">
        <v>1082</v>
      </c>
      <c r="K20" s="36" t="s">
        <v>1083</v>
      </c>
      <c r="L20" s="36" t="s">
        <v>136</v>
      </c>
      <c r="M20" s="36" t="s">
        <v>1084</v>
      </c>
      <c r="N20" s="202" t="s">
        <v>432</v>
      </c>
      <c r="O20" s="36" t="s">
        <v>147</v>
      </c>
      <c r="P20" s="36" t="s">
        <v>1</v>
      </c>
      <c r="Q20" s="36" t="s">
        <v>476</v>
      </c>
      <c r="R20" s="36" t="s">
        <v>140</v>
      </c>
      <c r="S20" s="36" t="s">
        <v>1085</v>
      </c>
      <c r="T20" s="209">
        <v>8.3333333333333329E-2</v>
      </c>
      <c r="U20" s="209">
        <v>90</v>
      </c>
      <c r="V20" s="213">
        <v>5767213</v>
      </c>
      <c r="W20" s="44">
        <f t="shared" ref="W20:W34" si="25">V20/30</f>
        <v>192240.43333333332</v>
      </c>
      <c r="X20" s="39">
        <v>542</v>
      </c>
      <c r="Y20" s="45">
        <f t="shared" ref="Y20:Y34" si="26">T20</f>
        <v>8.3333333333333329E-2</v>
      </c>
      <c r="Z20" s="40">
        <v>1</v>
      </c>
      <c r="AA20" s="205">
        <f t="shared" ref="AA20:AA33" si="27">W20*Z20*Y20</f>
        <v>16020.036111111109</v>
      </c>
      <c r="AB20" s="47">
        <f t="shared" ref="AB20:AB33" si="28">+AA20*X20</f>
        <v>8682859.5722222216</v>
      </c>
      <c r="AC20" s="41">
        <v>527675586.80340129</v>
      </c>
      <c r="AD20" s="48">
        <f t="shared" ref="AD20:AD33" si="29">+AB20+AC20</f>
        <v>536358446.37562352</v>
      </c>
      <c r="AE20" s="49">
        <f t="shared" ref="AE20:AE33" si="30">IF(AD20&lt;=130000000,1,IF(AND(AD20&gt;130000000,AD20&lt;=390000000),2,IF(AND(AD20&gt;390000000,AD20&lt;=650000000),3,IF(AND(AD20&gt;650000000,AD20&lt;=1300000000),4,5))))</f>
        <v>3</v>
      </c>
      <c r="AF20" s="11" t="s">
        <v>253</v>
      </c>
      <c r="AG20" s="50" t="str">
        <f t="shared" si="1"/>
        <v>5</v>
      </c>
      <c r="AH20" s="11" t="s">
        <v>63</v>
      </c>
      <c r="AI20" s="51" t="str">
        <f t="shared" si="2"/>
        <v>1</v>
      </c>
      <c r="AJ20" s="11" t="s">
        <v>143</v>
      </c>
      <c r="AK20" s="52" t="str">
        <f t="shared" si="3"/>
        <v>1</v>
      </c>
      <c r="AL20" s="11" t="s">
        <v>242</v>
      </c>
      <c r="AM20" s="51" t="str">
        <f t="shared" si="4"/>
        <v>2</v>
      </c>
      <c r="AN20" s="11" t="s">
        <v>247</v>
      </c>
      <c r="AO20" s="52" t="str">
        <f t="shared" si="5"/>
        <v>1</v>
      </c>
      <c r="AP20" s="42" t="s">
        <v>54</v>
      </c>
      <c r="AQ20" s="51" t="str">
        <f t="shared" si="6"/>
        <v>2</v>
      </c>
      <c r="AR20" s="197" t="str">
        <f t="shared" ref="AR20:AR33" si="31">CONCATENATE(AE20,AG20,AI20,AK20,AM20,AO20,AQ20)</f>
        <v>3511212</v>
      </c>
      <c r="AS20" s="198">
        <f t="shared" ref="AS20:AS33" si="32">IFERROR(MAX(_xlfn.NUMBERVALUE(AI20),_xlfn.NUMBERVALUE(AK20),_xlfn.NUMBERVALUE(AM20),_xlfn.NUMBERVALUE(AE20),_xlfn.NUMBERVALUE(AO20),_xlfn.NUMBERVALUE(AQ20),_xlfn.NUMBERVALUE(AG20)),"")</f>
        <v>5</v>
      </c>
      <c r="AT20" s="198" t="str">
        <f>VLOOKUP(AS20,'Listas '!$B$151:$C$156,2,FALSE)</f>
        <v>Muy Alta</v>
      </c>
      <c r="AU20" s="189" t="str">
        <f>VLOOKUP(AT20,'Listas '!$C$151:$D$156,2,FALSE)</f>
        <v>Muy crítico</v>
      </c>
    </row>
    <row r="21" spans="2:47" ht="41.4" thickBot="1">
      <c r="B21" s="35"/>
      <c r="C21" s="36" t="s">
        <v>380</v>
      </c>
      <c r="D21" s="36" t="s">
        <v>384</v>
      </c>
      <c r="E21" s="36" t="s">
        <v>382</v>
      </c>
      <c r="F21" s="36" t="s">
        <v>597</v>
      </c>
      <c r="G21" s="36">
        <v>14799</v>
      </c>
      <c r="H21" s="36" t="s">
        <v>517</v>
      </c>
      <c r="I21" s="202" t="s">
        <v>502</v>
      </c>
      <c r="J21" s="36" t="s">
        <v>1086</v>
      </c>
      <c r="K21" s="36" t="s">
        <v>1087</v>
      </c>
      <c r="L21" s="36" t="s">
        <v>136</v>
      </c>
      <c r="M21" s="36" t="s">
        <v>1084</v>
      </c>
      <c r="N21" s="202" t="s">
        <v>432</v>
      </c>
      <c r="O21" s="36" t="s">
        <v>147</v>
      </c>
      <c r="P21" s="36" t="s">
        <v>1</v>
      </c>
      <c r="Q21" s="36" t="s">
        <v>476</v>
      </c>
      <c r="R21" s="36" t="s">
        <v>140</v>
      </c>
      <c r="S21" s="36" t="s">
        <v>1088</v>
      </c>
      <c r="T21" s="209">
        <v>4.1666666666666664E-2</v>
      </c>
      <c r="U21" s="209">
        <v>90</v>
      </c>
      <c r="V21" s="213">
        <v>1546572</v>
      </c>
      <c r="W21" s="44">
        <f t="shared" si="25"/>
        <v>51552.4</v>
      </c>
      <c r="X21" s="39">
        <v>542</v>
      </c>
      <c r="Y21" s="45">
        <f t="shared" si="26"/>
        <v>4.1666666666666664E-2</v>
      </c>
      <c r="Z21" s="40">
        <v>1</v>
      </c>
      <c r="AA21" s="205">
        <f t="shared" si="27"/>
        <v>2148.0166666666664</v>
      </c>
      <c r="AB21" s="47">
        <f t="shared" si="28"/>
        <v>1164225.0333333332</v>
      </c>
      <c r="AC21" s="41">
        <v>189342176.61500442</v>
      </c>
      <c r="AD21" s="48">
        <f t="shared" si="29"/>
        <v>190506401.64833775</v>
      </c>
      <c r="AE21" s="49">
        <f t="shared" si="30"/>
        <v>2</v>
      </c>
      <c r="AF21" s="11" t="s">
        <v>256</v>
      </c>
      <c r="AG21" s="50" t="str">
        <f t="shared" si="1"/>
        <v>4</v>
      </c>
      <c r="AH21" s="11" t="s">
        <v>63</v>
      </c>
      <c r="AI21" s="51" t="str">
        <f t="shared" ref="AI21" si="33">IF(MID(AH21,1,1)="0",MID(AH21,2,1),MID(AH21,1,2))</f>
        <v>1</v>
      </c>
      <c r="AJ21" s="11" t="s">
        <v>143</v>
      </c>
      <c r="AK21" s="52" t="str">
        <f t="shared" ref="AK21" si="34">IF(MID(AJ21,1,1)="0",MID(AJ21,2,1),MID(AJ21,1,2))</f>
        <v>1</v>
      </c>
      <c r="AL21" s="11" t="s">
        <v>242</v>
      </c>
      <c r="AM21" s="51" t="str">
        <f t="shared" ref="AM21" si="35">IF(MID(AL21,1,1)="0",MID(AL21,2,1),MID(AL21,1,2))</f>
        <v>2</v>
      </c>
      <c r="AN21" s="11" t="s">
        <v>247</v>
      </c>
      <c r="AO21" s="52" t="str">
        <f t="shared" ref="AO21" si="36">IF(MID(AN21,1,1)="0",MID(AN21,2,1),MID(AN21,1,2))</f>
        <v>1</v>
      </c>
      <c r="AP21" s="42" t="s">
        <v>54</v>
      </c>
      <c r="AQ21" s="51" t="str">
        <f t="shared" si="6"/>
        <v>2</v>
      </c>
      <c r="AR21" s="197" t="str">
        <f t="shared" si="31"/>
        <v>2411212</v>
      </c>
      <c r="AS21" s="198">
        <f t="shared" si="32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</row>
    <row r="22" spans="2:47" ht="41.4" thickBot="1">
      <c r="B22" s="35"/>
      <c r="C22" s="36" t="s">
        <v>380</v>
      </c>
      <c r="D22" s="36" t="s">
        <v>384</v>
      </c>
      <c r="E22" s="36" t="s">
        <v>382</v>
      </c>
      <c r="F22" s="36" t="s">
        <v>599</v>
      </c>
      <c r="G22" s="36">
        <v>14799</v>
      </c>
      <c r="H22" s="36" t="s">
        <v>518</v>
      </c>
      <c r="I22" s="202" t="s">
        <v>503</v>
      </c>
      <c r="J22" s="36" t="s">
        <v>449</v>
      </c>
      <c r="K22" s="36" t="s">
        <v>346</v>
      </c>
      <c r="L22" s="37" t="s">
        <v>136</v>
      </c>
      <c r="M22" s="201" t="s">
        <v>1018</v>
      </c>
      <c r="N22" s="202" t="s">
        <v>432</v>
      </c>
      <c r="O22" s="36" t="s">
        <v>147</v>
      </c>
      <c r="P22" s="37" t="s">
        <v>1</v>
      </c>
      <c r="Q22" s="36" t="s">
        <v>450</v>
      </c>
      <c r="R22" s="36" t="s">
        <v>140</v>
      </c>
      <c r="S22" s="36" t="s">
        <v>451</v>
      </c>
      <c r="T22" s="38">
        <v>2.0833333333333332E-2</v>
      </c>
      <c r="U22" s="209">
        <v>0.33333333333333331</v>
      </c>
      <c r="V22" s="54">
        <v>0</v>
      </c>
      <c r="W22" s="44">
        <f t="shared" si="25"/>
        <v>0</v>
      </c>
      <c r="X22" s="39">
        <v>542</v>
      </c>
      <c r="Y22" s="45">
        <f t="shared" si="26"/>
        <v>2.0833333333333332E-2</v>
      </c>
      <c r="Z22" s="40">
        <v>0</v>
      </c>
      <c r="AA22" s="205">
        <f t="shared" si="27"/>
        <v>0</v>
      </c>
      <c r="AB22" s="47">
        <f t="shared" si="28"/>
        <v>0</v>
      </c>
      <c r="AC22" s="204">
        <f>140528000*0.7</f>
        <v>98369600</v>
      </c>
      <c r="AD22" s="48">
        <f t="shared" si="29"/>
        <v>98369600</v>
      </c>
      <c r="AE22" s="49">
        <f t="shared" si="30"/>
        <v>1</v>
      </c>
      <c r="AF22" s="11" t="s">
        <v>64</v>
      </c>
      <c r="AG22" s="50" t="str">
        <f t="shared" si="1"/>
        <v>1</v>
      </c>
      <c r="AH22" s="11" t="s">
        <v>63</v>
      </c>
      <c r="AI22" s="51" t="str">
        <f t="shared" si="2"/>
        <v>1</v>
      </c>
      <c r="AJ22" s="11" t="s">
        <v>143</v>
      </c>
      <c r="AK22" s="52" t="str">
        <f t="shared" si="3"/>
        <v>1</v>
      </c>
      <c r="AL22" s="11" t="s">
        <v>43</v>
      </c>
      <c r="AM22" s="51" t="str">
        <f t="shared" si="4"/>
        <v>3</v>
      </c>
      <c r="AN22" s="11" t="s">
        <v>247</v>
      </c>
      <c r="AO22" s="52" t="str">
        <f t="shared" si="5"/>
        <v>1</v>
      </c>
      <c r="AP22" s="42" t="s">
        <v>62</v>
      </c>
      <c r="AQ22" s="51" t="str">
        <f t="shared" si="6"/>
        <v>1</v>
      </c>
      <c r="AR22" s="197" t="str">
        <f t="shared" si="31"/>
        <v>1111311</v>
      </c>
      <c r="AS22" s="198">
        <f t="shared" si="32"/>
        <v>3</v>
      </c>
      <c r="AT22" s="198" t="str">
        <f>VLOOKUP(AS22,'Listas '!$B$151:$C$156,2,FALSE)</f>
        <v>Media</v>
      </c>
      <c r="AU22" s="189" t="str">
        <f>VLOOKUP(AT22,'Listas '!$C$151:$D$156,2,FALSE)</f>
        <v>Esencial</v>
      </c>
    </row>
    <row r="23" spans="2:47" ht="51.6" thickBot="1">
      <c r="B23" s="35"/>
      <c r="C23" s="36" t="s">
        <v>380</v>
      </c>
      <c r="D23" s="36" t="s">
        <v>384</v>
      </c>
      <c r="E23" s="36" t="s">
        <v>382</v>
      </c>
      <c r="F23" s="36" t="s">
        <v>599</v>
      </c>
      <c r="G23" s="36">
        <v>14799</v>
      </c>
      <c r="H23" s="36" t="s">
        <v>519</v>
      </c>
      <c r="I23" s="202" t="s">
        <v>1047</v>
      </c>
      <c r="J23" s="36" t="s">
        <v>1089</v>
      </c>
      <c r="K23" s="36" t="s">
        <v>348</v>
      </c>
      <c r="L23" s="37" t="s">
        <v>136</v>
      </c>
      <c r="M23" s="36" t="s">
        <v>1090</v>
      </c>
      <c r="N23" s="202" t="s">
        <v>432</v>
      </c>
      <c r="O23" s="36" t="s">
        <v>151</v>
      </c>
      <c r="P23" s="37" t="s">
        <v>6</v>
      </c>
      <c r="Q23" s="36" t="s">
        <v>1091</v>
      </c>
      <c r="R23" s="36" t="s">
        <v>140</v>
      </c>
      <c r="S23" s="36" t="s">
        <v>1092</v>
      </c>
      <c r="T23" s="38">
        <v>0</v>
      </c>
      <c r="U23" s="209">
        <v>2</v>
      </c>
      <c r="V23" s="54">
        <v>0</v>
      </c>
      <c r="W23" s="44">
        <f t="shared" si="25"/>
        <v>0</v>
      </c>
      <c r="X23" s="39">
        <v>542</v>
      </c>
      <c r="Y23" s="45">
        <f t="shared" si="26"/>
        <v>0</v>
      </c>
      <c r="Z23" s="40">
        <v>0</v>
      </c>
      <c r="AA23" s="205">
        <f t="shared" si="27"/>
        <v>0</v>
      </c>
      <c r="AB23" s="47">
        <f t="shared" si="28"/>
        <v>0</v>
      </c>
      <c r="AC23" s="204">
        <v>30000000</v>
      </c>
      <c r="AD23" s="48">
        <f t="shared" si="29"/>
        <v>30000000</v>
      </c>
      <c r="AE23" s="49">
        <f t="shared" si="30"/>
        <v>1</v>
      </c>
      <c r="AF23" s="11" t="s">
        <v>64</v>
      </c>
      <c r="AG23" s="50" t="str">
        <f t="shared" si="1"/>
        <v>1</v>
      </c>
      <c r="AH23" s="11" t="s">
        <v>63</v>
      </c>
      <c r="AI23" s="51" t="str">
        <f t="shared" si="2"/>
        <v>1</v>
      </c>
      <c r="AJ23" s="11" t="s">
        <v>143</v>
      </c>
      <c r="AK23" s="52" t="str">
        <f t="shared" si="3"/>
        <v>1</v>
      </c>
      <c r="AL23" s="11" t="s">
        <v>242</v>
      </c>
      <c r="AM23" s="51" t="str">
        <f t="shared" si="4"/>
        <v>2</v>
      </c>
      <c r="AN23" s="11" t="s">
        <v>247</v>
      </c>
      <c r="AO23" s="52" t="str">
        <f t="shared" si="5"/>
        <v>1</v>
      </c>
      <c r="AP23" s="42" t="s">
        <v>62</v>
      </c>
      <c r="AQ23" s="51" t="str">
        <f t="shared" si="6"/>
        <v>1</v>
      </c>
      <c r="AR23" s="197" t="str">
        <f t="shared" si="31"/>
        <v>1111211</v>
      </c>
      <c r="AS23" s="198">
        <f t="shared" si="32"/>
        <v>2</v>
      </c>
      <c r="AT23" s="198" t="str">
        <f>VLOOKUP(AS23,'Listas '!$B$151:$C$156,2,FALSE)</f>
        <v>Baja</v>
      </c>
      <c r="AU23" s="189" t="str">
        <f>VLOOKUP(AT23,'Listas '!$C$151:$D$156,2,FALSE)</f>
        <v>No crítico</v>
      </c>
    </row>
    <row r="24" spans="2:47" ht="51.6" thickBot="1">
      <c r="B24" s="35"/>
      <c r="C24" s="36" t="s">
        <v>380</v>
      </c>
      <c r="D24" s="36" t="s">
        <v>384</v>
      </c>
      <c r="E24" s="36" t="s">
        <v>382</v>
      </c>
      <c r="F24" s="36" t="s">
        <v>599</v>
      </c>
      <c r="G24" s="36">
        <v>14799</v>
      </c>
      <c r="H24" s="36" t="s">
        <v>520</v>
      </c>
      <c r="I24" s="202" t="s">
        <v>530</v>
      </c>
      <c r="J24" s="202" t="s">
        <v>1093</v>
      </c>
      <c r="K24" s="202" t="s">
        <v>1025</v>
      </c>
      <c r="L24" s="203" t="s">
        <v>324</v>
      </c>
      <c r="M24" s="202" t="s">
        <v>1038</v>
      </c>
      <c r="N24" s="202" t="s">
        <v>432</v>
      </c>
      <c r="O24" s="36" t="s">
        <v>151</v>
      </c>
      <c r="P24" s="203" t="s">
        <v>6</v>
      </c>
      <c r="Q24" s="36" t="s">
        <v>361</v>
      </c>
      <c r="R24" s="203" t="s">
        <v>140</v>
      </c>
      <c r="S24" s="36" t="s">
        <v>148</v>
      </c>
      <c r="T24" s="209">
        <v>4.1666666666666664E-2</v>
      </c>
      <c r="U24" s="209">
        <v>5</v>
      </c>
      <c r="V24" s="213">
        <v>22763550</v>
      </c>
      <c r="W24" s="44">
        <f t="shared" si="25"/>
        <v>758785</v>
      </c>
      <c r="X24" s="39">
        <v>542</v>
      </c>
      <c r="Y24" s="45">
        <f t="shared" si="26"/>
        <v>4.1666666666666664E-2</v>
      </c>
      <c r="Z24" s="40">
        <v>1</v>
      </c>
      <c r="AA24" s="205">
        <f t="shared" si="27"/>
        <v>31616.041666666664</v>
      </c>
      <c r="AB24" s="47">
        <f t="shared" si="28"/>
        <v>17135894.583333332</v>
      </c>
      <c r="AC24" s="204">
        <v>161870988.06522933</v>
      </c>
      <c r="AD24" s="48">
        <f t="shared" si="29"/>
        <v>179006882.64856267</v>
      </c>
      <c r="AE24" s="49">
        <f t="shared" si="30"/>
        <v>2</v>
      </c>
      <c r="AF24" s="11" t="s">
        <v>253</v>
      </c>
      <c r="AG24" s="50" t="str">
        <f t="shared" si="1"/>
        <v>5</v>
      </c>
      <c r="AH24" s="11" t="s">
        <v>39</v>
      </c>
      <c r="AI24" s="51" t="str">
        <f t="shared" si="2"/>
        <v>4</v>
      </c>
      <c r="AJ24" s="11" t="s">
        <v>263</v>
      </c>
      <c r="AK24" s="52" t="str">
        <f t="shared" si="3"/>
        <v>4</v>
      </c>
      <c r="AL24" s="11" t="s">
        <v>34</v>
      </c>
      <c r="AM24" s="51" t="str">
        <f t="shared" si="4"/>
        <v>4</v>
      </c>
      <c r="AN24" s="11" t="s">
        <v>243</v>
      </c>
      <c r="AO24" s="52" t="str">
        <f t="shared" si="5"/>
        <v>2</v>
      </c>
      <c r="AP24" s="42" t="s">
        <v>50</v>
      </c>
      <c r="AQ24" s="51" t="str">
        <f t="shared" si="6"/>
        <v>2</v>
      </c>
      <c r="AR24" s="197" t="str">
        <f t="shared" si="31"/>
        <v>2544422</v>
      </c>
      <c r="AS24" s="198">
        <f t="shared" si="32"/>
        <v>5</v>
      </c>
      <c r="AT24" s="198" t="str">
        <f>VLOOKUP(AS24,'Listas '!$B$151:$C$156,2,FALSE)</f>
        <v>Muy Alta</v>
      </c>
      <c r="AU24" s="189" t="str">
        <f>VLOOKUP(AT24,'Listas '!$C$151:$D$156,2,FALSE)</f>
        <v>Muy crítico</v>
      </c>
    </row>
    <row r="25" spans="2:47" ht="51.6" thickBot="1">
      <c r="B25" s="35"/>
      <c r="C25" s="36" t="s">
        <v>380</v>
      </c>
      <c r="D25" s="36" t="s">
        <v>384</v>
      </c>
      <c r="E25" s="36" t="s">
        <v>382</v>
      </c>
      <c r="F25" s="36" t="s">
        <v>599</v>
      </c>
      <c r="G25" s="36">
        <v>14799</v>
      </c>
      <c r="H25" s="36" t="s">
        <v>521</v>
      </c>
      <c r="I25" s="202" t="s">
        <v>1094</v>
      </c>
      <c r="J25" s="202" t="s">
        <v>1095</v>
      </c>
      <c r="K25" s="202" t="s">
        <v>1025</v>
      </c>
      <c r="L25" s="203" t="s">
        <v>324</v>
      </c>
      <c r="M25" s="202" t="s">
        <v>1038</v>
      </c>
      <c r="N25" s="202" t="s">
        <v>432</v>
      </c>
      <c r="O25" s="36" t="s">
        <v>151</v>
      </c>
      <c r="P25" s="203" t="s">
        <v>6</v>
      </c>
      <c r="Q25" s="36" t="s">
        <v>361</v>
      </c>
      <c r="R25" s="203" t="s">
        <v>140</v>
      </c>
      <c r="S25" s="36" t="s">
        <v>472</v>
      </c>
      <c r="T25" s="38">
        <v>0</v>
      </c>
      <c r="U25" s="209">
        <v>5</v>
      </c>
      <c r="V25" s="208">
        <v>0</v>
      </c>
      <c r="W25" s="44">
        <f t="shared" si="25"/>
        <v>0</v>
      </c>
      <c r="X25" s="39">
        <v>542</v>
      </c>
      <c r="Y25" s="45">
        <f t="shared" si="26"/>
        <v>0</v>
      </c>
      <c r="Z25" s="40">
        <v>0</v>
      </c>
      <c r="AA25" s="205">
        <f t="shared" si="27"/>
        <v>0</v>
      </c>
      <c r="AB25" s="47">
        <f t="shared" si="28"/>
        <v>0</v>
      </c>
      <c r="AC25" s="204">
        <v>161870988.06522933</v>
      </c>
      <c r="AD25" s="48">
        <f t="shared" si="29"/>
        <v>161870988.06522933</v>
      </c>
      <c r="AE25" s="49">
        <f t="shared" si="30"/>
        <v>2</v>
      </c>
      <c r="AF25" s="11" t="s">
        <v>64</v>
      </c>
      <c r="AG25" s="50" t="str">
        <f t="shared" si="1"/>
        <v>1</v>
      </c>
      <c r="AH25" s="11" t="s">
        <v>39</v>
      </c>
      <c r="AI25" s="51" t="str">
        <f t="shared" si="2"/>
        <v>4</v>
      </c>
      <c r="AJ25" s="11" t="s">
        <v>263</v>
      </c>
      <c r="AK25" s="52" t="str">
        <f t="shared" si="3"/>
        <v>4</v>
      </c>
      <c r="AL25" s="11" t="s">
        <v>34</v>
      </c>
      <c r="AM25" s="51" t="str">
        <f t="shared" si="4"/>
        <v>4</v>
      </c>
      <c r="AN25" s="11" t="s">
        <v>243</v>
      </c>
      <c r="AO25" s="52" t="str">
        <f t="shared" si="5"/>
        <v>2</v>
      </c>
      <c r="AP25" s="42" t="s">
        <v>50</v>
      </c>
      <c r="AQ25" s="51" t="str">
        <f t="shared" si="6"/>
        <v>2</v>
      </c>
      <c r="AR25" s="197" t="str">
        <f t="shared" si="31"/>
        <v>2144422</v>
      </c>
      <c r="AS25" s="198">
        <f t="shared" si="32"/>
        <v>4</v>
      </c>
      <c r="AT25" s="198" t="str">
        <f>VLOOKUP(AS25,'Listas '!$B$151:$C$156,2,FALSE)</f>
        <v>Alta</v>
      </c>
      <c r="AU25" s="189" t="str">
        <f>VLOOKUP(AT25,'Listas '!$C$151:$D$156,2,FALSE)</f>
        <v>Crítico</v>
      </c>
    </row>
    <row r="26" spans="2:47" ht="51.6" thickBot="1">
      <c r="B26" s="35"/>
      <c r="C26" s="36" t="s">
        <v>380</v>
      </c>
      <c r="D26" s="36" t="s">
        <v>384</v>
      </c>
      <c r="E26" s="36" t="s">
        <v>382</v>
      </c>
      <c r="F26" s="36" t="s">
        <v>599</v>
      </c>
      <c r="G26" s="36">
        <v>14799</v>
      </c>
      <c r="H26" s="36" t="s">
        <v>522</v>
      </c>
      <c r="I26" s="202" t="s">
        <v>976</v>
      </c>
      <c r="J26" s="36" t="s">
        <v>1096</v>
      </c>
      <c r="K26" s="36" t="s">
        <v>1025</v>
      </c>
      <c r="L26" s="203" t="s">
        <v>324</v>
      </c>
      <c r="M26" s="36" t="s">
        <v>1041</v>
      </c>
      <c r="N26" s="202" t="s">
        <v>432</v>
      </c>
      <c r="O26" s="36" t="s">
        <v>147</v>
      </c>
      <c r="P26" s="36" t="s">
        <v>1</v>
      </c>
      <c r="Q26" s="36" t="s">
        <v>1050</v>
      </c>
      <c r="R26" s="36" t="s">
        <v>140</v>
      </c>
      <c r="S26" s="36" t="s">
        <v>472</v>
      </c>
      <c r="T26" s="209">
        <v>0</v>
      </c>
      <c r="U26" s="209">
        <v>5</v>
      </c>
      <c r="V26" s="214">
        <v>0</v>
      </c>
      <c r="W26" s="44">
        <f t="shared" si="25"/>
        <v>0</v>
      </c>
      <c r="X26" s="39">
        <v>542</v>
      </c>
      <c r="Y26" s="45">
        <f t="shared" si="26"/>
        <v>0</v>
      </c>
      <c r="Z26" s="40">
        <v>0</v>
      </c>
      <c r="AA26" s="205">
        <f t="shared" si="27"/>
        <v>0</v>
      </c>
      <c r="AB26" s="47">
        <f t="shared" si="28"/>
        <v>0</v>
      </c>
      <c r="AC26" s="41">
        <v>161870988.06522933</v>
      </c>
      <c r="AD26" s="48">
        <f t="shared" si="29"/>
        <v>161870988.06522933</v>
      </c>
      <c r="AE26" s="49">
        <f t="shared" si="30"/>
        <v>2</v>
      </c>
      <c r="AF26" s="11" t="s">
        <v>64</v>
      </c>
      <c r="AG26" s="50" t="str">
        <f t="shared" si="1"/>
        <v>1</v>
      </c>
      <c r="AH26" s="11" t="s">
        <v>39</v>
      </c>
      <c r="AI26" s="51" t="str">
        <f t="shared" si="2"/>
        <v>4</v>
      </c>
      <c r="AJ26" s="11" t="s">
        <v>263</v>
      </c>
      <c r="AK26" s="52" t="str">
        <f t="shared" si="3"/>
        <v>4</v>
      </c>
      <c r="AL26" s="11" t="s">
        <v>34</v>
      </c>
      <c r="AM26" s="51" t="str">
        <f t="shared" si="4"/>
        <v>4</v>
      </c>
      <c r="AN26" s="11" t="s">
        <v>243</v>
      </c>
      <c r="AO26" s="52" t="str">
        <f t="shared" si="5"/>
        <v>2</v>
      </c>
      <c r="AP26" s="42" t="s">
        <v>50</v>
      </c>
      <c r="AQ26" s="51" t="str">
        <f t="shared" si="6"/>
        <v>2</v>
      </c>
      <c r="AR26" s="197" t="str">
        <f t="shared" si="31"/>
        <v>2144422</v>
      </c>
      <c r="AS26" s="198">
        <f t="shared" si="32"/>
        <v>4</v>
      </c>
      <c r="AT26" s="198" t="str">
        <f>VLOOKUP(AS26,'Listas '!$B$151:$C$156,2,FALSE)</f>
        <v>Alta</v>
      </c>
      <c r="AU26" s="189" t="str">
        <f>VLOOKUP(AT26,'Listas '!$C$151:$D$156,2,FALSE)</f>
        <v>Crítico</v>
      </c>
    </row>
    <row r="27" spans="2:47" ht="51.6" thickBot="1">
      <c r="B27" s="35"/>
      <c r="C27" s="36" t="s">
        <v>380</v>
      </c>
      <c r="D27" s="36" t="s">
        <v>384</v>
      </c>
      <c r="E27" s="36" t="s">
        <v>382</v>
      </c>
      <c r="F27" s="36" t="s">
        <v>599</v>
      </c>
      <c r="G27" s="36">
        <v>14799</v>
      </c>
      <c r="H27" s="36" t="s">
        <v>523</v>
      </c>
      <c r="I27" s="202" t="s">
        <v>1097</v>
      </c>
      <c r="J27" s="36" t="s">
        <v>1098</v>
      </c>
      <c r="K27" s="36" t="s">
        <v>1025</v>
      </c>
      <c r="L27" s="203" t="s">
        <v>324</v>
      </c>
      <c r="M27" s="36" t="s">
        <v>1026</v>
      </c>
      <c r="N27" s="202" t="s">
        <v>432</v>
      </c>
      <c r="O27" s="36" t="s">
        <v>151</v>
      </c>
      <c r="P27" s="36" t="s">
        <v>6</v>
      </c>
      <c r="Q27" s="36" t="s">
        <v>1050</v>
      </c>
      <c r="R27" s="36" t="s">
        <v>140</v>
      </c>
      <c r="S27" s="36" t="s">
        <v>472</v>
      </c>
      <c r="T27" s="209">
        <v>0</v>
      </c>
      <c r="U27" s="209">
        <v>5</v>
      </c>
      <c r="V27" s="214">
        <v>0</v>
      </c>
      <c r="W27" s="44">
        <f t="shared" si="25"/>
        <v>0</v>
      </c>
      <c r="X27" s="39">
        <v>542</v>
      </c>
      <c r="Y27" s="45">
        <f t="shared" si="26"/>
        <v>0</v>
      </c>
      <c r="Z27" s="40">
        <v>0</v>
      </c>
      <c r="AA27" s="205">
        <f t="shared" si="27"/>
        <v>0</v>
      </c>
      <c r="AB27" s="47">
        <f t="shared" si="28"/>
        <v>0</v>
      </c>
      <c r="AC27" s="204">
        <v>161870988.06522933</v>
      </c>
      <c r="AD27" s="48">
        <f t="shared" si="29"/>
        <v>161870988.06522933</v>
      </c>
      <c r="AE27" s="49">
        <f t="shared" si="30"/>
        <v>2</v>
      </c>
      <c r="AF27" s="11" t="s">
        <v>64</v>
      </c>
      <c r="AG27" s="50" t="str">
        <f t="shared" si="1"/>
        <v>1</v>
      </c>
      <c r="AH27" s="11" t="s">
        <v>39</v>
      </c>
      <c r="AI27" s="51" t="str">
        <f t="shared" si="2"/>
        <v>4</v>
      </c>
      <c r="AJ27" s="11" t="s">
        <v>263</v>
      </c>
      <c r="AK27" s="52" t="str">
        <f t="shared" si="3"/>
        <v>4</v>
      </c>
      <c r="AL27" s="11" t="s">
        <v>34</v>
      </c>
      <c r="AM27" s="51" t="str">
        <f t="shared" si="4"/>
        <v>4</v>
      </c>
      <c r="AN27" s="11" t="s">
        <v>243</v>
      </c>
      <c r="AO27" s="52" t="str">
        <f t="shared" si="5"/>
        <v>2</v>
      </c>
      <c r="AP27" s="42" t="s">
        <v>50</v>
      </c>
      <c r="AQ27" s="51" t="str">
        <f t="shared" si="6"/>
        <v>2</v>
      </c>
      <c r="AR27" s="197" t="str">
        <f t="shared" si="31"/>
        <v>2144422</v>
      </c>
      <c r="AS27" s="198">
        <f t="shared" si="32"/>
        <v>4</v>
      </c>
      <c r="AT27" s="198" t="str">
        <f>VLOOKUP(AS27,'Listas '!$B$151:$C$156,2,FALSE)</f>
        <v>Alta</v>
      </c>
      <c r="AU27" s="189" t="str">
        <f>VLOOKUP(AT27,'Listas '!$C$151:$D$156,2,FALSE)</f>
        <v>Crítico</v>
      </c>
    </row>
    <row r="28" spans="2:47" ht="51.6" thickBot="1">
      <c r="B28" s="35"/>
      <c r="C28" s="36" t="s">
        <v>380</v>
      </c>
      <c r="D28" s="36" t="s">
        <v>384</v>
      </c>
      <c r="E28" s="36" t="s">
        <v>382</v>
      </c>
      <c r="F28" s="36" t="s">
        <v>599</v>
      </c>
      <c r="G28" s="36">
        <v>14799</v>
      </c>
      <c r="H28" s="36" t="s">
        <v>524</v>
      </c>
      <c r="I28" s="202" t="s">
        <v>531</v>
      </c>
      <c r="J28" s="36" t="s">
        <v>1099</v>
      </c>
      <c r="K28" s="36" t="s">
        <v>1025</v>
      </c>
      <c r="L28" s="203" t="s">
        <v>324</v>
      </c>
      <c r="M28" s="36" t="s">
        <v>1038</v>
      </c>
      <c r="N28" s="202" t="s">
        <v>432</v>
      </c>
      <c r="O28" s="36" t="s">
        <v>151</v>
      </c>
      <c r="P28" s="36" t="s">
        <v>6</v>
      </c>
      <c r="Q28" s="36" t="s">
        <v>1050</v>
      </c>
      <c r="R28" s="36" t="s">
        <v>140</v>
      </c>
      <c r="S28" s="36" t="s">
        <v>472</v>
      </c>
      <c r="T28" s="209">
        <v>0</v>
      </c>
      <c r="U28" s="209">
        <v>5</v>
      </c>
      <c r="V28" s="214">
        <v>0</v>
      </c>
      <c r="W28" s="44">
        <f t="shared" si="25"/>
        <v>0</v>
      </c>
      <c r="X28" s="39">
        <v>542</v>
      </c>
      <c r="Y28" s="45">
        <f t="shared" si="26"/>
        <v>0</v>
      </c>
      <c r="Z28" s="40">
        <v>0</v>
      </c>
      <c r="AA28" s="205">
        <f t="shared" si="27"/>
        <v>0</v>
      </c>
      <c r="AB28" s="47">
        <f t="shared" si="28"/>
        <v>0</v>
      </c>
      <c r="AC28" s="204">
        <v>161870988.06522933</v>
      </c>
      <c r="AD28" s="48">
        <f t="shared" si="29"/>
        <v>161870988.06522933</v>
      </c>
      <c r="AE28" s="49">
        <f t="shared" si="30"/>
        <v>2</v>
      </c>
      <c r="AF28" s="11" t="s">
        <v>64</v>
      </c>
      <c r="AG28" s="50" t="str">
        <f t="shared" si="1"/>
        <v>1</v>
      </c>
      <c r="AH28" s="11" t="s">
        <v>39</v>
      </c>
      <c r="AI28" s="51" t="str">
        <f t="shared" si="2"/>
        <v>4</v>
      </c>
      <c r="AJ28" s="11" t="s">
        <v>263</v>
      </c>
      <c r="AK28" s="52" t="str">
        <f t="shared" si="3"/>
        <v>4</v>
      </c>
      <c r="AL28" s="11" t="s">
        <v>34</v>
      </c>
      <c r="AM28" s="51" t="str">
        <f t="shared" si="4"/>
        <v>4</v>
      </c>
      <c r="AN28" s="11" t="s">
        <v>243</v>
      </c>
      <c r="AO28" s="52" t="str">
        <f t="shared" si="5"/>
        <v>2</v>
      </c>
      <c r="AP28" s="42" t="s">
        <v>50</v>
      </c>
      <c r="AQ28" s="51" t="str">
        <f t="shared" si="6"/>
        <v>2</v>
      </c>
      <c r="AR28" s="197" t="str">
        <f t="shared" si="31"/>
        <v>2144422</v>
      </c>
      <c r="AS28" s="198">
        <f t="shared" si="32"/>
        <v>4</v>
      </c>
      <c r="AT28" s="198" t="str">
        <f>VLOOKUP(AS28,'Listas '!$B$151:$C$156,2,FALSE)</f>
        <v>Alta</v>
      </c>
      <c r="AU28" s="189" t="str">
        <f>VLOOKUP(AT28,'Listas '!$C$151:$D$156,2,FALSE)</f>
        <v>Crítico</v>
      </c>
    </row>
    <row r="29" spans="2:47" ht="51.6" thickBot="1">
      <c r="B29" s="35"/>
      <c r="C29" s="36" t="s">
        <v>380</v>
      </c>
      <c r="D29" s="36" t="s">
        <v>384</v>
      </c>
      <c r="E29" s="36" t="s">
        <v>382</v>
      </c>
      <c r="F29" s="36" t="s">
        <v>599</v>
      </c>
      <c r="G29" s="36">
        <v>14799</v>
      </c>
      <c r="H29" s="36" t="s">
        <v>525</v>
      </c>
      <c r="I29" s="202" t="s">
        <v>532</v>
      </c>
      <c r="J29" s="36" t="s">
        <v>1100</v>
      </c>
      <c r="K29" s="36" t="s">
        <v>1025</v>
      </c>
      <c r="L29" s="203" t="s">
        <v>324</v>
      </c>
      <c r="M29" s="36" t="s">
        <v>1026</v>
      </c>
      <c r="N29" s="202" t="s">
        <v>432</v>
      </c>
      <c r="O29" s="36" t="s">
        <v>151</v>
      </c>
      <c r="P29" s="36" t="s">
        <v>6</v>
      </c>
      <c r="Q29" s="36" t="s">
        <v>1050</v>
      </c>
      <c r="R29" s="36" t="s">
        <v>140</v>
      </c>
      <c r="S29" s="36" t="s">
        <v>472</v>
      </c>
      <c r="T29" s="209">
        <v>0</v>
      </c>
      <c r="U29" s="209">
        <v>5</v>
      </c>
      <c r="V29" s="214">
        <v>0</v>
      </c>
      <c r="W29" s="44">
        <f t="shared" si="25"/>
        <v>0</v>
      </c>
      <c r="X29" s="39">
        <v>542</v>
      </c>
      <c r="Y29" s="45">
        <f t="shared" si="26"/>
        <v>0</v>
      </c>
      <c r="Z29" s="40">
        <v>0</v>
      </c>
      <c r="AA29" s="205">
        <f t="shared" si="27"/>
        <v>0</v>
      </c>
      <c r="AB29" s="47">
        <f t="shared" si="28"/>
        <v>0</v>
      </c>
      <c r="AC29" s="204">
        <v>161870988.06522933</v>
      </c>
      <c r="AD29" s="48">
        <f t="shared" si="29"/>
        <v>161870988.06522933</v>
      </c>
      <c r="AE29" s="49">
        <f t="shared" si="30"/>
        <v>2</v>
      </c>
      <c r="AF29" s="11" t="s">
        <v>64</v>
      </c>
      <c r="AG29" s="50" t="str">
        <f t="shared" si="1"/>
        <v>1</v>
      </c>
      <c r="AH29" s="11" t="s">
        <v>39</v>
      </c>
      <c r="AI29" s="51" t="str">
        <f t="shared" si="2"/>
        <v>4</v>
      </c>
      <c r="AJ29" s="11" t="s">
        <v>263</v>
      </c>
      <c r="AK29" s="52" t="str">
        <f t="shared" si="3"/>
        <v>4</v>
      </c>
      <c r="AL29" s="11" t="s">
        <v>34</v>
      </c>
      <c r="AM29" s="51" t="str">
        <f t="shared" si="4"/>
        <v>4</v>
      </c>
      <c r="AN29" s="11" t="s">
        <v>243</v>
      </c>
      <c r="AO29" s="52" t="str">
        <f t="shared" si="5"/>
        <v>2</v>
      </c>
      <c r="AP29" s="42" t="s">
        <v>50</v>
      </c>
      <c r="AQ29" s="51" t="str">
        <f t="shared" si="6"/>
        <v>2</v>
      </c>
      <c r="AR29" s="197" t="str">
        <f t="shared" si="31"/>
        <v>2144422</v>
      </c>
      <c r="AS29" s="198">
        <f t="shared" si="32"/>
        <v>4</v>
      </c>
      <c r="AT29" s="198" t="str">
        <f>VLOOKUP(AS29,'Listas '!$B$151:$C$156,2,FALSE)</f>
        <v>Alta</v>
      </c>
      <c r="AU29" s="189" t="str">
        <f>VLOOKUP(AT29,'Listas '!$C$151:$D$156,2,FALSE)</f>
        <v>Crítico</v>
      </c>
    </row>
    <row r="30" spans="2:47" ht="51.6" thickBot="1">
      <c r="B30" s="35"/>
      <c r="C30" s="36" t="s">
        <v>380</v>
      </c>
      <c r="D30" s="36" t="s">
        <v>384</v>
      </c>
      <c r="E30" s="36" t="s">
        <v>382</v>
      </c>
      <c r="F30" s="36" t="s">
        <v>599</v>
      </c>
      <c r="G30" s="36">
        <v>14799</v>
      </c>
      <c r="H30" s="36" t="s">
        <v>526</v>
      </c>
      <c r="I30" s="202" t="s">
        <v>977</v>
      </c>
      <c r="J30" s="36" t="s">
        <v>1101</v>
      </c>
      <c r="K30" s="36" t="s">
        <v>1025</v>
      </c>
      <c r="L30" s="203" t="s">
        <v>324</v>
      </c>
      <c r="M30" s="36" t="s">
        <v>1041</v>
      </c>
      <c r="N30" s="202" t="s">
        <v>432</v>
      </c>
      <c r="O30" s="36" t="s">
        <v>151</v>
      </c>
      <c r="P30" s="36" t="s">
        <v>6</v>
      </c>
      <c r="Q30" s="36" t="s">
        <v>1050</v>
      </c>
      <c r="R30" s="36" t="s">
        <v>140</v>
      </c>
      <c r="S30" s="36" t="s">
        <v>472</v>
      </c>
      <c r="T30" s="209">
        <v>0</v>
      </c>
      <c r="U30" s="209">
        <v>5</v>
      </c>
      <c r="V30" s="214">
        <v>0</v>
      </c>
      <c r="W30" s="44">
        <f t="shared" si="25"/>
        <v>0</v>
      </c>
      <c r="X30" s="39">
        <v>542</v>
      </c>
      <c r="Y30" s="45">
        <f t="shared" si="26"/>
        <v>0</v>
      </c>
      <c r="Z30" s="40">
        <v>0</v>
      </c>
      <c r="AA30" s="205">
        <f t="shared" si="27"/>
        <v>0</v>
      </c>
      <c r="AB30" s="47">
        <f t="shared" si="28"/>
        <v>0</v>
      </c>
      <c r="AC30" s="41">
        <v>161870988.06522933</v>
      </c>
      <c r="AD30" s="48">
        <f t="shared" si="29"/>
        <v>161870988.06522933</v>
      </c>
      <c r="AE30" s="49">
        <f t="shared" si="30"/>
        <v>2</v>
      </c>
      <c r="AF30" s="11" t="s">
        <v>64</v>
      </c>
      <c r="AG30" s="50" t="str">
        <f t="shared" si="1"/>
        <v>1</v>
      </c>
      <c r="AH30" s="11" t="s">
        <v>39</v>
      </c>
      <c r="AI30" s="51" t="str">
        <f t="shared" si="2"/>
        <v>4</v>
      </c>
      <c r="AJ30" s="11" t="s">
        <v>263</v>
      </c>
      <c r="AK30" s="52" t="str">
        <f t="shared" si="3"/>
        <v>4</v>
      </c>
      <c r="AL30" s="11" t="s">
        <v>34</v>
      </c>
      <c r="AM30" s="51" t="str">
        <f t="shared" si="4"/>
        <v>4</v>
      </c>
      <c r="AN30" s="11" t="s">
        <v>243</v>
      </c>
      <c r="AO30" s="52" t="str">
        <f t="shared" si="5"/>
        <v>2</v>
      </c>
      <c r="AP30" s="42" t="s">
        <v>50</v>
      </c>
      <c r="AQ30" s="51" t="str">
        <f t="shared" si="6"/>
        <v>2</v>
      </c>
      <c r="AR30" s="197" t="str">
        <f t="shared" si="31"/>
        <v>2144422</v>
      </c>
      <c r="AS30" s="198">
        <f t="shared" si="32"/>
        <v>4</v>
      </c>
      <c r="AT30" s="198" t="str">
        <f>VLOOKUP(AS30,'Listas '!$B$151:$C$156,2,FALSE)</f>
        <v>Alta</v>
      </c>
      <c r="AU30" s="189" t="str">
        <f>VLOOKUP(AT30,'Listas '!$C$151:$D$156,2,FALSE)</f>
        <v>Crítico</v>
      </c>
    </row>
    <row r="31" spans="2:47" ht="51.6" thickBot="1">
      <c r="B31" s="35"/>
      <c r="C31" s="36" t="s">
        <v>380</v>
      </c>
      <c r="D31" s="36" t="s">
        <v>384</v>
      </c>
      <c r="E31" s="36" t="s">
        <v>382</v>
      </c>
      <c r="F31" s="36" t="s">
        <v>599</v>
      </c>
      <c r="G31" s="36">
        <v>14799</v>
      </c>
      <c r="H31" s="36" t="s">
        <v>527</v>
      </c>
      <c r="I31" s="202" t="s">
        <v>535</v>
      </c>
      <c r="J31" s="36" t="s">
        <v>1102</v>
      </c>
      <c r="K31" s="36" t="s">
        <v>1025</v>
      </c>
      <c r="L31" s="203" t="s">
        <v>324</v>
      </c>
      <c r="M31" s="36" t="s">
        <v>1041</v>
      </c>
      <c r="N31" s="202" t="s">
        <v>432</v>
      </c>
      <c r="O31" s="36" t="s">
        <v>151</v>
      </c>
      <c r="P31" s="36" t="s">
        <v>6</v>
      </c>
      <c r="Q31" s="36" t="s">
        <v>1050</v>
      </c>
      <c r="R31" s="36" t="s">
        <v>140</v>
      </c>
      <c r="S31" s="36" t="s">
        <v>472</v>
      </c>
      <c r="T31" s="209">
        <v>0</v>
      </c>
      <c r="U31" s="209">
        <v>5</v>
      </c>
      <c r="V31" s="214">
        <v>0</v>
      </c>
      <c r="W31" s="44">
        <f t="shared" ref="W31:W32" si="37">V31/30</f>
        <v>0</v>
      </c>
      <c r="X31" s="39">
        <v>542</v>
      </c>
      <c r="Y31" s="45">
        <f t="shared" ref="Y31:Y32" si="38">T31</f>
        <v>0</v>
      </c>
      <c r="Z31" s="40">
        <v>0</v>
      </c>
      <c r="AA31" s="205">
        <f t="shared" ref="AA31:AA32" si="39">W31*Z31*Y31</f>
        <v>0</v>
      </c>
      <c r="AB31" s="47">
        <f t="shared" ref="AB31:AB32" si="40">+AA31*X31</f>
        <v>0</v>
      </c>
      <c r="AC31" s="41">
        <v>161870988.06522933</v>
      </c>
      <c r="AD31" s="48">
        <f t="shared" ref="AD31:AD32" si="41">+AB31+AC31</f>
        <v>161870988.06522933</v>
      </c>
      <c r="AE31" s="49">
        <f t="shared" ref="AE31:AE32" si="42">IF(AD31&lt;=130000000,1,IF(AND(AD31&gt;130000000,AD31&lt;=390000000),2,IF(AND(AD31&gt;390000000,AD31&lt;=650000000),3,IF(AND(AD31&gt;650000000,AD31&lt;=1300000000),4,5))))</f>
        <v>2</v>
      </c>
      <c r="AF31" s="11" t="s">
        <v>64</v>
      </c>
      <c r="AG31" s="50" t="str">
        <f t="shared" si="1"/>
        <v>1</v>
      </c>
      <c r="AH31" s="11" t="s">
        <v>39</v>
      </c>
      <c r="AI31" s="51" t="str">
        <f t="shared" si="2"/>
        <v>4</v>
      </c>
      <c r="AJ31" s="11" t="s">
        <v>263</v>
      </c>
      <c r="AK31" s="52" t="str">
        <f t="shared" si="3"/>
        <v>4</v>
      </c>
      <c r="AL31" s="11" t="s">
        <v>34</v>
      </c>
      <c r="AM31" s="51" t="str">
        <f t="shared" si="4"/>
        <v>4</v>
      </c>
      <c r="AN31" s="11" t="s">
        <v>243</v>
      </c>
      <c r="AO31" s="52" t="str">
        <f t="shared" si="5"/>
        <v>2</v>
      </c>
      <c r="AP31" s="42" t="s">
        <v>50</v>
      </c>
      <c r="AQ31" s="51" t="str">
        <f t="shared" si="6"/>
        <v>2</v>
      </c>
      <c r="AR31" s="197" t="str">
        <f t="shared" si="31"/>
        <v>2144422</v>
      </c>
      <c r="AS31" s="198">
        <f t="shared" si="32"/>
        <v>4</v>
      </c>
      <c r="AT31" s="198" t="str">
        <f>VLOOKUP(AS31,'Listas '!$B$151:$C$156,2,FALSE)</f>
        <v>Alta</v>
      </c>
      <c r="AU31" s="189" t="str">
        <f>VLOOKUP(AT31,'Listas '!$C$151:$D$156,2,FALSE)</f>
        <v>Crítico</v>
      </c>
    </row>
    <row r="32" spans="2:47" ht="51.6" thickBot="1">
      <c r="B32" s="35"/>
      <c r="C32" s="36" t="s">
        <v>380</v>
      </c>
      <c r="D32" s="36" t="s">
        <v>384</v>
      </c>
      <c r="E32" s="36" t="s">
        <v>382</v>
      </c>
      <c r="F32" s="36" t="s">
        <v>599</v>
      </c>
      <c r="G32" s="36">
        <v>14799</v>
      </c>
      <c r="H32" s="36" t="s">
        <v>528</v>
      </c>
      <c r="I32" s="202" t="s">
        <v>536</v>
      </c>
      <c r="J32" s="36" t="s">
        <v>1103</v>
      </c>
      <c r="K32" s="36" t="s">
        <v>1025</v>
      </c>
      <c r="L32" s="203" t="s">
        <v>324</v>
      </c>
      <c r="M32" s="36" t="s">
        <v>1041</v>
      </c>
      <c r="N32" s="202" t="s">
        <v>432</v>
      </c>
      <c r="O32" s="36" t="s">
        <v>151</v>
      </c>
      <c r="P32" s="36" t="s">
        <v>6</v>
      </c>
      <c r="Q32" s="36" t="s">
        <v>1050</v>
      </c>
      <c r="R32" s="36" t="s">
        <v>140</v>
      </c>
      <c r="S32" s="36" t="s">
        <v>472</v>
      </c>
      <c r="T32" s="209">
        <v>4.1666666666666664E-2</v>
      </c>
      <c r="U32" s="209">
        <v>5</v>
      </c>
      <c r="V32" s="54">
        <v>734689</v>
      </c>
      <c r="W32" s="44">
        <f t="shared" si="37"/>
        <v>24489.633333333335</v>
      </c>
      <c r="X32" s="39">
        <v>542</v>
      </c>
      <c r="Y32" s="45">
        <f t="shared" si="38"/>
        <v>4.1666666666666664E-2</v>
      </c>
      <c r="Z32" s="40">
        <v>1</v>
      </c>
      <c r="AA32" s="205">
        <f t="shared" si="39"/>
        <v>1020.401388888889</v>
      </c>
      <c r="AB32" s="47">
        <f t="shared" si="40"/>
        <v>553057.55277777778</v>
      </c>
      <c r="AC32" s="41">
        <v>161870988.06522933</v>
      </c>
      <c r="AD32" s="48">
        <f t="shared" si="41"/>
        <v>162424045.61800709</v>
      </c>
      <c r="AE32" s="49">
        <f t="shared" si="42"/>
        <v>2</v>
      </c>
      <c r="AF32" s="11" t="s">
        <v>241</v>
      </c>
      <c r="AG32" s="50" t="str">
        <f t="shared" si="1"/>
        <v>3</v>
      </c>
      <c r="AH32" s="11" t="s">
        <v>39</v>
      </c>
      <c r="AI32" s="51" t="str">
        <f t="shared" si="2"/>
        <v>4</v>
      </c>
      <c r="AJ32" s="11" t="s">
        <v>263</v>
      </c>
      <c r="AK32" s="52" t="str">
        <f t="shared" si="3"/>
        <v>4</v>
      </c>
      <c r="AL32" s="11" t="s">
        <v>34</v>
      </c>
      <c r="AM32" s="51" t="str">
        <f t="shared" si="4"/>
        <v>4</v>
      </c>
      <c r="AN32" s="11" t="s">
        <v>243</v>
      </c>
      <c r="AO32" s="52" t="str">
        <f t="shared" si="5"/>
        <v>2</v>
      </c>
      <c r="AP32" s="42" t="s">
        <v>50</v>
      </c>
      <c r="AQ32" s="51" t="str">
        <f t="shared" si="6"/>
        <v>2</v>
      </c>
      <c r="AR32" s="197" t="str">
        <f t="shared" si="31"/>
        <v>2344422</v>
      </c>
      <c r="AS32" s="198">
        <f t="shared" si="32"/>
        <v>4</v>
      </c>
      <c r="AT32" s="198" t="str">
        <f>VLOOKUP(AS32,'Listas '!$B$151:$C$156,2,FALSE)</f>
        <v>Alta</v>
      </c>
      <c r="AU32" s="189" t="str">
        <f>VLOOKUP(AT32,'Listas '!$C$151:$D$156,2,FALSE)</f>
        <v>Crítico</v>
      </c>
    </row>
    <row r="33" spans="2:47" ht="51.6" thickBot="1">
      <c r="B33" s="35"/>
      <c r="C33" s="36" t="s">
        <v>380</v>
      </c>
      <c r="D33" s="36" t="s">
        <v>384</v>
      </c>
      <c r="E33" s="36" t="s">
        <v>382</v>
      </c>
      <c r="F33" s="36" t="s">
        <v>599</v>
      </c>
      <c r="G33" s="36">
        <v>14799</v>
      </c>
      <c r="H33" s="36" t="s">
        <v>529</v>
      </c>
      <c r="I33" s="202" t="s">
        <v>537</v>
      </c>
      <c r="J33" s="36" t="s">
        <v>1049</v>
      </c>
      <c r="K33" s="36" t="s">
        <v>1025</v>
      </c>
      <c r="L33" s="203" t="s">
        <v>324</v>
      </c>
      <c r="M33" s="36" t="s">
        <v>1041</v>
      </c>
      <c r="N33" s="202" t="s">
        <v>432</v>
      </c>
      <c r="O33" s="36" t="s">
        <v>151</v>
      </c>
      <c r="P33" s="36" t="s">
        <v>6</v>
      </c>
      <c r="Q33" s="36" t="s">
        <v>1050</v>
      </c>
      <c r="R33" s="36" t="s">
        <v>140</v>
      </c>
      <c r="S33" s="36" t="s">
        <v>148</v>
      </c>
      <c r="T33" s="209">
        <v>4.1666666666666664E-2</v>
      </c>
      <c r="U33" s="209">
        <v>5</v>
      </c>
      <c r="V33" s="216">
        <v>1487609</v>
      </c>
      <c r="W33" s="44">
        <f t="shared" si="25"/>
        <v>49586.966666666667</v>
      </c>
      <c r="X33" s="39">
        <v>542</v>
      </c>
      <c r="Y33" s="45">
        <f t="shared" si="26"/>
        <v>4.1666666666666664E-2</v>
      </c>
      <c r="Z33" s="40">
        <v>1</v>
      </c>
      <c r="AA33" s="205">
        <f t="shared" si="27"/>
        <v>2066.1236111111111</v>
      </c>
      <c r="AB33" s="47">
        <f t="shared" si="28"/>
        <v>1119838.9972222222</v>
      </c>
      <c r="AC33" s="204">
        <v>161870988.06522933</v>
      </c>
      <c r="AD33" s="48">
        <f t="shared" si="29"/>
        <v>162990827.06245154</v>
      </c>
      <c r="AE33" s="49">
        <f t="shared" si="30"/>
        <v>2</v>
      </c>
      <c r="AF33" s="11" t="s">
        <v>256</v>
      </c>
      <c r="AG33" s="50" t="str">
        <f t="shared" si="1"/>
        <v>4</v>
      </c>
      <c r="AH33" s="11" t="s">
        <v>39</v>
      </c>
      <c r="AI33" s="51" t="str">
        <f t="shared" si="2"/>
        <v>4</v>
      </c>
      <c r="AJ33" s="11" t="s">
        <v>263</v>
      </c>
      <c r="AK33" s="52" t="str">
        <f t="shared" si="3"/>
        <v>4</v>
      </c>
      <c r="AL33" s="11" t="s">
        <v>34</v>
      </c>
      <c r="AM33" s="51" t="str">
        <f t="shared" si="4"/>
        <v>4</v>
      </c>
      <c r="AN33" s="11" t="s">
        <v>243</v>
      </c>
      <c r="AO33" s="52" t="str">
        <f t="shared" si="5"/>
        <v>2</v>
      </c>
      <c r="AP33" s="42" t="s">
        <v>50</v>
      </c>
      <c r="AQ33" s="51" t="str">
        <f t="shared" si="6"/>
        <v>2</v>
      </c>
      <c r="AR33" s="197" t="str">
        <f t="shared" si="31"/>
        <v>2444422</v>
      </c>
      <c r="AS33" s="198">
        <f t="shared" si="32"/>
        <v>4</v>
      </c>
      <c r="AT33" s="198" t="str">
        <f>VLOOKUP(AS33,'Listas '!$B$151:$C$156,2,FALSE)</f>
        <v>Alta</v>
      </c>
      <c r="AU33" s="189" t="str">
        <f>VLOOKUP(AT33,'Listas '!$C$151:$D$156,2,FALSE)</f>
        <v>Crítico</v>
      </c>
    </row>
    <row r="34" spans="2:47" ht="41.4" thickBot="1">
      <c r="B34" s="35"/>
      <c r="C34" s="36" t="s">
        <v>380</v>
      </c>
      <c r="D34" s="36" t="s">
        <v>384</v>
      </c>
      <c r="E34" s="36" t="s">
        <v>382</v>
      </c>
      <c r="F34" s="36" t="s">
        <v>598</v>
      </c>
      <c r="G34" s="36">
        <v>14799</v>
      </c>
      <c r="H34" s="36" t="s">
        <v>533</v>
      </c>
      <c r="I34" s="202" t="s">
        <v>534</v>
      </c>
      <c r="J34" s="36" t="s">
        <v>477</v>
      </c>
      <c r="K34" s="36" t="s">
        <v>478</v>
      </c>
      <c r="L34" s="37" t="s">
        <v>136</v>
      </c>
      <c r="M34" s="36" t="s">
        <v>1034</v>
      </c>
      <c r="N34" s="202" t="s">
        <v>432</v>
      </c>
      <c r="O34" s="36" t="s">
        <v>147</v>
      </c>
      <c r="P34" s="36" t="s">
        <v>1</v>
      </c>
      <c r="Q34" s="36" t="s">
        <v>476</v>
      </c>
      <c r="R34" s="37" t="s">
        <v>140</v>
      </c>
      <c r="S34" s="36" t="s">
        <v>1051</v>
      </c>
      <c r="T34" s="38">
        <v>0</v>
      </c>
      <c r="U34" s="209">
        <v>90</v>
      </c>
      <c r="V34" s="54">
        <v>0</v>
      </c>
      <c r="W34" s="44">
        <f t="shared" si="25"/>
        <v>0</v>
      </c>
      <c r="X34" s="39">
        <v>542</v>
      </c>
      <c r="Y34" s="45">
        <f t="shared" si="26"/>
        <v>0</v>
      </c>
      <c r="Z34" s="40">
        <v>0</v>
      </c>
      <c r="AA34" s="205">
        <f t="shared" ref="AA34" si="43">W34*Z34*Y34</f>
        <v>0</v>
      </c>
      <c r="AB34" s="47">
        <f t="shared" ref="AB34" si="44">+AA34*X34</f>
        <v>0</v>
      </c>
      <c r="AC34" s="41">
        <v>31654288.783376887</v>
      </c>
      <c r="AD34" s="48">
        <f t="shared" ref="AD34" si="45">+AB34+AC34</f>
        <v>31654288.783376887</v>
      </c>
      <c r="AE34" s="49">
        <f t="shared" ref="AE34" si="46">IF(AD34&lt;=130000000,1,IF(AND(AD34&gt;130000000,AD34&lt;=390000000),2,IF(AND(AD34&gt;390000000,AD34&lt;=650000000),3,IF(AND(AD34&gt;650000000,AD34&lt;=1300000000),4,5))))</f>
        <v>1</v>
      </c>
      <c r="AF34" s="11" t="s">
        <v>64</v>
      </c>
      <c r="AG34" s="50" t="str">
        <f t="shared" si="1"/>
        <v>1</v>
      </c>
      <c r="AH34" s="11" t="s">
        <v>63</v>
      </c>
      <c r="AI34" s="51" t="str">
        <f t="shared" si="2"/>
        <v>1</v>
      </c>
      <c r="AJ34" s="11" t="s">
        <v>143</v>
      </c>
      <c r="AK34" s="52" t="str">
        <f t="shared" si="3"/>
        <v>1</v>
      </c>
      <c r="AL34" s="11" t="s">
        <v>43</v>
      </c>
      <c r="AM34" s="51" t="str">
        <f t="shared" si="4"/>
        <v>3</v>
      </c>
      <c r="AN34" s="11" t="s">
        <v>247</v>
      </c>
      <c r="AO34" s="52" t="str">
        <f t="shared" si="5"/>
        <v>1</v>
      </c>
      <c r="AP34" s="42" t="s">
        <v>62</v>
      </c>
      <c r="AQ34" s="51" t="str">
        <f t="shared" ref="AQ34" si="47">IF(MID(AP34,1,1)="0",MID(AP34,2,1),MID(AP34,1,2))</f>
        <v>1</v>
      </c>
      <c r="AR34" s="197" t="str">
        <f t="shared" ref="AR34" si="48">CONCATENATE(AE34,AG34,AI34,AK34,AM34,AO34,AQ34)</f>
        <v>1111311</v>
      </c>
      <c r="AS34" s="198">
        <f t="shared" ref="AS34" si="49">IFERROR(MAX(_xlfn.NUMBERVALUE(AI34),_xlfn.NUMBERVALUE(AK34),_xlfn.NUMBERVALUE(AM34),_xlfn.NUMBERVALUE(AE34),_xlfn.NUMBERVALUE(AO34),_xlfn.NUMBERVALUE(AQ34),_xlfn.NUMBERVALUE(AG34)),"")</f>
        <v>3</v>
      </c>
      <c r="AT34" s="198" t="str">
        <f>VLOOKUP(AS34,'Listas '!$B$151:$C$156,2,FALSE)</f>
        <v>Media</v>
      </c>
      <c r="AU34" s="189" t="str">
        <f>VLOOKUP(AT34,'Listas '!$C$151:$D$156,2,FALSE)</f>
        <v>Esencial</v>
      </c>
    </row>
    <row r="88" spans="22:22">
      <c r="V88" s="185">
        <v>2</v>
      </c>
    </row>
  </sheetData>
  <mergeCells count="16">
    <mergeCell ref="AP6:AQ6"/>
    <mergeCell ref="B2:AU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AQ8:AR8 W13:W19 AB10:AB11 AQ9:AQ11 AM8:AP12 Z8:AB9 AD8:AE11 W8:W11 W27:W29 AD27:AE29 AA27:AB29 AA23:AB23 W33:X33 X23:X32 AA10:AA21 AC20:AC21 AB13:AB21 AD13:AE21 X8:X19 AL20 AR9:AR33 W20:X21 AD23:AF23 AF8:AK20 AM13:AQ20 AL22:AL23 AF21:AQ21 Z10:Z34 W34 AA33:AB34 AD33:AE34 AF22:AK34 AM22:AQ33 AL34:AR34">
    <cfRule type="containsText" dxfId="3217" priority="356" operator="containsText" text="Muy Crítico">
      <formula>NOT(ISERROR(SEARCH("Muy Crítico",W8)))</formula>
    </cfRule>
    <cfRule type="containsText" dxfId="3216" priority="357" operator="containsText" text="Crítico">
      <formula>NOT(ISERROR(SEARCH("Crítico",W8)))</formula>
    </cfRule>
    <cfRule type="containsText" dxfId="3215" priority="358" operator="containsText" text="Poco Crítico">
      <formula>NOT(ISERROR(SEARCH("Poco Crítico",W8)))</formula>
    </cfRule>
    <cfRule type="containsText" dxfId="3214" priority="359" operator="containsText" text="No Crítico">
      <formula>NOT(ISERROR(SEARCH("No Crítico",W8)))</formula>
    </cfRule>
  </conditionalFormatting>
  <conditionalFormatting sqref="W12 AD12:AE12 AB12 AQ12">
    <cfRule type="containsText" dxfId="3213" priority="352" operator="containsText" text="Muy Crítico">
      <formula>NOT(ISERROR(SEARCH("Muy Crítico",W12)))</formula>
    </cfRule>
    <cfRule type="containsText" dxfId="3212" priority="353" operator="containsText" text="Crítico">
      <formula>NOT(ISERROR(SEARCH("Crítico",W12)))</formula>
    </cfRule>
    <cfRule type="containsText" dxfId="3211" priority="354" operator="containsText" text="Poco Crítico">
      <formula>NOT(ISERROR(SEARCH("Poco Crítico",W12)))</formula>
    </cfRule>
    <cfRule type="containsText" dxfId="3210" priority="355" operator="containsText" text="No Crítico">
      <formula>NOT(ISERROR(SEARCH("No Crítico",W12)))</formula>
    </cfRule>
  </conditionalFormatting>
  <conditionalFormatting sqref="V8:V15">
    <cfRule type="containsText" dxfId="3209" priority="320" operator="containsText" text="Muy Crítico">
      <formula>NOT(ISERROR(SEARCH("Muy Crítico",V8)))</formula>
    </cfRule>
    <cfRule type="containsText" dxfId="3208" priority="321" operator="containsText" text="Crítico">
      <formula>NOT(ISERROR(SEARCH("Crítico",V8)))</formula>
    </cfRule>
    <cfRule type="containsText" dxfId="3207" priority="322" operator="containsText" text="Poco Crítico">
      <formula>NOT(ISERROR(SEARCH("Poco Crítico",V8)))</formula>
    </cfRule>
    <cfRule type="containsText" dxfId="3206" priority="323" operator="containsText" text="No Crítico">
      <formula>NOT(ISERROR(SEARCH("No Crítico",V8)))</formula>
    </cfRule>
  </conditionalFormatting>
  <conditionalFormatting sqref="AL8:AL19 AL24:AL33">
    <cfRule type="containsText" dxfId="3205" priority="192" operator="containsText" text="Muy Crítico">
      <formula>NOT(ISERROR(SEARCH("Muy Crítico",AL8)))</formula>
    </cfRule>
    <cfRule type="containsText" dxfId="3204" priority="193" operator="containsText" text="Crítico">
      <formula>NOT(ISERROR(SEARCH("Crítico",AL8)))</formula>
    </cfRule>
    <cfRule type="containsText" dxfId="3203" priority="194" operator="containsText" text="Poco Crítico">
      <formula>NOT(ISERROR(SEARCH("Poco Crítico",AL8)))</formula>
    </cfRule>
    <cfRule type="containsText" dxfId="3202" priority="195" operator="containsText" text="No Crítico">
      <formula>NOT(ISERROR(SEARCH("No Crítico",AL8)))</formula>
    </cfRule>
  </conditionalFormatting>
  <conditionalFormatting sqref="AU8:AU34">
    <cfRule type="expression" dxfId="3201" priority="144">
      <formula>IF(AU8="No crítico",1,0)</formula>
    </cfRule>
    <cfRule type="expression" dxfId="3200" priority="145">
      <formula>IF(AU8="Esencial",1,0)</formula>
    </cfRule>
    <cfRule type="expression" dxfId="3199" priority="146">
      <formula>IF(AU8="Crítico",1,0)</formula>
    </cfRule>
    <cfRule type="expression" dxfId="3198" priority="147">
      <formula>IF(AU8="Muy crítico",1,0)</formula>
    </cfRule>
  </conditionalFormatting>
  <conditionalFormatting sqref="AC10:AC19">
    <cfRule type="containsText" dxfId="3197" priority="140" operator="containsText" text="Muy Crítico">
      <formula>NOT(ISERROR(SEARCH("Muy Crítico",AC10)))</formula>
    </cfRule>
    <cfRule type="containsText" dxfId="3196" priority="141" operator="containsText" text="Crítico">
      <formula>NOT(ISERROR(SEARCH("Crítico",AC10)))</formula>
    </cfRule>
    <cfRule type="containsText" dxfId="3195" priority="142" operator="containsText" text="Poco Crítico">
      <formula>NOT(ISERROR(SEARCH("Poco Crítico",AC10)))</formula>
    </cfRule>
    <cfRule type="containsText" dxfId="3194" priority="143" operator="containsText" text="No Crítico">
      <formula>NOT(ISERROR(SEARCH("No Crítico",AC10)))</formula>
    </cfRule>
  </conditionalFormatting>
  <conditionalFormatting sqref="AC8:AC9 AC33 AC27:AC29">
    <cfRule type="containsText" dxfId="3193" priority="109" operator="containsText" text="Muy Crítico">
      <formula>NOT(ISERROR(SEARCH("Muy Crítico",AC8)))</formula>
    </cfRule>
    <cfRule type="containsText" dxfId="3192" priority="110" operator="containsText" text="Crítico">
      <formula>NOT(ISERROR(SEARCH("Crítico",AC8)))</formula>
    </cfRule>
    <cfRule type="containsText" dxfId="3191" priority="111" operator="containsText" text="Poco Crítico">
      <formula>NOT(ISERROR(SEARCH("Poco Crítico",AC8)))</formula>
    </cfRule>
    <cfRule type="containsText" dxfId="3190" priority="112" operator="containsText" text="No Crítico">
      <formula>NOT(ISERROR(SEARCH("No Crítico",AC8)))</formula>
    </cfRule>
  </conditionalFormatting>
  <conditionalFormatting sqref="W23">
    <cfRule type="containsText" dxfId="3189" priority="105" operator="containsText" text="Muy Crítico">
      <formula>NOT(ISERROR(SEARCH("Muy Crítico",W23)))</formula>
    </cfRule>
    <cfRule type="containsText" dxfId="3188" priority="106" operator="containsText" text="Crítico">
      <formula>NOT(ISERROR(SEARCH("Crítico",W23)))</formula>
    </cfRule>
    <cfRule type="containsText" dxfId="3187" priority="107" operator="containsText" text="Poco Crítico">
      <formula>NOT(ISERROR(SEARCH("Poco Crítico",W23)))</formula>
    </cfRule>
    <cfRule type="containsText" dxfId="3186" priority="108" operator="containsText" text="No Crítico">
      <formula>NOT(ISERROR(SEARCH("No Crítico",W23)))</formula>
    </cfRule>
  </conditionalFormatting>
  <conditionalFormatting sqref="AA30:AB32 AD30:AE32 W30:W32">
    <cfRule type="containsText" dxfId="3185" priority="97" operator="containsText" text="Muy Crítico">
      <formula>NOT(ISERROR(SEARCH("Muy Crítico",W30)))</formula>
    </cfRule>
    <cfRule type="containsText" dxfId="3184" priority="98" operator="containsText" text="Crítico">
      <formula>NOT(ISERROR(SEARCH("Crítico",W30)))</formula>
    </cfRule>
    <cfRule type="containsText" dxfId="3183" priority="99" operator="containsText" text="Poco Crítico">
      <formula>NOT(ISERROR(SEARCH("Poco Crítico",W30)))</formula>
    </cfRule>
    <cfRule type="containsText" dxfId="3182" priority="100" operator="containsText" text="No Crítico">
      <formula>NOT(ISERROR(SEARCH("No Crítico",W30)))</formula>
    </cfRule>
  </conditionalFormatting>
  <conditionalFormatting sqref="AC30:AC32">
    <cfRule type="containsText" dxfId="3181" priority="93" operator="containsText" text="Muy Crítico">
      <formula>NOT(ISERROR(SEARCH("Muy Crítico",AC30)))</formula>
    </cfRule>
    <cfRule type="containsText" dxfId="3180" priority="94" operator="containsText" text="Crítico">
      <formula>NOT(ISERROR(SEARCH("Crítico",AC30)))</formula>
    </cfRule>
    <cfRule type="containsText" dxfId="3179" priority="95" operator="containsText" text="Poco Crítico">
      <formula>NOT(ISERROR(SEARCH("Poco Crítico",AC30)))</formula>
    </cfRule>
    <cfRule type="containsText" dxfId="3178" priority="96" operator="containsText" text="No Crítico">
      <formula>NOT(ISERROR(SEARCH("No Crítico",AC30)))</formula>
    </cfRule>
  </conditionalFormatting>
  <conditionalFormatting sqref="AA26:AB26 AD26:AE26 W26">
    <cfRule type="containsText" dxfId="3177" priority="89" operator="containsText" text="Muy Crítico">
      <formula>NOT(ISERROR(SEARCH("Muy Crítico",W26)))</formula>
    </cfRule>
    <cfRule type="containsText" dxfId="3176" priority="90" operator="containsText" text="Crítico">
      <formula>NOT(ISERROR(SEARCH("Crítico",W26)))</formula>
    </cfRule>
    <cfRule type="containsText" dxfId="3175" priority="91" operator="containsText" text="Poco Crítico">
      <formula>NOT(ISERROR(SEARCH("Poco Crítico",W26)))</formula>
    </cfRule>
    <cfRule type="containsText" dxfId="3174" priority="92" operator="containsText" text="No Crítico">
      <formula>NOT(ISERROR(SEARCH("No Crítico",W26)))</formula>
    </cfRule>
  </conditionalFormatting>
  <conditionalFormatting sqref="AC26">
    <cfRule type="containsText" dxfId="3173" priority="85" operator="containsText" text="Muy Crítico">
      <formula>NOT(ISERROR(SEARCH("Muy Crítico",AC26)))</formula>
    </cfRule>
    <cfRule type="containsText" dxfId="3172" priority="86" operator="containsText" text="Crítico">
      <formula>NOT(ISERROR(SEARCH("Crítico",AC26)))</formula>
    </cfRule>
    <cfRule type="containsText" dxfId="3171" priority="87" operator="containsText" text="Poco Crítico">
      <formula>NOT(ISERROR(SEARCH("Poco Crítico",AC26)))</formula>
    </cfRule>
    <cfRule type="containsText" dxfId="3170" priority="88" operator="containsText" text="No Crítico">
      <formula>NOT(ISERROR(SEARCH("No Crítico",AC26)))</formula>
    </cfRule>
  </conditionalFormatting>
  <conditionalFormatting sqref="V25">
    <cfRule type="containsText" dxfId="3169" priority="81" operator="containsText" text="Muy Crítico">
      <formula>NOT(ISERROR(SEARCH("Muy Crítico",V25)))</formula>
    </cfRule>
    <cfRule type="containsText" dxfId="3168" priority="82" operator="containsText" text="Crítico">
      <formula>NOT(ISERROR(SEARCH("Crítico",V25)))</formula>
    </cfRule>
    <cfRule type="containsText" dxfId="3167" priority="83" operator="containsText" text="Poco Crítico">
      <formula>NOT(ISERROR(SEARCH("Poco Crítico",V25)))</formula>
    </cfRule>
    <cfRule type="containsText" dxfId="3166" priority="84" operator="containsText" text="No Crítico">
      <formula>NOT(ISERROR(SEARCH("No Crítico",V25)))</formula>
    </cfRule>
  </conditionalFormatting>
  <conditionalFormatting sqref="AA25">
    <cfRule type="containsText" dxfId="3165" priority="77" operator="containsText" text="Muy Crítico">
      <formula>NOT(ISERROR(SEARCH("Muy Crítico",AA25)))</formula>
    </cfRule>
    <cfRule type="containsText" dxfId="3164" priority="78" operator="containsText" text="Crítico">
      <formula>NOT(ISERROR(SEARCH("Crítico",AA25)))</formula>
    </cfRule>
    <cfRule type="containsText" dxfId="3163" priority="79" operator="containsText" text="Poco Crítico">
      <formula>NOT(ISERROR(SEARCH("Poco Crítico",AA25)))</formula>
    </cfRule>
    <cfRule type="containsText" dxfId="3162" priority="80" operator="containsText" text="No Crítico">
      <formula>NOT(ISERROR(SEARCH("No Crítico",AA25)))</formula>
    </cfRule>
  </conditionalFormatting>
  <conditionalFormatting sqref="W25 AD25:AE25 AB25">
    <cfRule type="containsText" dxfId="3161" priority="73" operator="containsText" text="Muy Crítico">
      <formula>NOT(ISERROR(SEARCH("Muy Crítico",W25)))</formula>
    </cfRule>
    <cfRule type="containsText" dxfId="3160" priority="74" operator="containsText" text="Crítico">
      <formula>NOT(ISERROR(SEARCH("Crítico",W25)))</formula>
    </cfRule>
    <cfRule type="containsText" dxfId="3159" priority="75" operator="containsText" text="Poco Crítico">
      <formula>NOT(ISERROR(SEARCH("Poco Crítico",W25)))</formula>
    </cfRule>
    <cfRule type="containsText" dxfId="3158" priority="76" operator="containsText" text="No Crítico">
      <formula>NOT(ISERROR(SEARCH("No Crítico",W25)))</formula>
    </cfRule>
  </conditionalFormatting>
  <conditionalFormatting sqref="AC25">
    <cfRule type="containsText" dxfId="3157" priority="69" operator="containsText" text="Muy Crítico">
      <formula>NOT(ISERROR(SEARCH("Muy Crítico",AC25)))</formula>
    </cfRule>
    <cfRule type="containsText" dxfId="3156" priority="70" operator="containsText" text="Crítico">
      <formula>NOT(ISERROR(SEARCH("Crítico",AC25)))</formula>
    </cfRule>
    <cfRule type="containsText" dxfId="3155" priority="71" operator="containsText" text="Poco Crítico">
      <formula>NOT(ISERROR(SEARCH("Poco Crítico",AC25)))</formula>
    </cfRule>
    <cfRule type="containsText" dxfId="3154" priority="72" operator="containsText" text="No Crítico">
      <formula>NOT(ISERROR(SEARCH("No Crítico",AC25)))</formula>
    </cfRule>
  </conditionalFormatting>
  <conditionalFormatting sqref="V24">
    <cfRule type="containsText" dxfId="3153" priority="65" operator="containsText" text="Muy Crítico">
      <formula>NOT(ISERROR(SEARCH("Muy Crítico",V24)))</formula>
    </cfRule>
    <cfRule type="containsText" dxfId="3152" priority="66" operator="containsText" text="Crítico">
      <formula>NOT(ISERROR(SEARCH("Crítico",V24)))</formula>
    </cfRule>
    <cfRule type="containsText" dxfId="3151" priority="67" operator="containsText" text="Poco Crítico">
      <formula>NOT(ISERROR(SEARCH("Poco Crítico",V24)))</formula>
    </cfRule>
    <cfRule type="containsText" dxfId="3150" priority="68" operator="containsText" text="No Crítico">
      <formula>NOT(ISERROR(SEARCH("No Crítico",V24)))</formula>
    </cfRule>
  </conditionalFormatting>
  <conditionalFormatting sqref="AA24">
    <cfRule type="containsText" dxfId="3149" priority="61" operator="containsText" text="Muy Crítico">
      <formula>NOT(ISERROR(SEARCH("Muy Crítico",AA24)))</formula>
    </cfRule>
    <cfRule type="containsText" dxfId="3148" priority="62" operator="containsText" text="Crítico">
      <formula>NOT(ISERROR(SEARCH("Crítico",AA24)))</formula>
    </cfRule>
    <cfRule type="containsText" dxfId="3147" priority="63" operator="containsText" text="Poco Crítico">
      <formula>NOT(ISERROR(SEARCH("Poco Crítico",AA24)))</formula>
    </cfRule>
    <cfRule type="containsText" dxfId="3146" priority="64" operator="containsText" text="No Crítico">
      <formula>NOT(ISERROR(SEARCH("No Crítico",AA24)))</formula>
    </cfRule>
  </conditionalFormatting>
  <conditionalFormatting sqref="W24 AD24:AE24 AB24">
    <cfRule type="containsText" dxfId="3145" priority="57" operator="containsText" text="Muy Crítico">
      <formula>NOT(ISERROR(SEARCH("Muy Crítico",W24)))</formula>
    </cfRule>
    <cfRule type="containsText" dxfId="3144" priority="58" operator="containsText" text="Crítico">
      <formula>NOT(ISERROR(SEARCH("Crítico",W24)))</formula>
    </cfRule>
    <cfRule type="containsText" dxfId="3143" priority="59" operator="containsText" text="Poco Crítico">
      <formula>NOT(ISERROR(SEARCH("Poco Crítico",W24)))</formula>
    </cfRule>
    <cfRule type="containsText" dxfId="3142" priority="60" operator="containsText" text="No Crítico">
      <formula>NOT(ISERROR(SEARCH("No Crítico",W24)))</formula>
    </cfRule>
  </conditionalFormatting>
  <conditionalFormatting sqref="AC24">
    <cfRule type="containsText" dxfId="3141" priority="53" operator="containsText" text="Muy Crítico">
      <formula>NOT(ISERROR(SEARCH("Muy Crítico",AC24)))</formula>
    </cfRule>
    <cfRule type="containsText" dxfId="3140" priority="54" operator="containsText" text="Crítico">
      <formula>NOT(ISERROR(SEARCH("Crítico",AC24)))</formula>
    </cfRule>
    <cfRule type="containsText" dxfId="3139" priority="55" operator="containsText" text="Poco Crítico">
      <formula>NOT(ISERROR(SEARCH("Poco Crítico",AC24)))</formula>
    </cfRule>
    <cfRule type="containsText" dxfId="3138" priority="56" operator="containsText" text="No Crítico">
      <formula>NOT(ISERROR(SEARCH("No Crítico",AC24)))</formula>
    </cfRule>
  </conditionalFormatting>
  <conditionalFormatting sqref="V22:X22 AA22:AB22 AD22:AE22">
    <cfRule type="containsText" dxfId="3137" priority="49" operator="containsText" text="Muy Crítico">
      <formula>NOT(ISERROR(SEARCH("Muy Crítico",V22)))</formula>
    </cfRule>
    <cfRule type="containsText" dxfId="3136" priority="50" operator="containsText" text="Crítico">
      <formula>NOT(ISERROR(SEARCH("Crítico",V22)))</formula>
    </cfRule>
    <cfRule type="containsText" dxfId="3135" priority="51" operator="containsText" text="Poco Crítico">
      <formula>NOT(ISERROR(SEARCH("Poco Crítico",V22)))</formula>
    </cfRule>
    <cfRule type="containsText" dxfId="3134" priority="52" operator="containsText" text="No Crítico">
      <formula>NOT(ISERROR(SEARCH("No Crítico",V22)))</formula>
    </cfRule>
  </conditionalFormatting>
  <conditionalFormatting sqref="AC34">
    <cfRule type="containsText" dxfId="3133" priority="41" operator="containsText" text="Muy Crítico">
      <formula>NOT(ISERROR(SEARCH("Muy Crítico",AC34)))</formula>
    </cfRule>
    <cfRule type="containsText" dxfId="3132" priority="42" operator="containsText" text="Crítico">
      <formula>NOT(ISERROR(SEARCH("Crítico",AC34)))</formula>
    </cfRule>
    <cfRule type="containsText" dxfId="3131" priority="43" operator="containsText" text="Poco Crítico">
      <formula>NOT(ISERROR(SEARCH("Poco Crítico",AC34)))</formula>
    </cfRule>
    <cfRule type="containsText" dxfId="3130" priority="44" operator="containsText" text="No Crítico">
      <formula>NOT(ISERROR(SEARCH("No Crítico",AC34)))</formula>
    </cfRule>
  </conditionalFormatting>
  <conditionalFormatting sqref="V34 X34">
    <cfRule type="containsText" dxfId="3129" priority="37" operator="containsText" text="Muy Crítico">
      <formula>NOT(ISERROR(SEARCH("Muy Crítico",V34)))</formula>
    </cfRule>
    <cfRule type="containsText" dxfId="3128" priority="38" operator="containsText" text="Crítico">
      <formula>NOT(ISERROR(SEARCH("Crítico",V34)))</formula>
    </cfRule>
    <cfRule type="containsText" dxfId="3127" priority="39" operator="containsText" text="Poco Crítico">
      <formula>NOT(ISERROR(SEARCH("Poco Crítico",V34)))</formula>
    </cfRule>
    <cfRule type="containsText" dxfId="3126" priority="40" operator="containsText" text="No Crítico">
      <formula>NOT(ISERROR(SEARCH("No Crítico",V34)))</formula>
    </cfRule>
  </conditionalFormatting>
  <conditionalFormatting sqref="V23">
    <cfRule type="containsText" dxfId="3125" priority="21" operator="containsText" text="Muy Crítico">
      <formula>NOT(ISERROR(SEARCH("Muy Crítico",V23)))</formula>
    </cfRule>
    <cfRule type="containsText" dxfId="3124" priority="22" operator="containsText" text="Crítico">
      <formula>NOT(ISERROR(SEARCH("Crítico",V23)))</formula>
    </cfRule>
    <cfRule type="containsText" dxfId="3123" priority="23" operator="containsText" text="Poco Crítico">
      <formula>NOT(ISERROR(SEARCH("Poco Crítico",V23)))</formula>
    </cfRule>
    <cfRule type="containsText" dxfId="3122" priority="24" operator="containsText" text="No Crítico">
      <formula>NOT(ISERROR(SEARCH("No Crítico",V23)))</formula>
    </cfRule>
  </conditionalFormatting>
  <conditionalFormatting sqref="AC22:AC23">
    <cfRule type="containsText" dxfId="3121" priority="17" operator="containsText" text="Muy Crítico">
      <formula>NOT(ISERROR(SEARCH("Muy Crítico",AC22)))</formula>
    </cfRule>
    <cfRule type="containsText" dxfId="3120" priority="18" operator="containsText" text="Crítico">
      <formula>NOT(ISERROR(SEARCH("Crítico",AC22)))</formula>
    </cfRule>
    <cfRule type="containsText" dxfId="3119" priority="19" operator="containsText" text="Poco Crítico">
      <formula>NOT(ISERROR(SEARCH("Poco Crítico",AC22)))</formula>
    </cfRule>
    <cfRule type="containsText" dxfId="3118" priority="20" operator="containsText" text="No Crítico">
      <formula>NOT(ISERROR(SEARCH("No Crítico",AC22)))</formula>
    </cfRule>
  </conditionalFormatting>
  <conditionalFormatting sqref="V21">
    <cfRule type="containsText" dxfId="3117" priority="9" operator="containsText" text="Muy Crítico">
      <formula>NOT(ISERROR(SEARCH("Muy Crítico",V21)))</formula>
    </cfRule>
    <cfRule type="containsText" dxfId="3116" priority="10" operator="containsText" text="Crítico">
      <formula>NOT(ISERROR(SEARCH("Crítico",V21)))</formula>
    </cfRule>
    <cfRule type="containsText" dxfId="3115" priority="11" operator="containsText" text="Poco Crítico">
      <formula>NOT(ISERROR(SEARCH("Poco Crítico",V21)))</formula>
    </cfRule>
    <cfRule type="containsText" dxfId="3114" priority="12" operator="containsText" text="No Crítico">
      <formula>NOT(ISERROR(SEARCH("No Crítico",V21)))</formula>
    </cfRule>
  </conditionalFormatting>
  <conditionalFormatting sqref="V20">
    <cfRule type="containsText" dxfId="3113" priority="5" operator="containsText" text="Muy Crítico">
      <formula>NOT(ISERROR(SEARCH("Muy Crítico",V20)))</formula>
    </cfRule>
    <cfRule type="containsText" dxfId="3112" priority="6" operator="containsText" text="Crítico">
      <formula>NOT(ISERROR(SEARCH("Crítico",V20)))</formula>
    </cfRule>
    <cfRule type="containsText" dxfId="3111" priority="7" operator="containsText" text="Poco Crítico">
      <formula>NOT(ISERROR(SEARCH("Poco Crítico",V20)))</formula>
    </cfRule>
    <cfRule type="containsText" dxfId="3110" priority="8" operator="containsText" text="No Crítico">
      <formula>NOT(ISERROR(SEARCH("No Crítico",V20)))</formula>
    </cfRule>
  </conditionalFormatting>
  <conditionalFormatting sqref="V32">
    <cfRule type="containsText" dxfId="3109" priority="1" operator="containsText" text="Muy Crítico">
      <formula>NOT(ISERROR(SEARCH("Muy Crítico",V32)))</formula>
    </cfRule>
    <cfRule type="containsText" dxfId="3108" priority="2" operator="containsText" text="Crítico">
      <formula>NOT(ISERROR(SEARCH("Crítico",V32)))</formula>
    </cfRule>
    <cfRule type="containsText" dxfId="3107" priority="3" operator="containsText" text="Poco Crítico">
      <formula>NOT(ISERROR(SEARCH("Poco Crítico",V32)))</formula>
    </cfRule>
    <cfRule type="containsText" dxfId="3106" priority="4" operator="containsText" text="No Crítico">
      <formula>NOT(ISERROR(SEARCH("No Crítico",V32)))</formula>
    </cfRule>
  </conditionalFormatting>
  <dataValidations count="9">
    <dataValidation type="list" showInputMessage="1" sqref="L22:L34 L8:L19" xr:uid="{99FDC33A-8270-4191-9468-119080ECD485}">
      <formula1>L_19</formula1>
    </dataValidation>
    <dataValidation type="list" allowBlank="1" showInputMessage="1" showErrorMessage="1" sqref="P22:P23" xr:uid="{800D194D-5306-4A25-B3D0-E9B844D60C8E}">
      <formula1>L_15</formula1>
    </dataValidation>
    <dataValidation type="list" allowBlank="1" showInputMessage="1" showErrorMessage="1" sqref="R8:R19 R34 R22 R24:R25" xr:uid="{A8BB79FA-2DB6-43B9-B081-71F085E336CA}">
      <formula1>L_16</formula1>
    </dataValidation>
    <dataValidation type="list" showInputMessage="1" showErrorMessage="1" sqref="AH8:AH34" xr:uid="{4DA37F34-660E-4228-8A64-EC120A923A14}">
      <formula1>L_01</formula1>
    </dataValidation>
    <dataValidation type="list" showInputMessage="1" showErrorMessage="1" sqref="AJ8:AJ34" xr:uid="{49BF9F42-250E-4E27-83C2-1AC4AB1CBAD7}">
      <formula1>L_02</formula1>
    </dataValidation>
    <dataValidation type="list" showInputMessage="1" showErrorMessage="1" sqref="AL8:AL34" xr:uid="{AB10356D-3C20-4632-864B-891BEF045CFD}">
      <formula1>L_03</formula1>
    </dataValidation>
    <dataValidation type="list" allowBlank="1" showInputMessage="1" showErrorMessage="1" sqref="AP8:AP34" xr:uid="{8523E5A6-F3C4-4C51-AE94-6A3D706EDF4F}">
      <formula1>L_04</formula1>
    </dataValidation>
    <dataValidation type="list" allowBlank="1" showInputMessage="1" showErrorMessage="1" sqref="AN8:AN34" xr:uid="{7A328035-97C7-497E-83DC-536012B6A98B}">
      <formula1>L_05</formula1>
    </dataValidation>
    <dataValidation type="list" allowBlank="1" showInputMessage="1" showErrorMessage="1" sqref="AF8:AF34" xr:uid="{4C2A0FD7-396F-40EE-A8CC-4C1B7350071A}">
      <formula1>L_06</formula1>
    </dataValidation>
  </dataValidations>
  <pageMargins left="0.25" right="0.25" top="0.75" bottom="0.75" header="0.3" footer="0.3"/>
  <pageSetup scale="1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B3BE-F233-4BCD-A8CA-355F45BFB0C5}">
  <sheetPr codeName="Hoja8">
    <pageSetUpPr fitToPage="1"/>
  </sheetPr>
  <dimension ref="A1:AU19"/>
  <sheetViews>
    <sheetView showGridLines="0" view="pageBreakPreview" topLeftCell="C7" zoomScale="50" zoomScaleNormal="80" zoomScaleSheetLayoutView="50" workbookViewId="0">
      <selection activeCell="AU7" sqref="C7:AU7"/>
    </sheetView>
  </sheetViews>
  <sheetFormatPr baseColWidth="10" defaultColWidth="12.44140625" defaultRowHeight="10.199999999999999"/>
  <cols>
    <col min="1" max="1" width="4.44140625" style="185" hidden="1" customWidth="1"/>
    <col min="2" max="2" width="5.6640625" style="185" hidden="1" customWidth="1"/>
    <col min="3" max="3" width="6.88671875" style="185" bestFit="1" customWidth="1"/>
    <col min="4" max="4" width="3.44140625" style="185" bestFit="1" customWidth="1"/>
    <col min="5" max="5" width="5.6640625" style="185" customWidth="1"/>
    <col min="6" max="6" width="8.88671875" style="185" bestFit="1" customWidth="1"/>
    <col min="7" max="7" width="7.109375" style="185" customWidth="1"/>
    <col min="8" max="8" width="14.44140625" style="185" customWidth="1"/>
    <col min="9" max="9" width="30.33203125" style="185" bestFit="1" customWidth="1"/>
    <col min="10" max="10" width="29.88671875" style="185" customWidth="1"/>
    <col min="11" max="11" width="25.109375" style="185" customWidth="1"/>
    <col min="12" max="12" width="20.33203125" style="185" customWidth="1"/>
    <col min="13" max="13" width="27.6640625" style="185" customWidth="1"/>
    <col min="14" max="14" width="13.6640625" style="185" bestFit="1" customWidth="1"/>
    <col min="15" max="15" width="14.6640625" style="185" customWidth="1"/>
    <col min="16" max="16" width="3.44140625" style="185" bestFit="1" customWidth="1"/>
    <col min="17" max="17" width="28" style="185" customWidth="1"/>
    <col min="18" max="18" width="9" style="185" customWidth="1"/>
    <col min="19" max="19" width="24.109375" style="185" customWidth="1"/>
    <col min="20" max="20" width="11.44140625" style="185" customWidth="1"/>
    <col min="21" max="21" width="13.33203125" style="185" customWidth="1"/>
    <col min="22" max="22" width="13.44140625" style="185" customWidth="1"/>
    <col min="23" max="23" width="9.44140625" style="185" customWidth="1"/>
    <col min="24" max="24" width="11" style="242" customWidth="1"/>
    <col min="25" max="26" width="8.6640625" style="185" customWidth="1"/>
    <col min="27" max="27" width="8.88671875" style="185" bestFit="1" customWidth="1"/>
    <col min="28" max="28" width="15.44140625" style="185" customWidth="1"/>
    <col min="29" max="29" width="15.88671875" style="185" customWidth="1"/>
    <col min="30" max="30" width="18.33203125" style="185" bestFit="1" customWidth="1"/>
    <col min="31" max="31" width="3.44140625" style="185" bestFit="1" customWidth="1"/>
    <col min="32" max="32" width="33.6640625" style="185" customWidth="1"/>
    <col min="33" max="33" width="3.44140625" style="185" bestFit="1" customWidth="1"/>
    <col min="34" max="34" width="45.109375" style="185" customWidth="1"/>
    <col min="35" max="35" width="3.44140625" style="185" bestFit="1" customWidth="1"/>
    <col min="36" max="36" width="32.6640625" style="185" customWidth="1"/>
    <col min="37" max="37" width="3.44140625" style="185" bestFit="1" customWidth="1"/>
    <col min="38" max="38" width="36.44140625" style="185" customWidth="1"/>
    <col min="39" max="39" width="3.44140625" style="185" bestFit="1" customWidth="1"/>
    <col min="40" max="40" width="31.88671875" style="185" customWidth="1"/>
    <col min="41" max="41" width="3.44140625" style="185" bestFit="1" customWidth="1"/>
    <col min="42" max="42" width="38.5546875" style="185" customWidth="1"/>
    <col min="43" max="43" width="3.44140625" style="185" bestFit="1" customWidth="1"/>
    <col min="44" max="44" width="8.6640625" style="185" bestFit="1" customWidth="1"/>
    <col min="45" max="45" width="3.44140625" style="185" bestFit="1" customWidth="1"/>
    <col min="46" max="46" width="7.109375" style="185" bestFit="1" customWidth="1"/>
    <col min="47" max="47" width="10.6640625" style="185" bestFit="1" customWidth="1"/>
    <col min="48" max="16384" width="12.44140625" style="185"/>
  </cols>
  <sheetData>
    <row r="1" spans="1:47" ht="10.8" hidden="1" thickBot="1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/>
      <c r="M1" s="240"/>
      <c r="N1" s="240"/>
      <c r="O1" s="240"/>
      <c r="P1" s="240"/>
      <c r="Q1" s="240"/>
      <c r="R1" s="240"/>
      <c r="S1" s="240"/>
      <c r="T1" s="240"/>
      <c r="U1" s="240"/>
      <c r="V1" s="241"/>
      <c r="W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</row>
    <row r="2" spans="1:47" ht="16.2" hidden="1" thickBot="1">
      <c r="A2" s="240"/>
      <c r="B2" s="348" t="s">
        <v>83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50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  <c r="AT2" s="349"/>
      <c r="AU2" s="349"/>
    </row>
    <row r="3" spans="1:47" ht="10.8" hidden="1" thickBot="1">
      <c r="B3" s="35"/>
      <c r="C3" s="243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5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</row>
    <row r="4" spans="1:47" ht="10.8" hidden="1" thickBot="1">
      <c r="B4" s="35"/>
      <c r="C4" s="246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5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</row>
    <row r="5" spans="1:47" s="247" customFormat="1" ht="10.8" hidden="1" thickBot="1">
      <c r="B5" s="248"/>
      <c r="C5" s="347" t="s">
        <v>84</v>
      </c>
      <c r="D5" s="347"/>
      <c r="E5" s="347"/>
      <c r="F5" s="347"/>
      <c r="G5" s="347"/>
      <c r="H5" s="347"/>
      <c r="I5" s="347"/>
      <c r="J5" s="354" t="s">
        <v>85</v>
      </c>
      <c r="K5" s="354"/>
      <c r="L5" s="354"/>
      <c r="M5" s="354"/>
      <c r="N5" s="354"/>
      <c r="O5" s="354"/>
      <c r="P5" s="354"/>
      <c r="Q5" s="355" t="s">
        <v>86</v>
      </c>
      <c r="R5" s="355"/>
      <c r="S5" s="355"/>
      <c r="T5" s="354" t="s">
        <v>87</v>
      </c>
      <c r="U5" s="354"/>
      <c r="V5" s="354" t="s">
        <v>88</v>
      </c>
      <c r="W5" s="354"/>
      <c r="X5" s="367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40" t="s">
        <v>379</v>
      </c>
      <c r="AS5" s="341"/>
      <c r="AT5" s="341"/>
      <c r="AU5" s="342"/>
    </row>
    <row r="6" spans="1:47" s="247" customFormat="1" ht="10.8" hidden="1" thickBot="1">
      <c r="B6" s="248"/>
      <c r="C6" s="347" t="s">
        <v>89</v>
      </c>
      <c r="D6" s="347"/>
      <c r="E6" s="347"/>
      <c r="F6" s="347"/>
      <c r="G6" s="347"/>
      <c r="H6" s="347" t="s">
        <v>90</v>
      </c>
      <c r="I6" s="347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4"/>
      <c r="U6" s="354"/>
      <c r="V6" s="347" t="s">
        <v>91</v>
      </c>
      <c r="W6" s="347"/>
      <c r="X6" s="359"/>
      <c r="Y6" s="347"/>
      <c r="Z6" s="347"/>
      <c r="AA6" s="347"/>
      <c r="AB6" s="347"/>
      <c r="AC6" s="347"/>
      <c r="AD6" s="347"/>
      <c r="AE6" s="347"/>
      <c r="AF6" s="360" t="s">
        <v>92</v>
      </c>
      <c r="AG6" s="360"/>
      <c r="AH6" s="347" t="s">
        <v>93</v>
      </c>
      <c r="AI6" s="347"/>
      <c r="AJ6" s="360" t="s">
        <v>94</v>
      </c>
      <c r="AK6" s="360"/>
      <c r="AL6" s="347" t="s">
        <v>95</v>
      </c>
      <c r="AM6" s="347"/>
      <c r="AN6" s="360" t="s">
        <v>96</v>
      </c>
      <c r="AO6" s="360"/>
      <c r="AP6" s="347" t="s">
        <v>97</v>
      </c>
      <c r="AQ6" s="347"/>
      <c r="AR6" s="343"/>
      <c r="AS6" s="344"/>
      <c r="AT6" s="344"/>
      <c r="AU6" s="345"/>
    </row>
    <row r="7" spans="1:47" s="250" customFormat="1" ht="160.19999999999999" thickBot="1">
      <c r="B7" s="251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</row>
    <row r="8" spans="1:47" ht="51.6" thickBot="1">
      <c r="B8" s="35"/>
      <c r="C8" s="36" t="s">
        <v>380</v>
      </c>
      <c r="D8" s="36" t="s">
        <v>381</v>
      </c>
      <c r="E8" s="36" t="s">
        <v>382</v>
      </c>
      <c r="F8" s="36" t="s">
        <v>596</v>
      </c>
      <c r="G8" s="36">
        <v>15256</v>
      </c>
      <c r="H8" s="36" t="s">
        <v>552</v>
      </c>
      <c r="I8" s="202" t="s">
        <v>547</v>
      </c>
      <c r="J8" s="36" t="s">
        <v>1106</v>
      </c>
      <c r="K8" s="36" t="s">
        <v>1025</v>
      </c>
      <c r="L8" s="36" t="s">
        <v>324</v>
      </c>
      <c r="M8" s="36" t="s">
        <v>1036</v>
      </c>
      <c r="N8" s="36" t="s">
        <v>432</v>
      </c>
      <c r="O8" s="36" t="s">
        <v>151</v>
      </c>
      <c r="P8" s="36" t="s">
        <v>6</v>
      </c>
      <c r="Q8" s="36" t="s">
        <v>1050</v>
      </c>
      <c r="R8" s="36" t="s">
        <v>140</v>
      </c>
      <c r="S8" s="36" t="s">
        <v>830</v>
      </c>
      <c r="T8" s="209">
        <v>4.1666666666666664E-2</v>
      </c>
      <c r="U8" s="209">
        <v>5</v>
      </c>
      <c r="V8" s="214">
        <v>0</v>
      </c>
      <c r="W8" s="44">
        <f>V8/30</f>
        <v>0</v>
      </c>
      <c r="X8" s="39">
        <v>542</v>
      </c>
      <c r="Y8" s="45">
        <f>T8</f>
        <v>4.1666666666666664E-2</v>
      </c>
      <c r="Z8" s="215">
        <v>0</v>
      </c>
      <c r="AA8" s="205">
        <f>W8*Z8*Y8</f>
        <v>0</v>
      </c>
      <c r="AB8" s="47">
        <f>+AA8*X8</f>
        <v>0</v>
      </c>
      <c r="AC8" s="41">
        <v>161870988.06522933</v>
      </c>
      <c r="AD8" s="48">
        <f>+AB8+AC8</f>
        <v>161870988.06522933</v>
      </c>
      <c r="AE8" s="49">
        <f t="shared" ref="AE8:AE13" si="0">IF(AD8&lt;=130000000,1,IF(AND(AD8&gt;130000000,AD8&lt;=390000000),2,IF(AND(AD8&gt;390000000,AD8&lt;=650000000),3,IF(AND(AD8&gt;650000000,AD8&lt;=1300000000),4,5))))</f>
        <v>2</v>
      </c>
      <c r="AF8" s="11" t="s">
        <v>64</v>
      </c>
      <c r="AG8" s="50" t="str">
        <f t="shared" ref="AG8:AG18" si="1">IF(MID(AF8,1,1)="0",MID(AF8,2,1),MID(AF8,1,2))</f>
        <v>1</v>
      </c>
      <c r="AH8" s="11" t="s">
        <v>39</v>
      </c>
      <c r="AI8" s="51" t="str">
        <f t="shared" ref="AI8:AI18" si="2">IF(MID(AH8,1,1)="0",MID(AH8,2,1),MID(AH8,1,2))</f>
        <v>4</v>
      </c>
      <c r="AJ8" s="11" t="s">
        <v>263</v>
      </c>
      <c r="AK8" s="52" t="str">
        <f t="shared" ref="AK8:AK18" si="3">IF(MID(AJ8,1,1)="0",MID(AJ8,2,1),MID(AJ8,1,2))</f>
        <v>4</v>
      </c>
      <c r="AL8" s="11" t="s">
        <v>34</v>
      </c>
      <c r="AM8" s="51" t="str">
        <f t="shared" ref="AM8:AM18" si="4">IF(MID(AL8,1,1)="0",MID(AL8,2,1),MID(AL8,1,2))</f>
        <v>4</v>
      </c>
      <c r="AN8" s="11" t="s">
        <v>243</v>
      </c>
      <c r="AO8" s="52" t="str">
        <f t="shared" ref="AO8:AO18" si="5">IF(MID(AN8,1,1)="0",MID(AN8,2,1),MID(AN8,1,2))</f>
        <v>2</v>
      </c>
      <c r="AP8" s="42" t="s">
        <v>50</v>
      </c>
      <c r="AQ8" s="51" t="str">
        <f t="shared" ref="AQ8:AQ19" si="6">IF(MID(AP8,1,1)="0",MID(AP8,2,1),MID(AP8,1,2))</f>
        <v>2</v>
      </c>
      <c r="AR8" s="197" t="str">
        <f>CONCATENATE(AE8,AG8,AI8,AK8,AM8,AO8,AQ8)</f>
        <v>2144422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</row>
    <row r="9" spans="1:47" ht="41.4" thickBot="1">
      <c r="B9" s="35"/>
      <c r="C9" s="36" t="s">
        <v>380</v>
      </c>
      <c r="D9" s="36" t="s">
        <v>381</v>
      </c>
      <c r="E9" s="36" t="s">
        <v>382</v>
      </c>
      <c r="F9" s="36" t="s">
        <v>596</v>
      </c>
      <c r="G9" s="36">
        <v>15256</v>
      </c>
      <c r="H9" s="36" t="s">
        <v>553</v>
      </c>
      <c r="I9" s="202" t="s">
        <v>548</v>
      </c>
      <c r="J9" s="36" t="s">
        <v>1107</v>
      </c>
      <c r="K9" s="36" t="s">
        <v>1025</v>
      </c>
      <c r="L9" s="36" t="s">
        <v>324</v>
      </c>
      <c r="M9" s="36" t="s">
        <v>1038</v>
      </c>
      <c r="N9" s="36" t="s">
        <v>432</v>
      </c>
      <c r="O9" s="36" t="s">
        <v>151</v>
      </c>
      <c r="P9" s="36" t="s">
        <v>6</v>
      </c>
      <c r="Q9" s="36" t="s">
        <v>1050</v>
      </c>
      <c r="R9" s="36" t="s">
        <v>140</v>
      </c>
      <c r="S9" s="36" t="s">
        <v>830</v>
      </c>
      <c r="T9" s="209">
        <v>4.1666666666666664E-2</v>
      </c>
      <c r="U9" s="209">
        <v>5</v>
      </c>
      <c r="V9" s="214">
        <v>0</v>
      </c>
      <c r="W9" s="44">
        <f t="shared" ref="W9:W19" si="7">V9/30</f>
        <v>0</v>
      </c>
      <c r="X9" s="39">
        <v>542</v>
      </c>
      <c r="Y9" s="45">
        <f t="shared" ref="Y9:Y13" si="8">T9</f>
        <v>4.1666666666666664E-2</v>
      </c>
      <c r="Z9" s="215">
        <v>0</v>
      </c>
      <c r="AA9" s="205">
        <f t="shared" ref="AA9:AA13" si="9">W9*Z9*Y9</f>
        <v>0</v>
      </c>
      <c r="AB9" s="47">
        <f>+AA9*X9</f>
        <v>0</v>
      </c>
      <c r="AC9" s="41">
        <v>161870988.06522933</v>
      </c>
      <c r="AD9" s="48">
        <f>+AB9+AC9</f>
        <v>161870988.06522933</v>
      </c>
      <c r="AE9" s="49">
        <f t="shared" ref="AE9" si="10">IF(AD9&lt;=130000000,1,IF(AND(AD9&gt;130000000,AD9&lt;=390000000),2,IF(AND(AD9&gt;390000000,AD9&lt;=650000000),3,IF(AND(AD9&gt;650000000,AD9&lt;=1300000000),4,5))))</f>
        <v>2</v>
      </c>
      <c r="AF9" s="11" t="s">
        <v>64</v>
      </c>
      <c r="AG9" s="50" t="str">
        <f t="shared" si="1"/>
        <v>1</v>
      </c>
      <c r="AH9" s="11" t="s">
        <v>39</v>
      </c>
      <c r="AI9" s="51" t="str">
        <f t="shared" si="2"/>
        <v>4</v>
      </c>
      <c r="AJ9" s="11" t="s">
        <v>263</v>
      </c>
      <c r="AK9" s="52" t="str">
        <f t="shared" si="3"/>
        <v>4</v>
      </c>
      <c r="AL9" s="11" t="s">
        <v>34</v>
      </c>
      <c r="AM9" s="51" t="str">
        <f t="shared" si="4"/>
        <v>4</v>
      </c>
      <c r="AN9" s="11" t="s">
        <v>243</v>
      </c>
      <c r="AO9" s="52" t="str">
        <f t="shared" si="5"/>
        <v>2</v>
      </c>
      <c r="AP9" s="42" t="s">
        <v>50</v>
      </c>
      <c r="AQ9" s="51" t="str">
        <f t="shared" si="6"/>
        <v>2</v>
      </c>
      <c r="AR9" s="197" t="str">
        <f t="shared" ref="AR9:AR19" si="11">CONCATENATE(AE9,AG9,AI9,AK9,AM9,AO9,AQ9)</f>
        <v>2144422</v>
      </c>
      <c r="AS9" s="198">
        <f t="shared" ref="AS9:AS19" si="12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</row>
    <row r="10" spans="1:47" ht="41.4" thickBot="1">
      <c r="B10" s="35"/>
      <c r="C10" s="36" t="s">
        <v>380</v>
      </c>
      <c r="D10" s="36" t="s">
        <v>381</v>
      </c>
      <c r="E10" s="36" t="s">
        <v>382</v>
      </c>
      <c r="F10" s="36" t="s">
        <v>596</v>
      </c>
      <c r="G10" s="36">
        <v>15256</v>
      </c>
      <c r="H10" s="36" t="s">
        <v>554</v>
      </c>
      <c r="I10" s="202" t="s">
        <v>549</v>
      </c>
      <c r="J10" s="36" t="s">
        <v>1108</v>
      </c>
      <c r="K10" s="36" t="s">
        <v>1025</v>
      </c>
      <c r="L10" s="36" t="s">
        <v>324</v>
      </c>
      <c r="M10" s="36" t="s">
        <v>1038</v>
      </c>
      <c r="N10" s="36" t="s">
        <v>432</v>
      </c>
      <c r="O10" s="36" t="s">
        <v>151</v>
      </c>
      <c r="P10" s="36" t="s">
        <v>6</v>
      </c>
      <c r="Q10" s="36" t="s">
        <v>1050</v>
      </c>
      <c r="R10" s="36" t="s">
        <v>140</v>
      </c>
      <c r="S10" s="36" t="s">
        <v>830</v>
      </c>
      <c r="T10" s="209">
        <v>4.1666666666666664E-2</v>
      </c>
      <c r="U10" s="209">
        <v>5</v>
      </c>
      <c r="V10" s="214">
        <v>0</v>
      </c>
      <c r="W10" s="44">
        <f t="shared" si="7"/>
        <v>0</v>
      </c>
      <c r="X10" s="39">
        <v>542</v>
      </c>
      <c r="Y10" s="45">
        <f t="shared" si="8"/>
        <v>4.1666666666666664E-2</v>
      </c>
      <c r="Z10" s="215">
        <v>0</v>
      </c>
      <c r="AA10" s="205">
        <f t="shared" si="9"/>
        <v>0</v>
      </c>
      <c r="AB10" s="47">
        <f t="shared" ref="AB10:AB13" si="13">+AA10*X10</f>
        <v>0</v>
      </c>
      <c r="AC10" s="41">
        <v>161870988.06522933</v>
      </c>
      <c r="AD10" s="48">
        <f t="shared" ref="AD10:AD13" si="14">+AB10+AC10</f>
        <v>161870988.06522933</v>
      </c>
      <c r="AE10" s="49">
        <f t="shared" si="0"/>
        <v>2</v>
      </c>
      <c r="AF10" s="11" t="s">
        <v>64</v>
      </c>
      <c r="AG10" s="50" t="str">
        <f t="shared" si="1"/>
        <v>1</v>
      </c>
      <c r="AH10" s="11" t="s">
        <v>39</v>
      </c>
      <c r="AI10" s="51" t="str">
        <f t="shared" si="2"/>
        <v>4</v>
      </c>
      <c r="AJ10" s="11" t="s">
        <v>263</v>
      </c>
      <c r="AK10" s="52" t="str">
        <f t="shared" si="3"/>
        <v>4</v>
      </c>
      <c r="AL10" s="11" t="s">
        <v>34</v>
      </c>
      <c r="AM10" s="51" t="str">
        <f t="shared" si="4"/>
        <v>4</v>
      </c>
      <c r="AN10" s="11" t="s">
        <v>243</v>
      </c>
      <c r="AO10" s="52" t="str">
        <f t="shared" si="5"/>
        <v>2</v>
      </c>
      <c r="AP10" s="42" t="s">
        <v>50</v>
      </c>
      <c r="AQ10" s="51" t="str">
        <f t="shared" si="6"/>
        <v>2</v>
      </c>
      <c r="AR10" s="197" t="str">
        <f t="shared" si="11"/>
        <v>2144422</v>
      </c>
      <c r="AS10" s="198">
        <f t="shared" si="12"/>
        <v>4</v>
      </c>
      <c r="AT10" s="198" t="str">
        <f>VLOOKUP(AS10,'Listas '!$B$151:$C$156,2,FALSE)</f>
        <v>Alta</v>
      </c>
      <c r="AU10" s="189" t="str">
        <f>VLOOKUP(AT10,'Listas '!$C$151:$D$156,2,FALSE)</f>
        <v>Crítico</v>
      </c>
    </row>
    <row r="11" spans="1:47" ht="41.4" thickBot="1">
      <c r="B11" s="35"/>
      <c r="C11" s="36" t="s">
        <v>380</v>
      </c>
      <c r="D11" s="36" t="s">
        <v>381</v>
      </c>
      <c r="E11" s="36" t="s">
        <v>382</v>
      </c>
      <c r="F11" s="36" t="s">
        <v>596</v>
      </c>
      <c r="G11" s="36">
        <v>15256</v>
      </c>
      <c r="H11" s="36" t="s">
        <v>555</v>
      </c>
      <c r="I11" s="202" t="s">
        <v>550</v>
      </c>
      <c r="J11" s="36" t="s">
        <v>1109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151</v>
      </c>
      <c r="P11" s="36" t="s">
        <v>6</v>
      </c>
      <c r="Q11" s="36" t="s">
        <v>1050</v>
      </c>
      <c r="R11" s="36" t="s">
        <v>140</v>
      </c>
      <c r="S11" s="36" t="s">
        <v>830</v>
      </c>
      <c r="T11" s="209">
        <v>4.1666666666666664E-2</v>
      </c>
      <c r="U11" s="209">
        <v>5</v>
      </c>
      <c r="V11" s="214">
        <v>0</v>
      </c>
      <c r="W11" s="44">
        <f t="shared" si="7"/>
        <v>0</v>
      </c>
      <c r="X11" s="39">
        <v>542</v>
      </c>
      <c r="Y11" s="45">
        <f t="shared" si="8"/>
        <v>4.1666666666666664E-2</v>
      </c>
      <c r="Z11" s="215">
        <v>0</v>
      </c>
      <c r="AA11" s="205">
        <f t="shared" si="9"/>
        <v>0</v>
      </c>
      <c r="AB11" s="47">
        <f t="shared" si="13"/>
        <v>0</v>
      </c>
      <c r="AC11" s="41">
        <v>161870988.06522933</v>
      </c>
      <c r="AD11" s="48">
        <f t="shared" si="14"/>
        <v>161870988.06522933</v>
      </c>
      <c r="AE11" s="49">
        <f t="shared" si="0"/>
        <v>2</v>
      </c>
      <c r="AF11" s="11" t="s">
        <v>64</v>
      </c>
      <c r="AG11" s="50" t="str">
        <f t="shared" si="1"/>
        <v>1</v>
      </c>
      <c r="AH11" s="11" t="s">
        <v>39</v>
      </c>
      <c r="AI11" s="51" t="str">
        <f t="shared" si="2"/>
        <v>4</v>
      </c>
      <c r="AJ11" s="11" t="s">
        <v>263</v>
      </c>
      <c r="AK11" s="52" t="str">
        <f t="shared" si="3"/>
        <v>4</v>
      </c>
      <c r="AL11" s="11" t="s">
        <v>34</v>
      </c>
      <c r="AM11" s="51" t="str">
        <f t="shared" si="4"/>
        <v>4</v>
      </c>
      <c r="AN11" s="11" t="s">
        <v>243</v>
      </c>
      <c r="AO11" s="52" t="str">
        <f t="shared" si="5"/>
        <v>2</v>
      </c>
      <c r="AP11" s="42" t="s">
        <v>50</v>
      </c>
      <c r="AQ11" s="51" t="str">
        <f t="shared" si="6"/>
        <v>2</v>
      </c>
      <c r="AR11" s="197" t="str">
        <f t="shared" si="11"/>
        <v>2144422</v>
      </c>
      <c r="AS11" s="198">
        <f t="shared" si="12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</row>
    <row r="12" spans="1:47" ht="41.4" thickBot="1">
      <c r="B12" s="35"/>
      <c r="C12" s="36" t="s">
        <v>380</v>
      </c>
      <c r="D12" s="36" t="s">
        <v>381</v>
      </c>
      <c r="E12" s="36" t="s">
        <v>382</v>
      </c>
      <c r="F12" s="36" t="s">
        <v>596</v>
      </c>
      <c r="G12" s="36">
        <v>15256</v>
      </c>
      <c r="H12" s="36" t="s">
        <v>556</v>
      </c>
      <c r="I12" s="202" t="s">
        <v>551</v>
      </c>
      <c r="J12" s="36" t="s">
        <v>1109</v>
      </c>
      <c r="K12" s="36" t="s">
        <v>1025</v>
      </c>
      <c r="L12" s="36" t="s">
        <v>324</v>
      </c>
      <c r="M12" s="36" t="s">
        <v>1041</v>
      </c>
      <c r="N12" s="36" t="s">
        <v>432</v>
      </c>
      <c r="O12" s="36" t="s">
        <v>151</v>
      </c>
      <c r="P12" s="36" t="s">
        <v>6</v>
      </c>
      <c r="Q12" s="36" t="s">
        <v>1050</v>
      </c>
      <c r="R12" s="36" t="s">
        <v>140</v>
      </c>
      <c r="S12" s="36" t="s">
        <v>830</v>
      </c>
      <c r="T12" s="209">
        <v>4.1666666666666664E-2</v>
      </c>
      <c r="U12" s="209">
        <v>5</v>
      </c>
      <c r="V12" s="214">
        <v>0</v>
      </c>
      <c r="W12" s="44">
        <f t="shared" si="7"/>
        <v>0</v>
      </c>
      <c r="X12" s="39">
        <v>542</v>
      </c>
      <c r="Y12" s="45">
        <f t="shared" si="8"/>
        <v>4.1666666666666664E-2</v>
      </c>
      <c r="Z12" s="215">
        <v>0</v>
      </c>
      <c r="AA12" s="205">
        <f t="shared" si="9"/>
        <v>0</v>
      </c>
      <c r="AB12" s="47">
        <f t="shared" si="13"/>
        <v>0</v>
      </c>
      <c r="AC12" s="41">
        <v>161870988.06522933</v>
      </c>
      <c r="AD12" s="48">
        <f t="shared" si="14"/>
        <v>161870988.06522933</v>
      </c>
      <c r="AE12" s="49">
        <f t="shared" si="0"/>
        <v>2</v>
      </c>
      <c r="AF12" s="11" t="s">
        <v>64</v>
      </c>
      <c r="AG12" s="50" t="str">
        <f t="shared" si="1"/>
        <v>1</v>
      </c>
      <c r="AH12" s="11" t="s">
        <v>39</v>
      </c>
      <c r="AI12" s="51" t="str">
        <f t="shared" si="2"/>
        <v>4</v>
      </c>
      <c r="AJ12" s="11" t="s">
        <v>263</v>
      </c>
      <c r="AK12" s="52" t="str">
        <f t="shared" si="3"/>
        <v>4</v>
      </c>
      <c r="AL12" s="11" t="s">
        <v>34</v>
      </c>
      <c r="AM12" s="51" t="str">
        <f t="shared" si="4"/>
        <v>4</v>
      </c>
      <c r="AN12" s="11" t="s">
        <v>243</v>
      </c>
      <c r="AO12" s="52" t="str">
        <f t="shared" si="5"/>
        <v>2</v>
      </c>
      <c r="AP12" s="42" t="s">
        <v>50</v>
      </c>
      <c r="AQ12" s="51" t="str">
        <f t="shared" si="6"/>
        <v>2</v>
      </c>
      <c r="AR12" s="197" t="str">
        <f t="shared" si="11"/>
        <v>2144422</v>
      </c>
      <c r="AS12" s="198">
        <f t="shared" si="12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</row>
    <row r="13" spans="1:47" ht="61.8" thickBot="1">
      <c r="B13" s="35"/>
      <c r="C13" s="36" t="s">
        <v>380</v>
      </c>
      <c r="D13" s="36" t="s">
        <v>381</v>
      </c>
      <c r="E13" s="36" t="s">
        <v>382</v>
      </c>
      <c r="F13" s="36" t="s">
        <v>596</v>
      </c>
      <c r="G13" s="36">
        <v>15256</v>
      </c>
      <c r="H13" s="36" t="s">
        <v>557</v>
      </c>
      <c r="I13" s="202" t="s">
        <v>489</v>
      </c>
      <c r="J13" s="36" t="s">
        <v>1110</v>
      </c>
      <c r="K13" s="36" t="s">
        <v>1025</v>
      </c>
      <c r="L13" s="36" t="s">
        <v>155</v>
      </c>
      <c r="M13" s="36" t="s">
        <v>470</v>
      </c>
      <c r="N13" s="36" t="s">
        <v>432</v>
      </c>
      <c r="O13" s="36" t="s">
        <v>147</v>
      </c>
      <c r="P13" s="36" t="s">
        <v>1</v>
      </c>
      <c r="Q13" s="36" t="s">
        <v>361</v>
      </c>
      <c r="R13" s="203" t="s">
        <v>157</v>
      </c>
      <c r="S13" s="202" t="s">
        <v>1008</v>
      </c>
      <c r="T13" s="209">
        <v>0.20833333333333334</v>
      </c>
      <c r="U13" s="209">
        <v>0.20833333333333334</v>
      </c>
      <c r="V13" s="214">
        <v>0</v>
      </c>
      <c r="W13" s="44">
        <f t="shared" si="7"/>
        <v>0</v>
      </c>
      <c r="X13" s="39">
        <v>542</v>
      </c>
      <c r="Y13" s="45">
        <f t="shared" si="8"/>
        <v>0.20833333333333334</v>
      </c>
      <c r="Z13" s="215">
        <v>0</v>
      </c>
      <c r="AA13" s="205">
        <f t="shared" si="9"/>
        <v>0</v>
      </c>
      <c r="AB13" s="47">
        <f t="shared" si="13"/>
        <v>0</v>
      </c>
      <c r="AC13" s="41">
        <v>161870988.06522933</v>
      </c>
      <c r="AD13" s="48">
        <f t="shared" si="14"/>
        <v>161870988.06522933</v>
      </c>
      <c r="AE13" s="49">
        <f t="shared" si="0"/>
        <v>2</v>
      </c>
      <c r="AF13" s="11" t="s">
        <v>64</v>
      </c>
      <c r="AG13" s="50" t="str">
        <f t="shared" si="1"/>
        <v>1</v>
      </c>
      <c r="AH13" s="11" t="s">
        <v>246</v>
      </c>
      <c r="AI13" s="51" t="str">
        <f t="shared" si="2"/>
        <v>1</v>
      </c>
      <c r="AJ13" s="11" t="s">
        <v>263</v>
      </c>
      <c r="AK13" s="52" t="str">
        <f t="shared" si="3"/>
        <v>4</v>
      </c>
      <c r="AL13" s="11" t="s">
        <v>43</v>
      </c>
      <c r="AM13" s="51" t="str">
        <f t="shared" si="4"/>
        <v>3</v>
      </c>
      <c r="AN13" s="11" t="s">
        <v>247</v>
      </c>
      <c r="AO13" s="52" t="str">
        <f t="shared" si="5"/>
        <v>1</v>
      </c>
      <c r="AP13" s="42" t="s">
        <v>58</v>
      </c>
      <c r="AQ13" s="51" t="str">
        <f t="shared" si="6"/>
        <v>1</v>
      </c>
      <c r="AR13" s="197" t="str">
        <f t="shared" si="11"/>
        <v>2114311</v>
      </c>
      <c r="AS13" s="198">
        <f t="shared" si="12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</row>
    <row r="14" spans="1:47" ht="61.8" thickBot="1">
      <c r="B14" s="35"/>
      <c r="C14" s="36" t="s">
        <v>380</v>
      </c>
      <c r="D14" s="36" t="s">
        <v>381</v>
      </c>
      <c r="E14" s="36" t="s">
        <v>382</v>
      </c>
      <c r="F14" s="36" t="s">
        <v>595</v>
      </c>
      <c r="G14" s="36">
        <v>15256</v>
      </c>
      <c r="H14" s="36" t="s">
        <v>558</v>
      </c>
      <c r="I14" s="202" t="s">
        <v>1104</v>
      </c>
      <c r="J14" s="36" t="s">
        <v>854</v>
      </c>
      <c r="K14" s="36" t="s">
        <v>833</v>
      </c>
      <c r="L14" s="36" t="s">
        <v>136</v>
      </c>
      <c r="M14" s="36" t="s">
        <v>1045</v>
      </c>
      <c r="N14" s="36" t="s">
        <v>432</v>
      </c>
      <c r="O14" s="36" t="s">
        <v>147</v>
      </c>
      <c r="P14" s="36" t="s">
        <v>1</v>
      </c>
      <c r="Q14" s="36" t="s">
        <v>476</v>
      </c>
      <c r="R14" s="36" t="s">
        <v>140</v>
      </c>
      <c r="S14" s="36" t="s">
        <v>1051</v>
      </c>
      <c r="T14" s="209">
        <v>4.1666666666666664E-2</v>
      </c>
      <c r="U14" s="209">
        <v>180</v>
      </c>
      <c r="V14" s="214">
        <v>0</v>
      </c>
      <c r="W14" s="44">
        <f t="shared" si="7"/>
        <v>0</v>
      </c>
      <c r="X14" s="39">
        <v>542</v>
      </c>
      <c r="Y14" s="45">
        <f t="shared" ref="Y14:Y19" si="15">T14</f>
        <v>4.1666666666666664E-2</v>
      </c>
      <c r="Z14" s="40">
        <v>0</v>
      </c>
      <c r="AA14" s="205">
        <f t="shared" ref="AA14:AA19" si="16">W14*Z14*Y14</f>
        <v>0</v>
      </c>
      <c r="AB14" s="47">
        <f t="shared" ref="AB14:AB19" si="17">+AA14*X14</f>
        <v>0</v>
      </c>
      <c r="AC14" s="204">
        <v>703100156.56925857</v>
      </c>
      <c r="AD14" s="48">
        <f t="shared" ref="AD14:AD19" si="18">+AB14+AC14</f>
        <v>703100156.56925857</v>
      </c>
      <c r="AE14" s="49">
        <f t="shared" ref="AE14:AE19" si="19">IF(AD14&lt;=130000000,1,IF(AND(AD14&gt;130000000,AD14&lt;=390000000),2,IF(AND(AD14&gt;390000000,AD14&lt;=650000000),3,IF(AND(AD14&gt;650000000,AD14&lt;=1300000000),4,5))))</f>
        <v>4</v>
      </c>
      <c r="AF14" s="11" t="s">
        <v>64</v>
      </c>
      <c r="AG14" s="50" t="str">
        <f t="shared" si="1"/>
        <v>1</v>
      </c>
      <c r="AH14" s="11" t="s">
        <v>63</v>
      </c>
      <c r="AI14" s="51" t="str">
        <f t="shared" si="2"/>
        <v>1</v>
      </c>
      <c r="AJ14" s="11" t="s">
        <v>143</v>
      </c>
      <c r="AK14" s="52" t="str">
        <f t="shared" si="3"/>
        <v>1</v>
      </c>
      <c r="AL14" s="11" t="s">
        <v>242</v>
      </c>
      <c r="AM14" s="51" t="str">
        <f t="shared" si="4"/>
        <v>2</v>
      </c>
      <c r="AN14" s="11" t="s">
        <v>247</v>
      </c>
      <c r="AO14" s="52" t="str">
        <f t="shared" si="5"/>
        <v>1</v>
      </c>
      <c r="AP14" s="42" t="s">
        <v>62</v>
      </c>
      <c r="AQ14" s="51" t="str">
        <f t="shared" si="6"/>
        <v>1</v>
      </c>
      <c r="AR14" s="197" t="str">
        <f t="shared" si="11"/>
        <v>4111211</v>
      </c>
      <c r="AS14" s="198">
        <f t="shared" si="12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</row>
    <row r="15" spans="1:47" ht="61.8" thickBot="1">
      <c r="B15" s="35"/>
      <c r="C15" s="36" t="s">
        <v>380</v>
      </c>
      <c r="D15" s="36" t="s">
        <v>381</v>
      </c>
      <c r="E15" s="36" t="s">
        <v>382</v>
      </c>
      <c r="F15" s="36" t="s">
        <v>595</v>
      </c>
      <c r="G15" s="36">
        <v>15256</v>
      </c>
      <c r="H15" s="36" t="s">
        <v>559</v>
      </c>
      <c r="I15" s="202" t="s">
        <v>1104</v>
      </c>
      <c r="J15" s="36" t="s">
        <v>854</v>
      </c>
      <c r="K15" s="36" t="s">
        <v>833</v>
      </c>
      <c r="L15" s="36" t="s">
        <v>136</v>
      </c>
      <c r="M15" s="36" t="s">
        <v>1045</v>
      </c>
      <c r="N15" s="36" t="s">
        <v>432</v>
      </c>
      <c r="O15" s="36" t="s">
        <v>147</v>
      </c>
      <c r="P15" s="36" t="s">
        <v>1</v>
      </c>
      <c r="Q15" s="36" t="s">
        <v>476</v>
      </c>
      <c r="R15" s="36" t="s">
        <v>140</v>
      </c>
      <c r="S15" s="36" t="s">
        <v>1051</v>
      </c>
      <c r="T15" s="209">
        <v>4.1666666666666664E-2</v>
      </c>
      <c r="U15" s="209">
        <v>180</v>
      </c>
      <c r="V15" s="214">
        <v>0</v>
      </c>
      <c r="W15" s="44">
        <f t="shared" si="7"/>
        <v>0</v>
      </c>
      <c r="X15" s="39">
        <v>542</v>
      </c>
      <c r="Y15" s="45">
        <f t="shared" si="15"/>
        <v>4.1666666666666664E-2</v>
      </c>
      <c r="Z15" s="40">
        <v>0</v>
      </c>
      <c r="AA15" s="205">
        <f t="shared" si="16"/>
        <v>0</v>
      </c>
      <c r="AB15" s="47">
        <f t="shared" si="17"/>
        <v>0</v>
      </c>
      <c r="AC15" s="204">
        <v>703100156.56925857</v>
      </c>
      <c r="AD15" s="48">
        <f t="shared" si="18"/>
        <v>703100156.56925857</v>
      </c>
      <c r="AE15" s="49">
        <f t="shared" si="19"/>
        <v>4</v>
      </c>
      <c r="AF15" s="11" t="s">
        <v>64</v>
      </c>
      <c r="AG15" s="50" t="str">
        <f t="shared" si="1"/>
        <v>1</v>
      </c>
      <c r="AH15" s="11" t="s">
        <v>63</v>
      </c>
      <c r="AI15" s="51" t="str">
        <f t="shared" si="2"/>
        <v>1</v>
      </c>
      <c r="AJ15" s="11" t="s">
        <v>143</v>
      </c>
      <c r="AK15" s="52" t="str">
        <f t="shared" si="3"/>
        <v>1</v>
      </c>
      <c r="AL15" s="11" t="s">
        <v>242</v>
      </c>
      <c r="AM15" s="51" t="str">
        <f t="shared" si="4"/>
        <v>2</v>
      </c>
      <c r="AN15" s="11" t="s">
        <v>247</v>
      </c>
      <c r="AO15" s="52" t="str">
        <f t="shared" si="5"/>
        <v>1</v>
      </c>
      <c r="AP15" s="42" t="s">
        <v>62</v>
      </c>
      <c r="AQ15" s="51" t="str">
        <f t="shared" si="6"/>
        <v>1</v>
      </c>
      <c r="AR15" s="197" t="str">
        <f t="shared" si="11"/>
        <v>4111211</v>
      </c>
      <c r="AS15" s="198">
        <f t="shared" si="12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</row>
    <row r="16" spans="1:47" ht="61.8" thickBot="1">
      <c r="B16" s="35"/>
      <c r="C16" s="36" t="s">
        <v>380</v>
      </c>
      <c r="D16" s="36" t="s">
        <v>381</v>
      </c>
      <c r="E16" s="36" t="s">
        <v>382</v>
      </c>
      <c r="F16" s="36" t="s">
        <v>595</v>
      </c>
      <c r="G16" s="36">
        <v>15256</v>
      </c>
      <c r="H16" s="36" t="s">
        <v>560</v>
      </c>
      <c r="I16" s="202" t="s">
        <v>1104</v>
      </c>
      <c r="J16" s="36" t="s">
        <v>854</v>
      </c>
      <c r="K16" s="36" t="s">
        <v>833</v>
      </c>
      <c r="L16" s="36" t="s">
        <v>136</v>
      </c>
      <c r="M16" s="36" t="s">
        <v>1045</v>
      </c>
      <c r="N16" s="36" t="s">
        <v>432</v>
      </c>
      <c r="O16" s="36" t="s">
        <v>147</v>
      </c>
      <c r="P16" s="36" t="s">
        <v>1</v>
      </c>
      <c r="Q16" s="36" t="s">
        <v>476</v>
      </c>
      <c r="R16" s="36" t="s">
        <v>140</v>
      </c>
      <c r="S16" s="36" t="s">
        <v>1051</v>
      </c>
      <c r="T16" s="209">
        <v>4.1666666666666664E-2</v>
      </c>
      <c r="U16" s="209">
        <v>180</v>
      </c>
      <c r="V16" s="214">
        <v>0</v>
      </c>
      <c r="W16" s="44">
        <f t="shared" si="7"/>
        <v>0</v>
      </c>
      <c r="X16" s="39">
        <v>542</v>
      </c>
      <c r="Y16" s="45">
        <f t="shared" si="15"/>
        <v>4.1666666666666664E-2</v>
      </c>
      <c r="Z16" s="40">
        <v>0</v>
      </c>
      <c r="AA16" s="205">
        <f t="shared" si="16"/>
        <v>0</v>
      </c>
      <c r="AB16" s="47">
        <f t="shared" si="17"/>
        <v>0</v>
      </c>
      <c r="AC16" s="204">
        <v>703100156.56925857</v>
      </c>
      <c r="AD16" s="48">
        <f t="shared" si="18"/>
        <v>703100156.56925857</v>
      </c>
      <c r="AE16" s="49">
        <f t="shared" si="19"/>
        <v>4</v>
      </c>
      <c r="AF16" s="11" t="s">
        <v>64</v>
      </c>
      <c r="AG16" s="50" t="str">
        <f t="shared" si="1"/>
        <v>1</v>
      </c>
      <c r="AH16" s="11" t="s">
        <v>63</v>
      </c>
      <c r="AI16" s="51" t="str">
        <f t="shared" si="2"/>
        <v>1</v>
      </c>
      <c r="AJ16" s="11" t="s">
        <v>143</v>
      </c>
      <c r="AK16" s="52" t="str">
        <f t="shared" si="3"/>
        <v>1</v>
      </c>
      <c r="AL16" s="11" t="s">
        <v>242</v>
      </c>
      <c r="AM16" s="51" t="str">
        <f t="shared" si="4"/>
        <v>2</v>
      </c>
      <c r="AN16" s="11" t="s">
        <v>247</v>
      </c>
      <c r="AO16" s="52" t="str">
        <f t="shared" si="5"/>
        <v>1</v>
      </c>
      <c r="AP16" s="42" t="s">
        <v>62</v>
      </c>
      <c r="AQ16" s="51" t="str">
        <f t="shared" si="6"/>
        <v>1</v>
      </c>
      <c r="AR16" s="197" t="str">
        <f t="shared" si="11"/>
        <v>4111211</v>
      </c>
      <c r="AS16" s="198">
        <f t="shared" si="12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</row>
    <row r="17" spans="2:47" ht="61.8" thickBot="1">
      <c r="B17" s="35"/>
      <c r="C17" s="36" t="s">
        <v>380</v>
      </c>
      <c r="D17" s="36" t="s">
        <v>381</v>
      </c>
      <c r="E17" s="36" t="s">
        <v>382</v>
      </c>
      <c r="F17" s="36" t="s">
        <v>595</v>
      </c>
      <c r="G17" s="36">
        <v>15256</v>
      </c>
      <c r="H17" s="36" t="s">
        <v>561</v>
      </c>
      <c r="I17" s="202" t="s">
        <v>1104</v>
      </c>
      <c r="J17" s="36" t="s">
        <v>854</v>
      </c>
      <c r="K17" s="36" t="s">
        <v>833</v>
      </c>
      <c r="L17" s="36" t="s">
        <v>136</v>
      </c>
      <c r="M17" s="36" t="s">
        <v>1045</v>
      </c>
      <c r="N17" s="36" t="s">
        <v>432</v>
      </c>
      <c r="O17" s="36" t="s">
        <v>147</v>
      </c>
      <c r="P17" s="36" t="s">
        <v>1</v>
      </c>
      <c r="Q17" s="36" t="s">
        <v>476</v>
      </c>
      <c r="R17" s="36" t="s">
        <v>140</v>
      </c>
      <c r="S17" s="36" t="s">
        <v>1051</v>
      </c>
      <c r="T17" s="209">
        <v>4.1666666666666664E-2</v>
      </c>
      <c r="U17" s="209">
        <v>180</v>
      </c>
      <c r="V17" s="214">
        <v>0</v>
      </c>
      <c r="W17" s="44">
        <f t="shared" si="7"/>
        <v>0</v>
      </c>
      <c r="X17" s="39">
        <v>542</v>
      </c>
      <c r="Y17" s="45">
        <f t="shared" si="15"/>
        <v>4.1666666666666664E-2</v>
      </c>
      <c r="Z17" s="40">
        <v>0</v>
      </c>
      <c r="AA17" s="205">
        <f t="shared" si="16"/>
        <v>0</v>
      </c>
      <c r="AB17" s="47">
        <f t="shared" si="17"/>
        <v>0</v>
      </c>
      <c r="AC17" s="204">
        <v>703100156.56925857</v>
      </c>
      <c r="AD17" s="48">
        <f t="shared" si="18"/>
        <v>703100156.56925857</v>
      </c>
      <c r="AE17" s="49">
        <f t="shared" si="19"/>
        <v>4</v>
      </c>
      <c r="AF17" s="11" t="s">
        <v>64</v>
      </c>
      <c r="AG17" s="50" t="str">
        <f t="shared" si="1"/>
        <v>1</v>
      </c>
      <c r="AH17" s="11" t="s">
        <v>63</v>
      </c>
      <c r="AI17" s="51" t="str">
        <f t="shared" si="2"/>
        <v>1</v>
      </c>
      <c r="AJ17" s="11" t="s">
        <v>143</v>
      </c>
      <c r="AK17" s="52" t="str">
        <f t="shared" si="3"/>
        <v>1</v>
      </c>
      <c r="AL17" s="11" t="s">
        <v>242</v>
      </c>
      <c r="AM17" s="51" t="str">
        <f t="shared" si="4"/>
        <v>2</v>
      </c>
      <c r="AN17" s="11" t="s">
        <v>247</v>
      </c>
      <c r="AO17" s="52" t="str">
        <f t="shared" si="5"/>
        <v>1</v>
      </c>
      <c r="AP17" s="42" t="s">
        <v>62</v>
      </c>
      <c r="AQ17" s="51" t="str">
        <f t="shared" si="6"/>
        <v>1</v>
      </c>
      <c r="AR17" s="197" t="str">
        <f t="shared" si="11"/>
        <v>4111211</v>
      </c>
      <c r="AS17" s="198">
        <f t="shared" si="12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</row>
    <row r="18" spans="2:47" ht="61.8" thickBot="1">
      <c r="B18" s="35"/>
      <c r="C18" s="36" t="s">
        <v>380</v>
      </c>
      <c r="D18" s="36" t="s">
        <v>381</v>
      </c>
      <c r="E18" s="36" t="s">
        <v>382</v>
      </c>
      <c r="F18" s="36" t="s">
        <v>596</v>
      </c>
      <c r="G18" s="36">
        <v>15256</v>
      </c>
      <c r="H18" s="36" t="s">
        <v>562</v>
      </c>
      <c r="I18" s="202" t="s">
        <v>465</v>
      </c>
      <c r="J18" s="36" t="s">
        <v>449</v>
      </c>
      <c r="K18" s="36" t="s">
        <v>346</v>
      </c>
      <c r="L18" s="37" t="s">
        <v>136</v>
      </c>
      <c r="M18" s="36" t="s">
        <v>1018</v>
      </c>
      <c r="N18" s="36" t="s">
        <v>432</v>
      </c>
      <c r="O18" s="36" t="s">
        <v>147</v>
      </c>
      <c r="P18" s="37" t="s">
        <v>1</v>
      </c>
      <c r="Q18" s="36" t="s">
        <v>450</v>
      </c>
      <c r="R18" s="36" t="s">
        <v>140</v>
      </c>
      <c r="S18" s="36" t="s">
        <v>451</v>
      </c>
      <c r="T18" s="38">
        <v>2.0833333333333332E-2</v>
      </c>
      <c r="U18" s="209">
        <v>0.33333333333333331</v>
      </c>
      <c r="V18" s="214">
        <v>0</v>
      </c>
      <c r="W18" s="44">
        <f t="shared" si="7"/>
        <v>0</v>
      </c>
      <c r="X18" s="39">
        <v>542</v>
      </c>
      <c r="Y18" s="45">
        <f t="shared" si="15"/>
        <v>2.0833333333333332E-2</v>
      </c>
      <c r="Z18" s="40">
        <v>0</v>
      </c>
      <c r="AA18" s="205">
        <f t="shared" si="16"/>
        <v>0</v>
      </c>
      <c r="AB18" s="47">
        <f t="shared" si="17"/>
        <v>0</v>
      </c>
      <c r="AC18" s="204">
        <v>140512528.09999999</v>
      </c>
      <c r="AD18" s="48">
        <f t="shared" si="18"/>
        <v>140512528.09999999</v>
      </c>
      <c r="AE18" s="49">
        <f t="shared" si="19"/>
        <v>2</v>
      </c>
      <c r="AF18" s="11" t="s">
        <v>64</v>
      </c>
      <c r="AG18" s="50" t="str">
        <f t="shared" si="1"/>
        <v>1</v>
      </c>
      <c r="AH18" s="11" t="s">
        <v>63</v>
      </c>
      <c r="AI18" s="51" t="str">
        <f t="shared" si="2"/>
        <v>1</v>
      </c>
      <c r="AJ18" s="11" t="s">
        <v>143</v>
      </c>
      <c r="AK18" s="52" t="str">
        <f t="shared" si="3"/>
        <v>1</v>
      </c>
      <c r="AL18" s="11" t="s">
        <v>43</v>
      </c>
      <c r="AM18" s="51" t="str">
        <f t="shared" si="4"/>
        <v>3</v>
      </c>
      <c r="AN18" s="11" t="s">
        <v>247</v>
      </c>
      <c r="AO18" s="52" t="str">
        <f t="shared" si="5"/>
        <v>1</v>
      </c>
      <c r="AP18" s="42" t="s">
        <v>58</v>
      </c>
      <c r="AQ18" s="51" t="str">
        <f t="shared" si="6"/>
        <v>1</v>
      </c>
      <c r="AR18" s="197" t="str">
        <f t="shared" si="11"/>
        <v>2111311</v>
      </c>
      <c r="AS18" s="198">
        <f t="shared" si="12"/>
        <v>3</v>
      </c>
      <c r="AT18" s="198" t="str">
        <f>VLOOKUP(AS18,'Listas '!$B$151:$C$156,2,FALSE)</f>
        <v>Media</v>
      </c>
      <c r="AU18" s="189" t="str">
        <f>VLOOKUP(AT18,'Listas '!$C$151:$D$156,2,FALSE)</f>
        <v>Esencial</v>
      </c>
    </row>
    <row r="19" spans="2:47" ht="61.8" thickBot="1">
      <c r="B19" s="35"/>
      <c r="C19" s="36" t="s">
        <v>380</v>
      </c>
      <c r="D19" s="36" t="s">
        <v>381</v>
      </c>
      <c r="E19" s="36" t="s">
        <v>382</v>
      </c>
      <c r="F19" s="36" t="s">
        <v>596</v>
      </c>
      <c r="G19" s="36">
        <v>15256</v>
      </c>
      <c r="H19" s="36" t="s">
        <v>563</v>
      </c>
      <c r="I19" s="202" t="s">
        <v>1047</v>
      </c>
      <c r="J19" s="36" t="s">
        <v>1105</v>
      </c>
      <c r="K19" s="36" t="s">
        <v>348</v>
      </c>
      <c r="L19" s="37" t="s">
        <v>136</v>
      </c>
      <c r="M19" s="36" t="s">
        <v>1021</v>
      </c>
      <c r="N19" s="36" t="s">
        <v>432</v>
      </c>
      <c r="O19" s="36" t="s">
        <v>151</v>
      </c>
      <c r="P19" s="37" t="s">
        <v>6</v>
      </c>
      <c r="Q19" s="36" t="s">
        <v>1022</v>
      </c>
      <c r="R19" s="36" t="s">
        <v>140</v>
      </c>
      <c r="S19" s="36" t="s">
        <v>1023</v>
      </c>
      <c r="T19" s="38">
        <v>0</v>
      </c>
      <c r="U19" s="209">
        <v>2</v>
      </c>
      <c r="V19" s="214">
        <v>0</v>
      </c>
      <c r="W19" s="44">
        <f t="shared" si="7"/>
        <v>0</v>
      </c>
      <c r="X19" s="39">
        <v>542</v>
      </c>
      <c r="Y19" s="45">
        <f t="shared" si="15"/>
        <v>0</v>
      </c>
      <c r="Z19" s="40">
        <v>0</v>
      </c>
      <c r="AA19" s="205">
        <f t="shared" si="16"/>
        <v>0</v>
      </c>
      <c r="AB19" s="47">
        <f t="shared" si="17"/>
        <v>0</v>
      </c>
      <c r="AC19" s="204">
        <v>30000000</v>
      </c>
      <c r="AD19" s="48">
        <f t="shared" si="18"/>
        <v>30000000</v>
      </c>
      <c r="AE19" s="49">
        <f t="shared" si="19"/>
        <v>1</v>
      </c>
      <c r="AF19" s="11" t="s">
        <v>64</v>
      </c>
      <c r="AG19" s="50" t="str">
        <f t="shared" ref="AG19" si="20">IF(MID(AF19,1,1)="0",MID(AF19,2,1),MID(AF19,1,2))</f>
        <v>1</v>
      </c>
      <c r="AH19" s="11" t="s">
        <v>63</v>
      </c>
      <c r="AI19" s="51" t="str">
        <f t="shared" ref="AI19" si="21">IF(MID(AH19,1,1)="0",MID(AH19,2,1),MID(AH19,1,2))</f>
        <v>1</v>
      </c>
      <c r="AJ19" s="11" t="s">
        <v>143</v>
      </c>
      <c r="AK19" s="52" t="str">
        <f t="shared" ref="AK19" si="22">IF(MID(AJ19,1,1)="0",MID(AJ19,2,1),MID(AJ19,1,2))</f>
        <v>1</v>
      </c>
      <c r="AL19" s="11" t="s">
        <v>242</v>
      </c>
      <c r="AM19" s="51" t="str">
        <f t="shared" ref="AM19" si="23">IF(MID(AL19,1,1)="0",MID(AL19,2,1),MID(AL19,1,2))</f>
        <v>2</v>
      </c>
      <c r="AN19" s="11" t="s">
        <v>247</v>
      </c>
      <c r="AO19" s="52" t="str">
        <f t="shared" ref="AO19" si="24">IF(MID(AN19,1,1)="0",MID(AN19,2,1),MID(AN19,1,2))</f>
        <v>1</v>
      </c>
      <c r="AP19" s="42" t="s">
        <v>58</v>
      </c>
      <c r="AQ19" s="51" t="str">
        <f t="shared" si="6"/>
        <v>1</v>
      </c>
      <c r="AR19" s="197" t="str">
        <f t="shared" si="11"/>
        <v>1111211</v>
      </c>
      <c r="AS19" s="198">
        <f t="shared" si="12"/>
        <v>2</v>
      </c>
      <c r="AT19" s="198" t="str">
        <f>VLOOKUP(AS19,'Listas '!$B$151:$C$156,2,FALSE)</f>
        <v>Baja</v>
      </c>
      <c r="AU19" s="189" t="str">
        <f>VLOOKUP(AT19,'Listas '!$C$151:$D$156,2,FALSE)</f>
        <v>No crítico</v>
      </c>
    </row>
  </sheetData>
  <mergeCells count="16">
    <mergeCell ref="AP6:AQ6"/>
    <mergeCell ref="B2:AU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AA8:AB8 AA9:AA13 Z14:AB19 AD8:AE9 AB9 AD14:AE19 W8:X19 AQ8:AR19 AF19:AP19 AF8:AK18 AL14:AL18 AM8:AP18 AC14:AC17">
    <cfRule type="containsText" dxfId="3105" priority="242" operator="containsText" text="Muy Crítico">
      <formula>NOT(ISERROR(SEARCH("Muy Crítico",W8)))</formula>
    </cfRule>
    <cfRule type="containsText" dxfId="3104" priority="243" operator="containsText" text="Crítico">
      <formula>NOT(ISERROR(SEARCH("Crítico",W8)))</formula>
    </cfRule>
    <cfRule type="containsText" dxfId="3103" priority="244" operator="containsText" text="Poco Crítico">
      <formula>NOT(ISERROR(SEARCH("Poco Crítico",W8)))</formula>
    </cfRule>
    <cfRule type="containsText" dxfId="3102" priority="245" operator="containsText" text="No Crítico">
      <formula>NOT(ISERROR(SEARCH("No Crítico",W8)))</formula>
    </cfRule>
  </conditionalFormatting>
  <conditionalFormatting sqref="AD10:AE13 AB10:AB13">
    <cfRule type="containsText" dxfId="3101" priority="238" operator="containsText" text="Muy Crítico">
      <formula>NOT(ISERROR(SEARCH("Muy Crítico",AB10)))</formula>
    </cfRule>
    <cfRule type="containsText" dxfId="3100" priority="239" operator="containsText" text="Crítico">
      <formula>NOT(ISERROR(SEARCH("Crítico",AB10)))</formula>
    </cfRule>
    <cfRule type="containsText" dxfId="3099" priority="240" operator="containsText" text="Poco Crítico">
      <formula>NOT(ISERROR(SEARCH("Poco Crítico",AB10)))</formula>
    </cfRule>
    <cfRule type="containsText" dxfId="3098" priority="241" operator="containsText" text="No Crítico">
      <formula>NOT(ISERROR(SEARCH("No Crítico",AB10)))</formula>
    </cfRule>
  </conditionalFormatting>
  <conditionalFormatting sqref="AC8:AC13">
    <cfRule type="containsText" dxfId="3097" priority="162" operator="containsText" text="Muy Crítico">
      <formula>NOT(ISERROR(SEARCH("Muy Crítico",AC8)))</formula>
    </cfRule>
    <cfRule type="containsText" dxfId="3096" priority="163" operator="containsText" text="Crítico">
      <formula>NOT(ISERROR(SEARCH("Crítico",AC8)))</formula>
    </cfRule>
    <cfRule type="containsText" dxfId="3095" priority="164" operator="containsText" text="Poco Crítico">
      <formula>NOT(ISERROR(SEARCH("Poco Crítico",AC8)))</formula>
    </cfRule>
    <cfRule type="containsText" dxfId="3094" priority="165" operator="containsText" text="No Crítico">
      <formula>NOT(ISERROR(SEARCH("No Crítico",AC8)))</formula>
    </cfRule>
  </conditionalFormatting>
  <conditionalFormatting sqref="AL8:AL13">
    <cfRule type="containsText" dxfId="3093" priority="78" operator="containsText" text="Muy Crítico">
      <formula>NOT(ISERROR(SEARCH("Muy Crítico",AL8)))</formula>
    </cfRule>
    <cfRule type="containsText" dxfId="3092" priority="79" operator="containsText" text="Crítico">
      <formula>NOT(ISERROR(SEARCH("Crítico",AL8)))</formula>
    </cfRule>
    <cfRule type="containsText" dxfId="3091" priority="80" operator="containsText" text="Poco Crítico">
      <formula>NOT(ISERROR(SEARCH("Poco Crítico",AL8)))</formula>
    </cfRule>
    <cfRule type="containsText" dxfId="3090" priority="81" operator="containsText" text="No Crítico">
      <formula>NOT(ISERROR(SEARCH("No Crítico",AL8)))</formula>
    </cfRule>
  </conditionalFormatting>
  <conditionalFormatting sqref="AU8:AU19">
    <cfRule type="expression" dxfId="3089" priority="30">
      <formula>IF(AU8="No crítico",1,0)</formula>
    </cfRule>
    <cfRule type="expression" dxfId="3088" priority="31">
      <formula>IF(AU8="Esencial",1,0)</formula>
    </cfRule>
    <cfRule type="expression" dxfId="3087" priority="32">
      <formula>IF(AU8="Crítico",1,0)</formula>
    </cfRule>
    <cfRule type="expression" dxfId="3086" priority="33">
      <formula>IF(AU8="Muy crítico",1,0)</formula>
    </cfRule>
  </conditionalFormatting>
  <conditionalFormatting sqref="AC19">
    <cfRule type="containsText" dxfId="3085" priority="5" operator="containsText" text="Muy Crítico">
      <formula>NOT(ISERROR(SEARCH("Muy Crítico",AC19)))</formula>
    </cfRule>
    <cfRule type="containsText" dxfId="3084" priority="6" operator="containsText" text="Crítico">
      <formula>NOT(ISERROR(SEARCH("Crítico",AC19)))</formula>
    </cfRule>
    <cfRule type="containsText" dxfId="3083" priority="7" operator="containsText" text="Poco Crítico">
      <formula>NOT(ISERROR(SEARCH("Poco Crítico",AC19)))</formula>
    </cfRule>
    <cfRule type="containsText" dxfId="3082" priority="8" operator="containsText" text="No Crítico">
      <formula>NOT(ISERROR(SEARCH("No Crítico",AC19)))</formula>
    </cfRule>
  </conditionalFormatting>
  <conditionalFormatting sqref="AC18">
    <cfRule type="containsText" dxfId="3081" priority="1" operator="containsText" text="Muy Crítico">
      <formula>NOT(ISERROR(SEARCH("Muy Crítico",AC18)))</formula>
    </cfRule>
    <cfRule type="containsText" dxfId="3080" priority="2" operator="containsText" text="Crítico">
      <formula>NOT(ISERROR(SEARCH("Crítico",AC18)))</formula>
    </cfRule>
    <cfRule type="containsText" dxfId="3079" priority="3" operator="containsText" text="Poco Crítico">
      <formula>NOT(ISERROR(SEARCH("Poco Crítico",AC18)))</formula>
    </cfRule>
    <cfRule type="containsText" dxfId="3078" priority="4" operator="containsText" text="No Crítico">
      <formula>NOT(ISERROR(SEARCH("No Crítico",AC18)))</formula>
    </cfRule>
  </conditionalFormatting>
  <dataValidations count="9">
    <dataValidation type="list" showInputMessage="1" sqref="L18:L19" xr:uid="{BE90EF8F-08F4-4345-B206-E9A712E538BA}">
      <formula1>L_19</formula1>
    </dataValidation>
    <dataValidation type="list" allowBlank="1" showInputMessage="1" showErrorMessage="1" sqref="P18:P19" xr:uid="{CEB0FE9A-CF8F-4D04-B675-80D7B56D41BF}">
      <formula1>L_15</formula1>
    </dataValidation>
    <dataValidation type="list" allowBlank="1" showInputMessage="1" showErrorMessage="1" sqref="R13" xr:uid="{0B8FAF77-7670-409E-9A33-D20E675181EA}">
      <formula1>L_16</formula1>
    </dataValidation>
    <dataValidation type="list" allowBlank="1" showInputMessage="1" showErrorMessage="1" sqref="AF8:AF19" xr:uid="{FC3BF490-7C36-4D39-9401-A5F026C80F19}">
      <formula1>L_06</formula1>
    </dataValidation>
    <dataValidation type="list" allowBlank="1" showInputMessage="1" showErrorMessage="1" sqref="AN8:AN19" xr:uid="{67A6066D-B425-4952-ADC1-F1B63E48A88F}">
      <formula1>L_05</formula1>
    </dataValidation>
    <dataValidation type="list" allowBlank="1" showInputMessage="1" showErrorMessage="1" sqref="AP8:AP19" xr:uid="{2D861733-0C55-4E0F-961E-B91D0D37908C}">
      <formula1>L_04</formula1>
    </dataValidation>
    <dataValidation type="list" showInputMessage="1" showErrorMessage="1" sqref="AL8:AL19" xr:uid="{9FF69657-C076-49FB-9DAE-498A7669EC3F}">
      <formula1>L_03</formula1>
    </dataValidation>
    <dataValidation type="list" showInputMessage="1" showErrorMessage="1" sqref="AJ8:AJ19" xr:uid="{F23B5E09-BFAC-4B26-A779-306E4275D232}">
      <formula1>L_02</formula1>
    </dataValidation>
    <dataValidation type="list" showInputMessage="1" showErrorMessage="1" sqref="AH8:AH19" xr:uid="{C2AFBE5B-088E-4587-9336-F7515A3C4D61}">
      <formula1>L_01</formula1>
    </dataValidation>
  </dataValidations>
  <pageMargins left="0.70866141732283472" right="0.70866141732283472" top="0.74803149606299213" bottom="0.74803149606299213" header="0.31496062992125984" footer="0.31496062992125984"/>
  <pageSetup scale="13" fitToHeight="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20AF-792D-40F8-A427-C1F26A3AC623}">
  <sheetPr codeName="Hoja9"/>
  <dimension ref="A1:AW39"/>
  <sheetViews>
    <sheetView showGridLines="0" zoomScale="20" zoomScaleNormal="20" workbookViewId="0">
      <selection activeCell="AU7" sqref="C7:AU7"/>
    </sheetView>
  </sheetViews>
  <sheetFormatPr baseColWidth="10" defaultColWidth="12.44140625" defaultRowHeight="10.199999999999999"/>
  <cols>
    <col min="1" max="1" width="4.44140625" style="181" customWidth="1"/>
    <col min="2" max="2" width="5.6640625" style="181" customWidth="1"/>
    <col min="3" max="3" width="6.88671875" style="181" bestFit="1" customWidth="1"/>
    <col min="4" max="4" width="3.44140625" style="181" bestFit="1" customWidth="1"/>
    <col min="5" max="5" width="4.5546875" style="181" bestFit="1" customWidth="1"/>
    <col min="6" max="6" width="8.88671875" style="181" bestFit="1" customWidth="1"/>
    <col min="7" max="7" width="7.109375" style="181" customWidth="1"/>
    <col min="8" max="8" width="12.44140625" style="181" bestFit="1" customWidth="1"/>
    <col min="9" max="9" width="29.109375" style="181" bestFit="1" customWidth="1"/>
    <col min="10" max="10" width="29.88671875" style="181" customWidth="1"/>
    <col min="11" max="11" width="25.109375" style="181" customWidth="1"/>
    <col min="12" max="12" width="17.44140625" style="181" bestFit="1" customWidth="1"/>
    <col min="13" max="13" width="27.6640625" style="181" customWidth="1"/>
    <col min="14" max="14" width="3.5546875" style="181" bestFit="1" customWidth="1"/>
    <col min="15" max="15" width="14.6640625" style="181" customWidth="1"/>
    <col min="16" max="16" width="3.44140625" style="181" bestFit="1" customWidth="1"/>
    <col min="17" max="17" width="28" style="181" customWidth="1"/>
    <col min="18" max="18" width="9" style="181" customWidth="1"/>
    <col min="19" max="19" width="17" style="181" customWidth="1"/>
    <col min="20" max="20" width="11.44140625" style="181" customWidth="1"/>
    <col min="21" max="21" width="13.33203125" style="181" customWidth="1"/>
    <col min="22" max="22" width="18.6640625" style="181" bestFit="1" customWidth="1"/>
    <col min="23" max="23" width="9.44140625" style="181" customWidth="1"/>
    <col min="24" max="24" width="11" style="182" customWidth="1"/>
    <col min="25" max="26" width="8.6640625" style="181" customWidth="1"/>
    <col min="27" max="27" width="8.88671875" style="181" bestFit="1" customWidth="1"/>
    <col min="28" max="28" width="15.44140625" style="181" customWidth="1"/>
    <col min="29" max="29" width="15.88671875" style="181" customWidth="1"/>
    <col min="30" max="30" width="18.33203125" style="181" bestFit="1" customWidth="1"/>
    <col min="31" max="31" width="3.44140625" style="181" bestFit="1" customWidth="1"/>
    <col min="32" max="32" width="23" style="181" customWidth="1"/>
    <col min="33" max="33" width="3.44140625" style="181" bestFit="1" customWidth="1"/>
    <col min="34" max="34" width="39.44140625" style="181" customWidth="1"/>
    <col min="35" max="35" width="3.44140625" style="181" bestFit="1" customWidth="1"/>
    <col min="36" max="36" width="32.6640625" style="181" customWidth="1"/>
    <col min="37" max="37" width="3.44140625" style="181" bestFit="1" customWidth="1"/>
    <col min="38" max="38" width="40.44140625" style="181" customWidth="1"/>
    <col min="39" max="39" width="3.44140625" style="181" bestFit="1" customWidth="1"/>
    <col min="40" max="40" width="39.88671875" style="181" customWidth="1"/>
    <col min="41" max="41" width="3.44140625" style="181" bestFit="1" customWidth="1"/>
    <col min="42" max="42" width="32.88671875" style="181" customWidth="1"/>
    <col min="43" max="43" width="3.44140625" style="181" bestFit="1" customWidth="1"/>
    <col min="44" max="44" width="9.109375" style="181" bestFit="1" customWidth="1"/>
    <col min="45" max="45" width="3.44140625" style="181" bestFit="1" customWidth="1"/>
    <col min="46" max="46" width="9.5546875" style="181" bestFit="1" customWidth="1"/>
    <col min="47" max="47" width="11.6640625" style="181" bestFit="1" customWidth="1"/>
    <col min="48" max="48" width="5.6640625" style="181" customWidth="1"/>
    <col min="49" max="16384" width="12.44140625" style="181"/>
  </cols>
  <sheetData>
    <row r="1" spans="1:49" ht="10.8" thickBot="1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3"/>
      <c r="M1" s="186"/>
      <c r="N1" s="186"/>
      <c r="O1" s="186"/>
      <c r="P1" s="186"/>
      <c r="Q1" s="186"/>
      <c r="R1" s="186"/>
      <c r="S1" s="186"/>
      <c r="T1" s="186"/>
      <c r="U1" s="186"/>
      <c r="V1" s="183"/>
      <c r="W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</row>
    <row r="2" spans="1:49" ht="15.6">
      <c r="A2" s="186"/>
      <c r="B2" s="334" t="s">
        <v>83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6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68"/>
    </row>
    <row r="3" spans="1:49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</row>
    <row r="4" spans="1:49" ht="10.8" thickBot="1">
      <c r="B4" s="4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1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</row>
    <row r="5" spans="1:49" s="184" customFormat="1" ht="10.8" thickBot="1">
      <c r="B5" s="9"/>
      <c r="C5" s="333" t="s">
        <v>84</v>
      </c>
      <c r="D5" s="333"/>
      <c r="E5" s="333"/>
      <c r="F5" s="333"/>
      <c r="G5" s="333"/>
      <c r="H5" s="333"/>
      <c r="I5" s="333"/>
      <c r="J5" s="337" t="s">
        <v>85</v>
      </c>
      <c r="K5" s="337"/>
      <c r="L5" s="337"/>
      <c r="M5" s="337"/>
      <c r="N5" s="337"/>
      <c r="O5" s="337"/>
      <c r="P5" s="337"/>
      <c r="Q5" s="338" t="s">
        <v>86</v>
      </c>
      <c r="R5" s="338"/>
      <c r="S5" s="338"/>
      <c r="T5" s="337" t="s">
        <v>87</v>
      </c>
      <c r="U5" s="337"/>
      <c r="V5" s="337" t="s">
        <v>88</v>
      </c>
      <c r="W5" s="337"/>
      <c r="X5" s="339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40" t="s">
        <v>379</v>
      </c>
      <c r="AS5" s="341"/>
      <c r="AT5" s="341"/>
      <c r="AU5" s="342"/>
      <c r="AV5" s="10"/>
    </row>
    <row r="6" spans="1:49" s="184" customFormat="1" ht="10.8" thickBot="1">
      <c r="B6" s="9"/>
      <c r="C6" s="333" t="s">
        <v>89</v>
      </c>
      <c r="D6" s="333"/>
      <c r="E6" s="333"/>
      <c r="F6" s="333"/>
      <c r="G6" s="333"/>
      <c r="H6" s="333" t="s">
        <v>90</v>
      </c>
      <c r="I6" s="333"/>
      <c r="J6" s="337"/>
      <c r="K6" s="337"/>
      <c r="L6" s="337"/>
      <c r="M6" s="337"/>
      <c r="N6" s="337"/>
      <c r="O6" s="337"/>
      <c r="P6" s="337"/>
      <c r="Q6" s="338"/>
      <c r="R6" s="338"/>
      <c r="S6" s="338"/>
      <c r="T6" s="337"/>
      <c r="U6" s="337"/>
      <c r="V6" s="333" t="s">
        <v>91</v>
      </c>
      <c r="W6" s="333"/>
      <c r="X6" s="346"/>
      <c r="Y6" s="333"/>
      <c r="Z6" s="333"/>
      <c r="AA6" s="333"/>
      <c r="AB6" s="333"/>
      <c r="AC6" s="333"/>
      <c r="AD6" s="333"/>
      <c r="AE6" s="333"/>
      <c r="AF6" s="332" t="s">
        <v>92</v>
      </c>
      <c r="AG6" s="332"/>
      <c r="AH6" s="333" t="s">
        <v>93</v>
      </c>
      <c r="AI6" s="333"/>
      <c r="AJ6" s="332" t="s">
        <v>94</v>
      </c>
      <c r="AK6" s="332"/>
      <c r="AL6" s="333" t="s">
        <v>95</v>
      </c>
      <c r="AM6" s="333"/>
      <c r="AN6" s="332" t="s">
        <v>96</v>
      </c>
      <c r="AO6" s="332"/>
      <c r="AP6" s="333" t="s">
        <v>97</v>
      </c>
      <c r="AQ6" s="333"/>
      <c r="AR6" s="343"/>
      <c r="AS6" s="344"/>
      <c r="AT6" s="344"/>
      <c r="AU6" s="345"/>
      <c r="AV6" s="10"/>
    </row>
    <row r="7" spans="1:49" s="184" customFormat="1" ht="160.19999999999999" thickBot="1">
      <c r="B7" s="9"/>
      <c r="C7" s="187" t="s">
        <v>1306</v>
      </c>
      <c r="D7" s="187" t="s">
        <v>1307</v>
      </c>
      <c r="E7" s="187" t="s">
        <v>1308</v>
      </c>
      <c r="F7" s="187" t="s">
        <v>1312</v>
      </c>
      <c r="G7" s="187" t="s">
        <v>1305</v>
      </c>
      <c r="H7" s="187" t="s">
        <v>1310</v>
      </c>
      <c r="I7" s="187" t="s">
        <v>98</v>
      </c>
      <c r="J7" s="232" t="s">
        <v>99</v>
      </c>
      <c r="K7" s="232" t="s">
        <v>100</v>
      </c>
      <c r="L7" s="232" t="s">
        <v>101</v>
      </c>
      <c r="M7" s="232" t="s">
        <v>102</v>
      </c>
      <c r="N7" s="232" t="s">
        <v>193</v>
      </c>
      <c r="O7" s="232" t="s">
        <v>1311</v>
      </c>
      <c r="P7" s="232" t="s">
        <v>104</v>
      </c>
      <c r="Q7" s="233" t="s">
        <v>105</v>
      </c>
      <c r="R7" s="233" t="s">
        <v>106</v>
      </c>
      <c r="S7" s="233" t="s">
        <v>107</v>
      </c>
      <c r="T7" s="234" t="s">
        <v>108</v>
      </c>
      <c r="U7" s="234" t="s">
        <v>109</v>
      </c>
      <c r="V7" s="234" t="s">
        <v>112</v>
      </c>
      <c r="W7" s="235" t="s">
        <v>352</v>
      </c>
      <c r="X7" s="236" t="s">
        <v>113</v>
      </c>
      <c r="Y7" s="235" t="s">
        <v>114</v>
      </c>
      <c r="Z7" s="234" t="s">
        <v>115</v>
      </c>
      <c r="AA7" s="235" t="s">
        <v>116</v>
      </c>
      <c r="AB7" s="235" t="s">
        <v>117</v>
      </c>
      <c r="AC7" s="234" t="s">
        <v>118</v>
      </c>
      <c r="AD7" s="235" t="s">
        <v>119</v>
      </c>
      <c r="AE7" s="235" t="s">
        <v>119</v>
      </c>
      <c r="AF7" s="237" t="s">
        <v>121</v>
      </c>
      <c r="AG7" s="238" t="s">
        <v>122</v>
      </c>
      <c r="AH7" s="234" t="s">
        <v>123</v>
      </c>
      <c r="AI7" s="235" t="s">
        <v>124</v>
      </c>
      <c r="AJ7" s="237" t="s">
        <v>125</v>
      </c>
      <c r="AK7" s="238" t="s">
        <v>126</v>
      </c>
      <c r="AL7" s="234" t="s">
        <v>127</v>
      </c>
      <c r="AM7" s="235" t="s">
        <v>128</v>
      </c>
      <c r="AN7" s="237" t="s">
        <v>129</v>
      </c>
      <c r="AO7" s="238" t="s">
        <v>378</v>
      </c>
      <c r="AP7" s="234" t="s">
        <v>130</v>
      </c>
      <c r="AQ7" s="235" t="s">
        <v>131</v>
      </c>
      <c r="AR7" s="239" t="s">
        <v>132</v>
      </c>
      <c r="AS7" s="239" t="s">
        <v>120</v>
      </c>
      <c r="AT7" s="239" t="s">
        <v>390</v>
      </c>
      <c r="AU7" s="239" t="s">
        <v>379</v>
      </c>
      <c r="AV7" s="10"/>
    </row>
    <row r="8" spans="1:49" s="185" customFormat="1" ht="41.4" thickBot="1">
      <c r="B8" s="35"/>
      <c r="C8" s="36" t="s">
        <v>380</v>
      </c>
      <c r="D8" s="36" t="s">
        <v>396</v>
      </c>
      <c r="E8" s="36" t="s">
        <v>382</v>
      </c>
      <c r="F8" s="36" t="s">
        <v>600</v>
      </c>
      <c r="G8" s="36">
        <v>15500</v>
      </c>
      <c r="H8" s="36" t="s">
        <v>601</v>
      </c>
      <c r="I8" s="202" t="s">
        <v>564</v>
      </c>
      <c r="J8" s="36" t="s">
        <v>1140</v>
      </c>
      <c r="K8" s="36" t="s">
        <v>1025</v>
      </c>
      <c r="L8" s="36" t="s">
        <v>324</v>
      </c>
      <c r="M8" s="36" t="s">
        <v>1041</v>
      </c>
      <c r="N8" s="36" t="s">
        <v>432</v>
      </c>
      <c r="O8" s="36" t="s">
        <v>151</v>
      </c>
      <c r="P8" s="36" t="s">
        <v>6</v>
      </c>
      <c r="Q8" s="36" t="s">
        <v>1050</v>
      </c>
      <c r="R8" s="36" t="s">
        <v>140</v>
      </c>
      <c r="S8" s="36" t="s">
        <v>830</v>
      </c>
      <c r="T8" s="209">
        <v>4.1666666666666664E-2</v>
      </c>
      <c r="U8" s="209">
        <v>5</v>
      </c>
      <c r="V8" s="216">
        <v>4055325</v>
      </c>
      <c r="W8" s="44">
        <f>V8/30</f>
        <v>135177.5</v>
      </c>
      <c r="X8" s="39">
        <v>542</v>
      </c>
      <c r="Y8" s="45">
        <f>T8</f>
        <v>4.1666666666666664E-2</v>
      </c>
      <c r="Z8" s="215">
        <v>1</v>
      </c>
      <c r="AA8" s="205">
        <f>W8*Z8*Y8</f>
        <v>5632.395833333333</v>
      </c>
      <c r="AB8" s="47">
        <f>+AA8*X8</f>
        <v>3052758.5416666665</v>
      </c>
      <c r="AC8" s="41">
        <v>161870988.06522933</v>
      </c>
      <c r="AD8" s="48">
        <f>+AB8+AC8</f>
        <v>164923746.60689598</v>
      </c>
      <c r="AE8" s="49">
        <f t="shared" ref="AE8" si="0">IF(AD8&lt;=130000000,1,IF(AND(AD8&gt;130000000,AD8&lt;=390000000),2,IF(AND(AD8&gt;390000000,AD8&lt;=650000000),3,IF(AND(AD8&gt;650000000,AD8&lt;=1300000000),4,5))))</f>
        <v>2</v>
      </c>
      <c r="AF8" s="11" t="s">
        <v>256</v>
      </c>
      <c r="AG8" s="50" t="str">
        <f t="shared" ref="AG8" si="1">IF(MID(AF8,1,1)="0",MID(AF8,2,1),MID(AF8,1,2))</f>
        <v>4</v>
      </c>
      <c r="AH8" s="11" t="s">
        <v>254</v>
      </c>
      <c r="AI8" s="51" t="str">
        <f t="shared" ref="AI8" si="2">IF(MID(AH8,1,1)="0",MID(AH8,2,1),MID(AH8,1,2))</f>
        <v>4</v>
      </c>
      <c r="AJ8" s="11" t="s">
        <v>263</v>
      </c>
      <c r="AK8" s="52" t="str">
        <f t="shared" ref="AK8" si="3">IF(MID(AJ8,1,1)="0",MID(AJ8,2,1),MID(AJ8,1,2))</f>
        <v>4</v>
      </c>
      <c r="AL8" s="11" t="s">
        <v>34</v>
      </c>
      <c r="AM8" s="51" t="str">
        <f t="shared" ref="AM8" si="4">IF(MID(AL8,1,1)="0",MID(AL8,2,1),MID(AL8,1,2))</f>
        <v>4</v>
      </c>
      <c r="AN8" s="11" t="s">
        <v>243</v>
      </c>
      <c r="AO8" s="52" t="str">
        <f t="shared" ref="AO8" si="5">IF(MID(AN8,1,1)="0",MID(AN8,2,1),MID(AN8,1,2))</f>
        <v>2</v>
      </c>
      <c r="AP8" s="42" t="s">
        <v>50</v>
      </c>
      <c r="AQ8" s="51" t="str">
        <f t="shared" ref="AQ8" si="6">IF(MID(AP8,1,1)="0",MID(AP8,2,1),MID(AP8,1,2))</f>
        <v>2</v>
      </c>
      <c r="AR8" s="197" t="str">
        <f>CONCATENATE(AE8,AG8,AI8,AK8,AM8,AO8,AQ8)</f>
        <v>2444422</v>
      </c>
      <c r="AS8" s="198">
        <f>IFERROR(MAX(_xlfn.NUMBERVALUE(AI8),_xlfn.NUMBERVALUE(AK8),_xlfn.NUMBERVALUE(AM8),_xlfn.NUMBERVALUE(AE8),_xlfn.NUMBERVALUE(AO8),_xlfn.NUMBERVALUE(AQ8),_xlfn.NUMBERVALUE(AG8)),"")</f>
        <v>4</v>
      </c>
      <c r="AT8" s="198" t="str">
        <f>VLOOKUP(AS8,'Listas '!$B$151:$C$156,2,FALSE)</f>
        <v>Alta</v>
      </c>
      <c r="AU8" s="189" t="str">
        <f>VLOOKUP(AT8,'Listas '!$C$151:$D$156,2,FALSE)</f>
        <v>Crítico</v>
      </c>
      <c r="AV8" s="43"/>
    </row>
    <row r="9" spans="1:49" s="185" customFormat="1" ht="41.4" thickBot="1">
      <c r="B9" s="35"/>
      <c r="C9" s="36" t="s">
        <v>380</v>
      </c>
      <c r="D9" s="36" t="s">
        <v>396</v>
      </c>
      <c r="E9" s="36" t="s">
        <v>382</v>
      </c>
      <c r="F9" s="36" t="s">
        <v>600</v>
      </c>
      <c r="G9" s="36">
        <v>15500</v>
      </c>
      <c r="H9" s="36" t="s">
        <v>602</v>
      </c>
      <c r="I9" s="202" t="s">
        <v>565</v>
      </c>
      <c r="J9" s="36" t="s">
        <v>1140</v>
      </c>
      <c r="K9" s="36" t="s">
        <v>1025</v>
      </c>
      <c r="L9" s="36" t="s">
        <v>324</v>
      </c>
      <c r="M9" s="36" t="s">
        <v>1041</v>
      </c>
      <c r="N9" s="36" t="s">
        <v>432</v>
      </c>
      <c r="O9" s="36" t="s">
        <v>151</v>
      </c>
      <c r="P9" s="36" t="s">
        <v>6</v>
      </c>
      <c r="Q9" s="36" t="s">
        <v>1050</v>
      </c>
      <c r="R9" s="36" t="s">
        <v>140</v>
      </c>
      <c r="S9" s="36" t="s">
        <v>830</v>
      </c>
      <c r="T9" s="209">
        <v>4.1666666666666664E-2</v>
      </c>
      <c r="U9" s="209">
        <v>5</v>
      </c>
      <c r="V9" s="216">
        <v>2747334</v>
      </c>
      <c r="W9" s="44">
        <f t="shared" ref="W9:W38" si="7">V9/30</f>
        <v>91577.8</v>
      </c>
      <c r="X9" s="39">
        <v>542</v>
      </c>
      <c r="Y9" s="45">
        <f t="shared" ref="Y9:Y19" si="8">T9</f>
        <v>4.1666666666666664E-2</v>
      </c>
      <c r="Z9" s="215">
        <v>1</v>
      </c>
      <c r="AA9" s="205">
        <f t="shared" ref="AA9:AA19" si="9">W9*Z9*Y9</f>
        <v>3815.7416666666668</v>
      </c>
      <c r="AB9" s="47">
        <f t="shared" ref="AB9:AB19" si="10">+AA9*X9</f>
        <v>2068131.9833333334</v>
      </c>
      <c r="AC9" s="41">
        <v>161870988.06522933</v>
      </c>
      <c r="AD9" s="48">
        <f t="shared" ref="AD9:AD19" si="11">+AB9+AC9</f>
        <v>163939120.04856265</v>
      </c>
      <c r="AE9" s="49">
        <f t="shared" ref="AE9:AE19" si="12">IF(AD9&lt;=130000000,1,IF(AND(AD9&gt;130000000,AD9&lt;=390000000),2,IF(AND(AD9&gt;390000000,AD9&lt;=650000000),3,IF(AND(AD9&gt;650000000,AD9&lt;=1300000000),4,5))))</f>
        <v>2</v>
      </c>
      <c r="AF9" s="11" t="s">
        <v>241</v>
      </c>
      <c r="AG9" s="50" t="str">
        <f t="shared" ref="AG9:AG19" si="13">IF(MID(AF9,1,1)="0",MID(AF9,2,1),MID(AF9,1,2))</f>
        <v>3</v>
      </c>
      <c r="AH9" s="11" t="s">
        <v>254</v>
      </c>
      <c r="AI9" s="51" t="str">
        <f t="shared" ref="AI9:AI19" si="14">IF(MID(AH9,1,1)="0",MID(AH9,2,1),MID(AH9,1,2))</f>
        <v>4</v>
      </c>
      <c r="AJ9" s="11" t="s">
        <v>263</v>
      </c>
      <c r="AK9" s="52" t="str">
        <f t="shared" ref="AK9:AK19" si="15">IF(MID(AJ9,1,1)="0",MID(AJ9,2,1),MID(AJ9,1,2))</f>
        <v>4</v>
      </c>
      <c r="AL9" s="11" t="s">
        <v>34</v>
      </c>
      <c r="AM9" s="51" t="str">
        <f t="shared" ref="AM9:AM19" si="16">IF(MID(AL9,1,1)="0",MID(AL9,2,1),MID(AL9,1,2))</f>
        <v>4</v>
      </c>
      <c r="AN9" s="11" t="s">
        <v>243</v>
      </c>
      <c r="AO9" s="52" t="str">
        <f t="shared" ref="AO9:AO19" si="17">IF(MID(AN9,1,1)="0",MID(AN9,2,1),MID(AN9,1,2))</f>
        <v>2</v>
      </c>
      <c r="AP9" s="42" t="s">
        <v>50</v>
      </c>
      <c r="AQ9" s="51" t="str">
        <f t="shared" ref="AQ9:AQ19" si="18">IF(MID(AP9,1,1)="0",MID(AP9,2,1),MID(AP9,1,2))</f>
        <v>2</v>
      </c>
      <c r="AR9" s="197" t="str">
        <f t="shared" ref="AR9:AR19" si="19">CONCATENATE(AE9,AG9,AI9,AK9,AM9,AO9,AQ9)</f>
        <v>2344422</v>
      </c>
      <c r="AS9" s="198">
        <f t="shared" ref="AS9:AS19" si="20">IFERROR(MAX(_xlfn.NUMBERVALUE(AI9),_xlfn.NUMBERVALUE(AK9),_xlfn.NUMBERVALUE(AM9),_xlfn.NUMBERVALUE(AE9),_xlfn.NUMBERVALUE(AO9),_xlfn.NUMBERVALUE(AQ9),_xlfn.NUMBERVALUE(AG9)),"")</f>
        <v>4</v>
      </c>
      <c r="AT9" s="198" t="str">
        <f>VLOOKUP(AS9,'Listas '!$B$151:$C$156,2,FALSE)</f>
        <v>Alta</v>
      </c>
      <c r="AU9" s="189" t="str">
        <f>VLOOKUP(AT9,'Listas '!$C$151:$D$156,2,FALSE)</f>
        <v>Crítico</v>
      </c>
      <c r="AV9" s="43"/>
    </row>
    <row r="10" spans="1:49" s="185" customFormat="1" ht="41.4" thickBot="1">
      <c r="B10" s="35"/>
      <c r="C10" s="36" t="s">
        <v>380</v>
      </c>
      <c r="D10" s="36" t="s">
        <v>396</v>
      </c>
      <c r="E10" s="36" t="s">
        <v>382</v>
      </c>
      <c r="F10" s="36" t="s">
        <v>600</v>
      </c>
      <c r="G10" s="36">
        <v>15500</v>
      </c>
      <c r="H10" s="36" t="s">
        <v>603</v>
      </c>
      <c r="I10" s="202" t="s">
        <v>566</v>
      </c>
      <c r="J10" s="36" t="s">
        <v>1140</v>
      </c>
      <c r="K10" s="36" t="s">
        <v>1025</v>
      </c>
      <c r="L10" s="36" t="s">
        <v>324</v>
      </c>
      <c r="M10" s="36" t="s">
        <v>1041</v>
      </c>
      <c r="N10" s="36" t="s">
        <v>432</v>
      </c>
      <c r="O10" s="36" t="s">
        <v>147</v>
      </c>
      <c r="P10" s="36" t="s">
        <v>1</v>
      </c>
      <c r="Q10" s="36" t="s">
        <v>1050</v>
      </c>
      <c r="R10" s="36" t="s">
        <v>140</v>
      </c>
      <c r="S10" s="36" t="s">
        <v>830</v>
      </c>
      <c r="T10" s="209">
        <v>8.3333333333333329E-2</v>
      </c>
      <c r="U10" s="209">
        <v>5</v>
      </c>
      <c r="V10" s="216">
        <v>12455672</v>
      </c>
      <c r="W10" s="44">
        <f t="shared" si="7"/>
        <v>415189.06666666665</v>
      </c>
      <c r="X10" s="39">
        <v>542</v>
      </c>
      <c r="Y10" s="45">
        <f t="shared" si="8"/>
        <v>8.3333333333333329E-2</v>
      </c>
      <c r="Z10" s="215">
        <v>1</v>
      </c>
      <c r="AA10" s="205">
        <f t="shared" si="9"/>
        <v>34599.088888888888</v>
      </c>
      <c r="AB10" s="47">
        <f t="shared" si="10"/>
        <v>18752706.177777778</v>
      </c>
      <c r="AC10" s="41">
        <v>161870988.06522933</v>
      </c>
      <c r="AD10" s="48">
        <f t="shared" si="11"/>
        <v>180623694.24300709</v>
      </c>
      <c r="AE10" s="49">
        <f t="shared" si="12"/>
        <v>2</v>
      </c>
      <c r="AF10" s="11" t="s">
        <v>253</v>
      </c>
      <c r="AG10" s="50" t="str">
        <f t="shared" si="13"/>
        <v>5</v>
      </c>
      <c r="AH10" s="11" t="s">
        <v>254</v>
      </c>
      <c r="AI10" s="51" t="str">
        <f t="shared" si="14"/>
        <v>4</v>
      </c>
      <c r="AJ10" s="11" t="s">
        <v>263</v>
      </c>
      <c r="AK10" s="52" t="str">
        <f t="shared" si="15"/>
        <v>4</v>
      </c>
      <c r="AL10" s="11" t="s">
        <v>34</v>
      </c>
      <c r="AM10" s="51" t="str">
        <f t="shared" si="16"/>
        <v>4</v>
      </c>
      <c r="AN10" s="11" t="s">
        <v>243</v>
      </c>
      <c r="AO10" s="52" t="str">
        <f t="shared" si="17"/>
        <v>2</v>
      </c>
      <c r="AP10" s="42" t="s">
        <v>50</v>
      </c>
      <c r="AQ10" s="51" t="str">
        <f t="shared" si="18"/>
        <v>2</v>
      </c>
      <c r="AR10" s="197" t="str">
        <f t="shared" si="19"/>
        <v>2544422</v>
      </c>
      <c r="AS10" s="198">
        <f t="shared" si="20"/>
        <v>5</v>
      </c>
      <c r="AT10" s="198" t="str">
        <f>VLOOKUP(AS10,'Listas '!$B$151:$C$156,2,FALSE)</f>
        <v>Muy Alta</v>
      </c>
      <c r="AU10" s="189" t="str">
        <f>VLOOKUP(AT10,'Listas '!$C$151:$D$156,2,FALSE)</f>
        <v>Muy crítico</v>
      </c>
      <c r="AV10" s="43"/>
    </row>
    <row r="11" spans="1:49" s="185" customFormat="1" ht="41.4" thickBot="1">
      <c r="B11" s="35"/>
      <c r="C11" s="36" t="s">
        <v>380</v>
      </c>
      <c r="D11" s="36" t="s">
        <v>396</v>
      </c>
      <c r="E11" s="36" t="s">
        <v>382</v>
      </c>
      <c r="F11" s="36" t="s">
        <v>600</v>
      </c>
      <c r="G11" s="36">
        <v>15500</v>
      </c>
      <c r="H11" s="36" t="s">
        <v>604</v>
      </c>
      <c r="I11" s="202" t="s">
        <v>567</v>
      </c>
      <c r="J11" s="36" t="s">
        <v>1111</v>
      </c>
      <c r="K11" s="36" t="s">
        <v>1025</v>
      </c>
      <c r="L11" s="36" t="s">
        <v>324</v>
      </c>
      <c r="M11" s="36" t="s">
        <v>1041</v>
      </c>
      <c r="N11" s="36" t="s">
        <v>432</v>
      </c>
      <c r="O11" s="36" t="s">
        <v>151</v>
      </c>
      <c r="P11" s="36" t="s">
        <v>6</v>
      </c>
      <c r="Q11" s="36" t="s">
        <v>1050</v>
      </c>
      <c r="R11" s="36" t="s">
        <v>140</v>
      </c>
      <c r="S11" s="36" t="s">
        <v>830</v>
      </c>
      <c r="T11" s="209">
        <v>0</v>
      </c>
      <c r="U11" s="209">
        <v>5</v>
      </c>
      <c r="V11" s="216">
        <v>0</v>
      </c>
      <c r="W11" s="44">
        <f t="shared" si="7"/>
        <v>0</v>
      </c>
      <c r="X11" s="39">
        <v>542</v>
      </c>
      <c r="Y11" s="45">
        <f t="shared" si="8"/>
        <v>0</v>
      </c>
      <c r="Z11" s="215">
        <v>0</v>
      </c>
      <c r="AA11" s="205">
        <f t="shared" si="9"/>
        <v>0</v>
      </c>
      <c r="AB11" s="47">
        <f t="shared" si="10"/>
        <v>0</v>
      </c>
      <c r="AC11" s="41">
        <v>161870988.06522933</v>
      </c>
      <c r="AD11" s="48">
        <f t="shared" si="11"/>
        <v>161870988.06522933</v>
      </c>
      <c r="AE11" s="49">
        <f t="shared" si="12"/>
        <v>2</v>
      </c>
      <c r="AF11" s="11" t="s">
        <v>64</v>
      </c>
      <c r="AG11" s="50" t="str">
        <f t="shared" si="13"/>
        <v>1</v>
      </c>
      <c r="AH11" s="11" t="s">
        <v>254</v>
      </c>
      <c r="AI11" s="51" t="str">
        <f t="shared" si="14"/>
        <v>4</v>
      </c>
      <c r="AJ11" s="11" t="s">
        <v>263</v>
      </c>
      <c r="AK11" s="52" t="str">
        <f t="shared" si="15"/>
        <v>4</v>
      </c>
      <c r="AL11" s="11" t="s">
        <v>34</v>
      </c>
      <c r="AM11" s="51" t="str">
        <f t="shared" si="16"/>
        <v>4</v>
      </c>
      <c r="AN11" s="11" t="s">
        <v>243</v>
      </c>
      <c r="AO11" s="52" t="str">
        <f t="shared" si="17"/>
        <v>2</v>
      </c>
      <c r="AP11" s="42" t="s">
        <v>50</v>
      </c>
      <c r="AQ11" s="51" t="str">
        <f t="shared" si="18"/>
        <v>2</v>
      </c>
      <c r="AR11" s="197" t="str">
        <f t="shared" si="19"/>
        <v>2144422</v>
      </c>
      <c r="AS11" s="198">
        <f t="shared" si="20"/>
        <v>4</v>
      </c>
      <c r="AT11" s="198" t="str">
        <f>VLOOKUP(AS11,'Listas '!$B$151:$C$156,2,FALSE)</f>
        <v>Alta</v>
      </c>
      <c r="AU11" s="189" t="str">
        <f>VLOOKUP(AT11,'Listas '!$C$151:$D$156,2,FALSE)</f>
        <v>Crítico</v>
      </c>
      <c r="AV11" s="43"/>
    </row>
    <row r="12" spans="1:49" s="185" customFormat="1" ht="41.4" thickBot="1">
      <c r="B12" s="35"/>
      <c r="C12" s="36" t="s">
        <v>380</v>
      </c>
      <c r="D12" s="36" t="s">
        <v>396</v>
      </c>
      <c r="E12" s="36" t="s">
        <v>382</v>
      </c>
      <c r="F12" s="36" t="s">
        <v>600</v>
      </c>
      <c r="G12" s="36">
        <v>15500</v>
      </c>
      <c r="H12" s="36" t="s">
        <v>605</v>
      </c>
      <c r="I12" s="202" t="s">
        <v>568</v>
      </c>
      <c r="J12" s="36" t="s">
        <v>1111</v>
      </c>
      <c r="K12" s="36" t="s">
        <v>1025</v>
      </c>
      <c r="L12" s="36" t="s">
        <v>324</v>
      </c>
      <c r="M12" s="36" t="s">
        <v>1041</v>
      </c>
      <c r="N12" s="36" t="s">
        <v>432</v>
      </c>
      <c r="O12" s="36" t="s">
        <v>151</v>
      </c>
      <c r="P12" s="36" t="s">
        <v>6</v>
      </c>
      <c r="Q12" s="36" t="s">
        <v>1050</v>
      </c>
      <c r="R12" s="36" t="s">
        <v>140</v>
      </c>
      <c r="S12" s="36" t="s">
        <v>830</v>
      </c>
      <c r="T12" s="209">
        <v>0</v>
      </c>
      <c r="U12" s="209">
        <v>5</v>
      </c>
      <c r="V12" s="216">
        <v>0</v>
      </c>
      <c r="W12" s="44">
        <f t="shared" si="7"/>
        <v>0</v>
      </c>
      <c r="X12" s="39">
        <v>542</v>
      </c>
      <c r="Y12" s="45">
        <f t="shared" si="8"/>
        <v>0</v>
      </c>
      <c r="Z12" s="215">
        <v>0</v>
      </c>
      <c r="AA12" s="205">
        <f t="shared" si="9"/>
        <v>0</v>
      </c>
      <c r="AB12" s="47">
        <f t="shared" si="10"/>
        <v>0</v>
      </c>
      <c r="AC12" s="41">
        <v>161870988.06522933</v>
      </c>
      <c r="AD12" s="48">
        <f t="shared" si="11"/>
        <v>161870988.06522933</v>
      </c>
      <c r="AE12" s="49">
        <f t="shared" si="12"/>
        <v>2</v>
      </c>
      <c r="AF12" s="11" t="s">
        <v>64</v>
      </c>
      <c r="AG12" s="50" t="str">
        <f t="shared" si="13"/>
        <v>1</v>
      </c>
      <c r="AH12" s="11" t="s">
        <v>254</v>
      </c>
      <c r="AI12" s="51" t="str">
        <f t="shared" si="14"/>
        <v>4</v>
      </c>
      <c r="AJ12" s="11" t="s">
        <v>263</v>
      </c>
      <c r="AK12" s="52" t="str">
        <f t="shared" si="15"/>
        <v>4</v>
      </c>
      <c r="AL12" s="11" t="s">
        <v>34</v>
      </c>
      <c r="AM12" s="51" t="str">
        <f t="shared" si="16"/>
        <v>4</v>
      </c>
      <c r="AN12" s="11" t="s">
        <v>243</v>
      </c>
      <c r="AO12" s="52" t="str">
        <f t="shared" si="17"/>
        <v>2</v>
      </c>
      <c r="AP12" s="42" t="s">
        <v>50</v>
      </c>
      <c r="AQ12" s="51" t="str">
        <f t="shared" si="18"/>
        <v>2</v>
      </c>
      <c r="AR12" s="197" t="str">
        <f t="shared" si="19"/>
        <v>2144422</v>
      </c>
      <c r="AS12" s="198">
        <f t="shared" si="20"/>
        <v>4</v>
      </c>
      <c r="AT12" s="198" t="str">
        <f>VLOOKUP(AS12,'Listas '!$B$151:$C$156,2,FALSE)</f>
        <v>Alta</v>
      </c>
      <c r="AU12" s="189" t="str">
        <f>VLOOKUP(AT12,'Listas '!$C$151:$D$156,2,FALSE)</f>
        <v>Crítico</v>
      </c>
      <c r="AV12" s="43"/>
    </row>
    <row r="13" spans="1:49" s="185" customFormat="1" ht="41.4" thickBot="1">
      <c r="B13" s="35"/>
      <c r="C13" s="36" t="s">
        <v>380</v>
      </c>
      <c r="D13" s="36" t="s">
        <v>396</v>
      </c>
      <c r="E13" s="36" t="s">
        <v>382</v>
      </c>
      <c r="F13" s="36" t="s">
        <v>600</v>
      </c>
      <c r="G13" s="36">
        <v>15500</v>
      </c>
      <c r="H13" s="36" t="s">
        <v>606</v>
      </c>
      <c r="I13" s="202" t="s">
        <v>569</v>
      </c>
      <c r="J13" s="36" t="s">
        <v>1111</v>
      </c>
      <c r="K13" s="36" t="s">
        <v>1025</v>
      </c>
      <c r="L13" s="36" t="s">
        <v>324</v>
      </c>
      <c r="M13" s="36" t="s">
        <v>1041</v>
      </c>
      <c r="N13" s="36" t="s">
        <v>432</v>
      </c>
      <c r="O13" s="36" t="s">
        <v>151</v>
      </c>
      <c r="P13" s="36" t="s">
        <v>6</v>
      </c>
      <c r="Q13" s="36" t="s">
        <v>1050</v>
      </c>
      <c r="R13" s="36" t="s">
        <v>140</v>
      </c>
      <c r="S13" s="36" t="s">
        <v>830</v>
      </c>
      <c r="T13" s="209">
        <v>0</v>
      </c>
      <c r="U13" s="209">
        <v>5</v>
      </c>
      <c r="V13" s="216">
        <v>0</v>
      </c>
      <c r="W13" s="44">
        <f t="shared" si="7"/>
        <v>0</v>
      </c>
      <c r="X13" s="39">
        <v>542</v>
      </c>
      <c r="Y13" s="45">
        <f t="shared" si="8"/>
        <v>0</v>
      </c>
      <c r="Z13" s="215">
        <v>0</v>
      </c>
      <c r="AA13" s="205">
        <f t="shared" si="9"/>
        <v>0</v>
      </c>
      <c r="AB13" s="47">
        <f t="shared" si="10"/>
        <v>0</v>
      </c>
      <c r="AC13" s="41">
        <v>161870988.06522933</v>
      </c>
      <c r="AD13" s="48">
        <f t="shared" si="11"/>
        <v>161870988.06522933</v>
      </c>
      <c r="AE13" s="49">
        <f t="shared" si="12"/>
        <v>2</v>
      </c>
      <c r="AF13" s="11" t="s">
        <v>64</v>
      </c>
      <c r="AG13" s="50" t="str">
        <f t="shared" si="13"/>
        <v>1</v>
      </c>
      <c r="AH13" s="11" t="s">
        <v>254</v>
      </c>
      <c r="AI13" s="51" t="str">
        <f t="shared" si="14"/>
        <v>4</v>
      </c>
      <c r="AJ13" s="11" t="s">
        <v>263</v>
      </c>
      <c r="AK13" s="52" t="str">
        <f t="shared" si="15"/>
        <v>4</v>
      </c>
      <c r="AL13" s="11" t="s">
        <v>34</v>
      </c>
      <c r="AM13" s="51" t="str">
        <f t="shared" si="16"/>
        <v>4</v>
      </c>
      <c r="AN13" s="11" t="s">
        <v>243</v>
      </c>
      <c r="AO13" s="52" t="str">
        <f t="shared" si="17"/>
        <v>2</v>
      </c>
      <c r="AP13" s="42" t="s">
        <v>50</v>
      </c>
      <c r="AQ13" s="51" t="str">
        <f t="shared" si="18"/>
        <v>2</v>
      </c>
      <c r="AR13" s="197" t="str">
        <f t="shared" si="19"/>
        <v>2144422</v>
      </c>
      <c r="AS13" s="198">
        <f t="shared" si="20"/>
        <v>4</v>
      </c>
      <c r="AT13" s="198" t="str">
        <f>VLOOKUP(AS13,'Listas '!$B$151:$C$156,2,FALSE)</f>
        <v>Alta</v>
      </c>
      <c r="AU13" s="189" t="str">
        <f>VLOOKUP(AT13,'Listas '!$C$151:$D$156,2,FALSE)</f>
        <v>Crítico</v>
      </c>
      <c r="AV13" s="43"/>
    </row>
    <row r="14" spans="1:49" s="185" customFormat="1" ht="51.6" thickBot="1">
      <c r="B14" s="35"/>
      <c r="C14" s="36" t="s">
        <v>380</v>
      </c>
      <c r="D14" s="36" t="s">
        <v>396</v>
      </c>
      <c r="E14" s="36" t="s">
        <v>382</v>
      </c>
      <c r="F14" s="36" t="s">
        <v>632</v>
      </c>
      <c r="G14" s="36">
        <v>15500</v>
      </c>
      <c r="H14" s="36" t="s">
        <v>608</v>
      </c>
      <c r="I14" s="202" t="s">
        <v>570</v>
      </c>
      <c r="J14" s="36" t="s">
        <v>1112</v>
      </c>
      <c r="K14" s="36" t="s">
        <v>1011</v>
      </c>
      <c r="L14" s="36" t="s">
        <v>324</v>
      </c>
      <c r="M14" s="36" t="s">
        <v>1012</v>
      </c>
      <c r="N14" s="36" t="s">
        <v>432</v>
      </c>
      <c r="O14" s="36" t="s">
        <v>151</v>
      </c>
      <c r="P14" s="36" t="s">
        <v>6</v>
      </c>
      <c r="Q14" s="36" t="s">
        <v>448</v>
      </c>
      <c r="R14" s="36" t="s">
        <v>140</v>
      </c>
      <c r="S14" s="36" t="s">
        <v>1009</v>
      </c>
      <c r="T14" s="209">
        <v>2.0833333333333332E-2</v>
      </c>
      <c r="U14" s="209">
        <v>3</v>
      </c>
      <c r="V14" s="216">
        <v>0</v>
      </c>
      <c r="W14" s="44">
        <f t="shared" si="7"/>
        <v>0</v>
      </c>
      <c r="X14" s="39">
        <v>542</v>
      </c>
      <c r="Y14" s="45">
        <f t="shared" si="8"/>
        <v>2.0833333333333332E-2</v>
      </c>
      <c r="Z14" s="215">
        <v>0</v>
      </c>
      <c r="AA14" s="205">
        <f t="shared" si="9"/>
        <v>0</v>
      </c>
      <c r="AB14" s="47">
        <f t="shared" si="10"/>
        <v>0</v>
      </c>
      <c r="AC14" s="41">
        <v>200405322.02091306</v>
      </c>
      <c r="AD14" s="48">
        <f t="shared" si="11"/>
        <v>200405322.02091306</v>
      </c>
      <c r="AE14" s="49">
        <f t="shared" si="12"/>
        <v>2</v>
      </c>
      <c r="AF14" s="11" t="s">
        <v>64</v>
      </c>
      <c r="AG14" s="50" t="str">
        <f t="shared" si="13"/>
        <v>1</v>
      </c>
      <c r="AH14" s="11" t="s">
        <v>245</v>
      </c>
      <c r="AI14" s="51" t="str">
        <f t="shared" si="14"/>
        <v>2</v>
      </c>
      <c r="AJ14" s="11" t="s">
        <v>263</v>
      </c>
      <c r="AK14" s="52" t="str">
        <f t="shared" si="15"/>
        <v>4</v>
      </c>
      <c r="AL14" s="11" t="s">
        <v>242</v>
      </c>
      <c r="AM14" s="51" t="str">
        <f t="shared" si="16"/>
        <v>2</v>
      </c>
      <c r="AN14" s="11" t="s">
        <v>247</v>
      </c>
      <c r="AO14" s="52" t="str">
        <f t="shared" si="17"/>
        <v>1</v>
      </c>
      <c r="AP14" s="42" t="s">
        <v>54</v>
      </c>
      <c r="AQ14" s="51" t="str">
        <f t="shared" si="18"/>
        <v>2</v>
      </c>
      <c r="AR14" s="197" t="str">
        <f t="shared" si="19"/>
        <v>2124212</v>
      </c>
      <c r="AS14" s="198">
        <f t="shared" si="20"/>
        <v>4</v>
      </c>
      <c r="AT14" s="198" t="str">
        <f>VLOOKUP(AS14,'Listas '!$B$151:$C$156,2,FALSE)</f>
        <v>Alta</v>
      </c>
      <c r="AU14" s="189" t="str">
        <f>VLOOKUP(AT14,'Listas '!$C$151:$D$156,2,FALSE)</f>
        <v>Crítico</v>
      </c>
      <c r="AV14" s="43"/>
    </row>
    <row r="15" spans="1:49" s="185" customFormat="1" ht="51.6" thickBot="1">
      <c r="B15" s="35"/>
      <c r="C15" s="36" t="s">
        <v>380</v>
      </c>
      <c r="D15" s="36" t="s">
        <v>396</v>
      </c>
      <c r="E15" s="36" t="s">
        <v>382</v>
      </c>
      <c r="F15" s="36" t="s">
        <v>632</v>
      </c>
      <c r="G15" s="36">
        <v>15500</v>
      </c>
      <c r="H15" s="36" t="s">
        <v>609</v>
      </c>
      <c r="I15" s="202" t="s">
        <v>571</v>
      </c>
      <c r="J15" s="36" t="s">
        <v>1113</v>
      </c>
      <c r="K15" s="36" t="s">
        <v>1011</v>
      </c>
      <c r="L15" s="36" t="s">
        <v>324</v>
      </c>
      <c r="M15" s="36" t="s">
        <v>1012</v>
      </c>
      <c r="N15" s="36" t="s">
        <v>432</v>
      </c>
      <c r="O15" s="36" t="s">
        <v>151</v>
      </c>
      <c r="P15" s="36" t="s">
        <v>6</v>
      </c>
      <c r="Q15" s="36" t="s">
        <v>448</v>
      </c>
      <c r="R15" s="36" t="s">
        <v>140</v>
      </c>
      <c r="S15" s="36" t="s">
        <v>1009</v>
      </c>
      <c r="T15" s="209">
        <v>2.0833333333333332E-2</v>
      </c>
      <c r="U15" s="209">
        <v>3</v>
      </c>
      <c r="V15" s="216">
        <v>3213346</v>
      </c>
      <c r="W15" s="44">
        <f t="shared" si="7"/>
        <v>107111.53333333334</v>
      </c>
      <c r="X15" s="39">
        <v>542</v>
      </c>
      <c r="Y15" s="45">
        <f t="shared" si="8"/>
        <v>2.0833333333333332E-2</v>
      </c>
      <c r="Z15" s="215">
        <v>1</v>
      </c>
      <c r="AA15" s="205">
        <f t="shared" si="9"/>
        <v>2231.4902777777779</v>
      </c>
      <c r="AB15" s="47">
        <f t="shared" si="10"/>
        <v>1209467.7305555556</v>
      </c>
      <c r="AC15" s="41">
        <v>200405322.02091306</v>
      </c>
      <c r="AD15" s="48">
        <f t="shared" si="11"/>
        <v>201614789.75146863</v>
      </c>
      <c r="AE15" s="49">
        <f t="shared" si="12"/>
        <v>2</v>
      </c>
      <c r="AF15" s="11" t="s">
        <v>256</v>
      </c>
      <c r="AG15" s="50" t="str">
        <f t="shared" si="13"/>
        <v>4</v>
      </c>
      <c r="AH15" s="11" t="s">
        <v>245</v>
      </c>
      <c r="AI15" s="51" t="str">
        <f t="shared" si="14"/>
        <v>2</v>
      </c>
      <c r="AJ15" s="11" t="s">
        <v>263</v>
      </c>
      <c r="AK15" s="52" t="str">
        <f t="shared" si="15"/>
        <v>4</v>
      </c>
      <c r="AL15" s="11" t="s">
        <v>242</v>
      </c>
      <c r="AM15" s="51" t="str">
        <f t="shared" si="16"/>
        <v>2</v>
      </c>
      <c r="AN15" s="11" t="s">
        <v>247</v>
      </c>
      <c r="AO15" s="52" t="str">
        <f t="shared" si="17"/>
        <v>1</v>
      </c>
      <c r="AP15" s="42" t="s">
        <v>54</v>
      </c>
      <c r="AQ15" s="51" t="str">
        <f t="shared" si="18"/>
        <v>2</v>
      </c>
      <c r="AR15" s="197" t="str">
        <f t="shared" si="19"/>
        <v>2424212</v>
      </c>
      <c r="AS15" s="198">
        <f t="shared" si="20"/>
        <v>4</v>
      </c>
      <c r="AT15" s="198" t="str">
        <f>VLOOKUP(AS15,'Listas '!$B$151:$C$156,2,FALSE)</f>
        <v>Alta</v>
      </c>
      <c r="AU15" s="189" t="str">
        <f>VLOOKUP(AT15,'Listas '!$C$151:$D$156,2,FALSE)</f>
        <v>Crítico</v>
      </c>
      <c r="AV15" s="43"/>
    </row>
    <row r="16" spans="1:49" s="185" customFormat="1" ht="51.6" thickBot="1">
      <c r="B16" s="35"/>
      <c r="C16" s="36" t="s">
        <v>380</v>
      </c>
      <c r="D16" s="36" t="s">
        <v>396</v>
      </c>
      <c r="E16" s="36" t="s">
        <v>382</v>
      </c>
      <c r="F16" s="36" t="s">
        <v>632</v>
      </c>
      <c r="G16" s="36">
        <v>15500</v>
      </c>
      <c r="H16" s="36" t="s">
        <v>607</v>
      </c>
      <c r="I16" s="202" t="s">
        <v>1114</v>
      </c>
      <c r="J16" s="36" t="s">
        <v>1115</v>
      </c>
      <c r="K16" s="36" t="s">
        <v>1011</v>
      </c>
      <c r="L16" s="36" t="s">
        <v>324</v>
      </c>
      <c r="M16" s="36" t="s">
        <v>1012</v>
      </c>
      <c r="N16" s="36" t="s">
        <v>432</v>
      </c>
      <c r="O16" s="36" t="s">
        <v>151</v>
      </c>
      <c r="P16" s="36" t="s">
        <v>6</v>
      </c>
      <c r="Q16" s="36" t="s">
        <v>448</v>
      </c>
      <c r="R16" s="36" t="s">
        <v>140</v>
      </c>
      <c r="S16" s="36" t="s">
        <v>1009</v>
      </c>
      <c r="T16" s="209">
        <v>2.0833333333333332E-2</v>
      </c>
      <c r="U16" s="209">
        <v>3</v>
      </c>
      <c r="V16" s="216">
        <v>1806293</v>
      </c>
      <c r="W16" s="44">
        <f t="shared" si="7"/>
        <v>60209.76666666667</v>
      </c>
      <c r="X16" s="39">
        <v>542</v>
      </c>
      <c r="Y16" s="45">
        <f t="shared" si="8"/>
        <v>2.0833333333333332E-2</v>
      </c>
      <c r="Z16" s="215">
        <v>1</v>
      </c>
      <c r="AA16" s="205">
        <f t="shared" si="9"/>
        <v>1254.370138888889</v>
      </c>
      <c r="AB16" s="47">
        <f t="shared" si="10"/>
        <v>679868.61527777778</v>
      </c>
      <c r="AC16" s="41">
        <v>200405322.02091306</v>
      </c>
      <c r="AD16" s="48">
        <f t="shared" si="11"/>
        <v>201085190.63619083</v>
      </c>
      <c r="AE16" s="49">
        <f t="shared" si="12"/>
        <v>2</v>
      </c>
      <c r="AF16" s="11" t="s">
        <v>256</v>
      </c>
      <c r="AG16" s="50" t="str">
        <f t="shared" si="13"/>
        <v>4</v>
      </c>
      <c r="AH16" s="11" t="s">
        <v>245</v>
      </c>
      <c r="AI16" s="51" t="str">
        <f t="shared" si="14"/>
        <v>2</v>
      </c>
      <c r="AJ16" s="11" t="s">
        <v>263</v>
      </c>
      <c r="AK16" s="52" t="str">
        <f t="shared" si="15"/>
        <v>4</v>
      </c>
      <c r="AL16" s="11" t="s">
        <v>242</v>
      </c>
      <c r="AM16" s="51" t="str">
        <f t="shared" si="16"/>
        <v>2</v>
      </c>
      <c r="AN16" s="11" t="s">
        <v>247</v>
      </c>
      <c r="AO16" s="52" t="str">
        <f t="shared" si="17"/>
        <v>1</v>
      </c>
      <c r="AP16" s="42" t="s">
        <v>54</v>
      </c>
      <c r="AQ16" s="51" t="str">
        <f t="shared" si="18"/>
        <v>2</v>
      </c>
      <c r="AR16" s="197" t="str">
        <f t="shared" si="19"/>
        <v>2424212</v>
      </c>
      <c r="AS16" s="198">
        <f t="shared" si="20"/>
        <v>4</v>
      </c>
      <c r="AT16" s="198" t="str">
        <f>VLOOKUP(AS16,'Listas '!$B$151:$C$156,2,FALSE)</f>
        <v>Alta</v>
      </c>
      <c r="AU16" s="189" t="str">
        <f>VLOOKUP(AT16,'Listas '!$C$151:$D$156,2,FALSE)</f>
        <v>Crítico</v>
      </c>
      <c r="AV16" s="43"/>
    </row>
    <row r="17" spans="2:48" s="185" customFormat="1" ht="51.6" thickBot="1">
      <c r="B17" s="35"/>
      <c r="C17" s="36" t="s">
        <v>380</v>
      </c>
      <c r="D17" s="36" t="s">
        <v>396</v>
      </c>
      <c r="E17" s="36" t="s">
        <v>382</v>
      </c>
      <c r="F17" s="36" t="s">
        <v>632</v>
      </c>
      <c r="G17" s="36">
        <v>15500</v>
      </c>
      <c r="H17" s="36" t="s">
        <v>611</v>
      </c>
      <c r="I17" s="202" t="s">
        <v>572</v>
      </c>
      <c r="J17" s="36" t="s">
        <v>1116</v>
      </c>
      <c r="K17" s="36" t="s">
        <v>1011</v>
      </c>
      <c r="L17" s="36" t="s">
        <v>324</v>
      </c>
      <c r="M17" s="36" t="s">
        <v>1014</v>
      </c>
      <c r="N17" s="36" t="s">
        <v>432</v>
      </c>
      <c r="O17" s="36" t="s">
        <v>151</v>
      </c>
      <c r="P17" s="36" t="s">
        <v>6</v>
      </c>
      <c r="Q17" s="36" t="s">
        <v>448</v>
      </c>
      <c r="R17" s="36" t="s">
        <v>140</v>
      </c>
      <c r="S17" s="36" t="s">
        <v>1009</v>
      </c>
      <c r="T17" s="209">
        <v>2.0833333333333332E-2</v>
      </c>
      <c r="U17" s="209">
        <v>3</v>
      </c>
      <c r="V17" s="216">
        <v>2058425</v>
      </c>
      <c r="W17" s="44">
        <f t="shared" si="7"/>
        <v>68614.166666666672</v>
      </c>
      <c r="X17" s="39">
        <v>542</v>
      </c>
      <c r="Y17" s="45">
        <f t="shared" si="8"/>
        <v>2.0833333333333332E-2</v>
      </c>
      <c r="Z17" s="215">
        <v>1</v>
      </c>
      <c r="AA17" s="205">
        <f t="shared" si="9"/>
        <v>1429.4618055555557</v>
      </c>
      <c r="AB17" s="47">
        <f t="shared" si="10"/>
        <v>774768.29861111112</v>
      </c>
      <c r="AC17" s="41">
        <v>200405322.02091306</v>
      </c>
      <c r="AD17" s="48">
        <f t="shared" si="11"/>
        <v>201180090.31952417</v>
      </c>
      <c r="AE17" s="49">
        <f t="shared" si="12"/>
        <v>2</v>
      </c>
      <c r="AF17" s="11" t="s">
        <v>256</v>
      </c>
      <c r="AG17" s="50" t="str">
        <f t="shared" si="13"/>
        <v>4</v>
      </c>
      <c r="AH17" s="11" t="s">
        <v>245</v>
      </c>
      <c r="AI17" s="51" t="str">
        <f t="shared" si="14"/>
        <v>2</v>
      </c>
      <c r="AJ17" s="11" t="s">
        <v>263</v>
      </c>
      <c r="AK17" s="52" t="str">
        <f t="shared" si="15"/>
        <v>4</v>
      </c>
      <c r="AL17" s="11" t="s">
        <v>242</v>
      </c>
      <c r="AM17" s="51" t="str">
        <f t="shared" si="16"/>
        <v>2</v>
      </c>
      <c r="AN17" s="11" t="s">
        <v>247</v>
      </c>
      <c r="AO17" s="52" t="str">
        <f t="shared" si="17"/>
        <v>1</v>
      </c>
      <c r="AP17" s="42" t="s">
        <v>54</v>
      </c>
      <c r="AQ17" s="51" t="str">
        <f t="shared" si="18"/>
        <v>2</v>
      </c>
      <c r="AR17" s="197" t="str">
        <f t="shared" si="19"/>
        <v>2424212</v>
      </c>
      <c r="AS17" s="198">
        <f t="shared" si="20"/>
        <v>4</v>
      </c>
      <c r="AT17" s="198" t="str">
        <f>VLOOKUP(AS17,'Listas '!$B$151:$C$156,2,FALSE)</f>
        <v>Alta</v>
      </c>
      <c r="AU17" s="189" t="str">
        <f>VLOOKUP(AT17,'Listas '!$C$151:$D$156,2,FALSE)</f>
        <v>Crítico</v>
      </c>
      <c r="AV17" s="43"/>
    </row>
    <row r="18" spans="2:48" s="185" customFormat="1" ht="51.6" thickBot="1">
      <c r="B18" s="35"/>
      <c r="C18" s="36" t="s">
        <v>380</v>
      </c>
      <c r="D18" s="36" t="s">
        <v>396</v>
      </c>
      <c r="E18" s="36" t="s">
        <v>382</v>
      </c>
      <c r="F18" s="36" t="s">
        <v>632</v>
      </c>
      <c r="G18" s="36">
        <v>15500</v>
      </c>
      <c r="H18" s="36" t="s">
        <v>612</v>
      </c>
      <c r="I18" s="202" t="s">
        <v>573</v>
      </c>
      <c r="J18" s="36" t="s">
        <v>1117</v>
      </c>
      <c r="K18" s="36" t="s">
        <v>1011</v>
      </c>
      <c r="L18" s="36" t="s">
        <v>324</v>
      </c>
      <c r="M18" s="36" t="s">
        <v>1014</v>
      </c>
      <c r="N18" s="36" t="s">
        <v>432</v>
      </c>
      <c r="O18" s="36" t="s">
        <v>151</v>
      </c>
      <c r="P18" s="36" t="s">
        <v>6</v>
      </c>
      <c r="Q18" s="36" t="s">
        <v>448</v>
      </c>
      <c r="R18" s="36" t="s">
        <v>140</v>
      </c>
      <c r="S18" s="36" t="s">
        <v>1009</v>
      </c>
      <c r="T18" s="209">
        <v>2.0833333333333332E-2</v>
      </c>
      <c r="U18" s="209">
        <v>3</v>
      </c>
      <c r="V18" s="216">
        <v>1472106</v>
      </c>
      <c r="W18" s="44">
        <f t="shared" si="7"/>
        <v>49070.2</v>
      </c>
      <c r="X18" s="39">
        <v>542</v>
      </c>
      <c r="Y18" s="45">
        <f t="shared" si="8"/>
        <v>2.0833333333333332E-2</v>
      </c>
      <c r="Z18" s="215">
        <v>1</v>
      </c>
      <c r="AA18" s="205">
        <f t="shared" si="9"/>
        <v>1022.2958333333332</v>
      </c>
      <c r="AB18" s="47">
        <f t="shared" si="10"/>
        <v>554084.34166666656</v>
      </c>
      <c r="AC18" s="41">
        <v>200405322.02091306</v>
      </c>
      <c r="AD18" s="48">
        <f t="shared" si="11"/>
        <v>200959406.36257973</v>
      </c>
      <c r="AE18" s="49">
        <f t="shared" si="12"/>
        <v>2</v>
      </c>
      <c r="AF18" s="11" t="s">
        <v>256</v>
      </c>
      <c r="AG18" s="50" t="str">
        <f t="shared" si="13"/>
        <v>4</v>
      </c>
      <c r="AH18" s="11" t="s">
        <v>245</v>
      </c>
      <c r="AI18" s="51" t="str">
        <f t="shared" si="14"/>
        <v>2</v>
      </c>
      <c r="AJ18" s="11" t="s">
        <v>263</v>
      </c>
      <c r="AK18" s="52" t="str">
        <f t="shared" si="15"/>
        <v>4</v>
      </c>
      <c r="AL18" s="11" t="s">
        <v>242</v>
      </c>
      <c r="AM18" s="51" t="str">
        <f t="shared" si="16"/>
        <v>2</v>
      </c>
      <c r="AN18" s="11" t="s">
        <v>247</v>
      </c>
      <c r="AO18" s="52" t="str">
        <f t="shared" si="17"/>
        <v>1</v>
      </c>
      <c r="AP18" s="42" t="s">
        <v>54</v>
      </c>
      <c r="AQ18" s="51" t="str">
        <f t="shared" si="18"/>
        <v>2</v>
      </c>
      <c r="AR18" s="197" t="str">
        <f t="shared" si="19"/>
        <v>2424212</v>
      </c>
      <c r="AS18" s="198">
        <f t="shared" si="20"/>
        <v>4</v>
      </c>
      <c r="AT18" s="198" t="str">
        <f>VLOOKUP(AS18,'Listas '!$B$151:$C$156,2,FALSE)</f>
        <v>Alta</v>
      </c>
      <c r="AU18" s="189" t="str">
        <f>VLOOKUP(AT18,'Listas '!$C$151:$D$156,2,FALSE)</f>
        <v>Crítico</v>
      </c>
      <c r="AV18" s="43"/>
    </row>
    <row r="19" spans="2:48" s="185" customFormat="1" ht="51.6" thickBot="1">
      <c r="B19" s="35"/>
      <c r="C19" s="36" t="s">
        <v>380</v>
      </c>
      <c r="D19" s="36" t="s">
        <v>396</v>
      </c>
      <c r="E19" s="36" t="s">
        <v>382</v>
      </c>
      <c r="F19" s="36" t="s">
        <v>632</v>
      </c>
      <c r="G19" s="36">
        <v>15500</v>
      </c>
      <c r="H19" s="36" t="s">
        <v>610</v>
      </c>
      <c r="I19" s="202" t="s">
        <v>574</v>
      </c>
      <c r="J19" s="36" t="s">
        <v>1118</v>
      </c>
      <c r="K19" s="36" t="s">
        <v>1011</v>
      </c>
      <c r="L19" s="36" t="s">
        <v>324</v>
      </c>
      <c r="M19" s="36" t="s">
        <v>1014</v>
      </c>
      <c r="N19" s="36" t="s">
        <v>432</v>
      </c>
      <c r="O19" s="36" t="s">
        <v>151</v>
      </c>
      <c r="P19" s="36" t="s">
        <v>6</v>
      </c>
      <c r="Q19" s="36" t="s">
        <v>448</v>
      </c>
      <c r="R19" s="36" t="s">
        <v>140</v>
      </c>
      <c r="S19" s="36" t="s">
        <v>1009</v>
      </c>
      <c r="T19" s="209">
        <v>2.0833333333333332E-2</v>
      </c>
      <c r="U19" s="209">
        <v>3</v>
      </c>
      <c r="V19" s="216">
        <v>3905502</v>
      </c>
      <c r="W19" s="44">
        <f t="shared" si="7"/>
        <v>130183.4</v>
      </c>
      <c r="X19" s="39">
        <v>542</v>
      </c>
      <c r="Y19" s="45">
        <f t="shared" si="8"/>
        <v>2.0833333333333332E-2</v>
      </c>
      <c r="Z19" s="215">
        <v>1</v>
      </c>
      <c r="AA19" s="205">
        <f t="shared" si="9"/>
        <v>2712.1541666666662</v>
      </c>
      <c r="AB19" s="47">
        <f t="shared" si="10"/>
        <v>1469987.5583333331</v>
      </c>
      <c r="AC19" s="41">
        <v>200405322.02091306</v>
      </c>
      <c r="AD19" s="48">
        <f t="shared" si="11"/>
        <v>201875309.5792464</v>
      </c>
      <c r="AE19" s="49">
        <f t="shared" si="12"/>
        <v>2</v>
      </c>
      <c r="AF19" s="11" t="s">
        <v>256</v>
      </c>
      <c r="AG19" s="50" t="str">
        <f t="shared" si="13"/>
        <v>4</v>
      </c>
      <c r="AH19" s="11" t="s">
        <v>245</v>
      </c>
      <c r="AI19" s="51" t="str">
        <f t="shared" si="14"/>
        <v>2</v>
      </c>
      <c r="AJ19" s="11" t="s">
        <v>263</v>
      </c>
      <c r="AK19" s="52" t="str">
        <f t="shared" si="15"/>
        <v>4</v>
      </c>
      <c r="AL19" s="11" t="s">
        <v>242</v>
      </c>
      <c r="AM19" s="51" t="str">
        <f t="shared" si="16"/>
        <v>2</v>
      </c>
      <c r="AN19" s="11" t="s">
        <v>247</v>
      </c>
      <c r="AO19" s="52" t="str">
        <f t="shared" si="17"/>
        <v>1</v>
      </c>
      <c r="AP19" s="42" t="s">
        <v>54</v>
      </c>
      <c r="AQ19" s="51" t="str">
        <f t="shared" si="18"/>
        <v>2</v>
      </c>
      <c r="AR19" s="197" t="str">
        <f t="shared" si="19"/>
        <v>2424212</v>
      </c>
      <c r="AS19" s="198">
        <f t="shared" si="20"/>
        <v>4</v>
      </c>
      <c r="AT19" s="198" t="str">
        <f>VLOOKUP(AS19,'Listas '!$B$151:$C$156,2,FALSE)</f>
        <v>Alta</v>
      </c>
      <c r="AU19" s="189" t="str">
        <f>VLOOKUP(AT19,'Listas '!$C$151:$D$156,2,FALSE)</f>
        <v>Crítico</v>
      </c>
      <c r="AV19" s="43"/>
    </row>
    <row r="20" spans="2:48" s="185" customFormat="1" ht="51.6" thickBot="1">
      <c r="B20" s="35"/>
      <c r="C20" s="36" t="s">
        <v>380</v>
      </c>
      <c r="D20" s="36" t="s">
        <v>396</v>
      </c>
      <c r="E20" s="36" t="s">
        <v>382</v>
      </c>
      <c r="F20" s="36" t="s">
        <v>632</v>
      </c>
      <c r="G20" s="36">
        <v>15500</v>
      </c>
      <c r="H20" s="36" t="s">
        <v>613</v>
      </c>
      <c r="I20" s="202" t="s">
        <v>405</v>
      </c>
      <c r="J20" s="36" t="s">
        <v>1119</v>
      </c>
      <c r="K20" s="36" t="s">
        <v>1016</v>
      </c>
      <c r="L20" s="36" t="s">
        <v>324</v>
      </c>
      <c r="M20" s="36" t="s">
        <v>1017</v>
      </c>
      <c r="N20" s="36" t="s">
        <v>432</v>
      </c>
      <c r="O20" s="36" t="s">
        <v>147</v>
      </c>
      <c r="P20" s="36" t="s">
        <v>1</v>
      </c>
      <c r="Q20" s="36" t="s">
        <v>448</v>
      </c>
      <c r="R20" s="36" t="s">
        <v>140</v>
      </c>
      <c r="S20" s="36" t="s">
        <v>1009</v>
      </c>
      <c r="T20" s="209">
        <v>8.3333333333333329E-2</v>
      </c>
      <c r="U20" s="209">
        <v>3</v>
      </c>
      <c r="V20" s="216">
        <v>12455672</v>
      </c>
      <c r="W20" s="44">
        <f t="shared" si="7"/>
        <v>415189.06666666665</v>
      </c>
      <c r="X20" s="39">
        <v>542</v>
      </c>
      <c r="Y20" s="45">
        <f t="shared" ref="Y20:Y38" si="21">T20</f>
        <v>8.3333333333333329E-2</v>
      </c>
      <c r="Z20" s="215">
        <v>1</v>
      </c>
      <c r="AA20" s="205">
        <f t="shared" ref="AA20:AA38" si="22">W20*Z20*Y20</f>
        <v>34599.088888888888</v>
      </c>
      <c r="AB20" s="47">
        <f t="shared" ref="AB20:AB38" si="23">+AA20*X20</f>
        <v>18752706.177777778</v>
      </c>
      <c r="AC20" s="41">
        <v>200405322.02091306</v>
      </c>
      <c r="AD20" s="48">
        <f t="shared" ref="AD20:AD38" si="24">+AB20+AC20</f>
        <v>219158028.19869083</v>
      </c>
      <c r="AE20" s="49">
        <f t="shared" ref="AE20:AE38" si="25">IF(AD20&lt;=130000000,1,IF(AND(AD20&gt;130000000,AD20&lt;=390000000),2,IF(AND(AD20&gt;390000000,AD20&lt;=650000000),3,IF(AND(AD20&gt;650000000,AD20&lt;=1300000000),4,5))))</f>
        <v>2</v>
      </c>
      <c r="AF20" s="11" t="s">
        <v>253</v>
      </c>
      <c r="AG20" s="50" t="str">
        <f t="shared" ref="AG20:AG37" si="26">IF(MID(AF20,1,1)="0",MID(AF20,2,1),MID(AF20,1,2))</f>
        <v>5</v>
      </c>
      <c r="AH20" s="11" t="s">
        <v>245</v>
      </c>
      <c r="AI20" s="51" t="str">
        <f t="shared" ref="AI20:AI37" si="27">IF(MID(AH20,1,1)="0",MID(AH20,2,1),MID(AH20,1,2))</f>
        <v>2</v>
      </c>
      <c r="AJ20" s="11" t="s">
        <v>263</v>
      </c>
      <c r="AK20" s="52" t="str">
        <f t="shared" ref="AK20:AK37" si="28">IF(MID(AJ20,1,1)="0",MID(AJ20,2,1),MID(AJ20,1,2))</f>
        <v>4</v>
      </c>
      <c r="AL20" s="11" t="s">
        <v>242</v>
      </c>
      <c r="AM20" s="51" t="str">
        <f t="shared" ref="AM20:AM37" si="29">IF(MID(AL20,1,1)="0",MID(AL20,2,1),MID(AL20,1,2))</f>
        <v>2</v>
      </c>
      <c r="AN20" s="11" t="s">
        <v>247</v>
      </c>
      <c r="AO20" s="52" t="str">
        <f t="shared" ref="AO20:AO37" si="30">IF(MID(AN20,1,1)="0",MID(AN20,2,1),MID(AN20,1,2))</f>
        <v>1</v>
      </c>
      <c r="AP20" s="42" t="s">
        <v>54</v>
      </c>
      <c r="AQ20" s="51" t="str">
        <f t="shared" ref="AQ20:AQ37" si="31">IF(MID(AP20,1,1)="0",MID(AP20,2,1),MID(AP20,1,2))</f>
        <v>2</v>
      </c>
      <c r="AR20" s="197" t="str">
        <f t="shared" ref="AR20:AR38" si="32">CONCATENATE(AE20,AG20,AI20,AK20,AM20,AO20,AQ20)</f>
        <v>2524212</v>
      </c>
      <c r="AS20" s="198">
        <f t="shared" ref="AS20:AS38" si="33">IFERROR(MAX(_xlfn.NUMBERVALUE(AI20),_xlfn.NUMBERVALUE(AK20),_xlfn.NUMBERVALUE(AM20),_xlfn.NUMBERVALUE(AE20),_xlfn.NUMBERVALUE(AO20),_xlfn.NUMBERVALUE(AQ20),_xlfn.NUMBERVALUE(AG20)),"")</f>
        <v>5</v>
      </c>
      <c r="AT20" s="198" t="str">
        <f>VLOOKUP(AS20,'Listas '!$B$151:$C$156,2,FALSE)</f>
        <v>Muy Alta</v>
      </c>
      <c r="AU20" s="189" t="str">
        <f>VLOOKUP(AT20,'Listas '!$C$151:$D$156,2,FALSE)</f>
        <v>Muy crítico</v>
      </c>
      <c r="AV20" s="43"/>
    </row>
    <row r="21" spans="2:48" s="185" customFormat="1" ht="51.6" thickBot="1">
      <c r="B21" s="35"/>
      <c r="C21" s="36" t="s">
        <v>380</v>
      </c>
      <c r="D21" s="36" t="s">
        <v>396</v>
      </c>
      <c r="E21" s="36" t="s">
        <v>382</v>
      </c>
      <c r="F21" s="36" t="s">
        <v>633</v>
      </c>
      <c r="G21" s="36">
        <v>15500</v>
      </c>
      <c r="H21" s="36" t="s">
        <v>615</v>
      </c>
      <c r="I21" s="202" t="s">
        <v>575</v>
      </c>
      <c r="J21" s="36" t="s">
        <v>1120</v>
      </c>
      <c r="K21" s="36" t="s">
        <v>1121</v>
      </c>
      <c r="L21" s="36" t="s">
        <v>324</v>
      </c>
      <c r="M21" s="36" t="s">
        <v>1122</v>
      </c>
      <c r="N21" s="36" t="s">
        <v>432</v>
      </c>
      <c r="O21" s="36" t="s">
        <v>151</v>
      </c>
      <c r="P21" s="36" t="s">
        <v>6</v>
      </c>
      <c r="Q21" s="36" t="s">
        <v>448</v>
      </c>
      <c r="R21" s="36" t="s">
        <v>140</v>
      </c>
      <c r="S21" s="36" t="s">
        <v>1009</v>
      </c>
      <c r="T21" s="209">
        <v>1.0416666666666666E-2</v>
      </c>
      <c r="U21" s="209">
        <v>3</v>
      </c>
      <c r="V21" s="216">
        <v>974617</v>
      </c>
      <c r="W21" s="44">
        <f t="shared" si="7"/>
        <v>32487.233333333334</v>
      </c>
      <c r="X21" s="39">
        <v>542</v>
      </c>
      <c r="Y21" s="45">
        <f t="shared" si="21"/>
        <v>1.0416666666666666E-2</v>
      </c>
      <c r="Z21" s="215">
        <v>1</v>
      </c>
      <c r="AA21" s="205">
        <f t="shared" si="22"/>
        <v>338.40868055555552</v>
      </c>
      <c r="AB21" s="47">
        <f t="shared" si="23"/>
        <v>183417.50486111108</v>
      </c>
      <c r="AC21" s="41">
        <v>183157285.22590774</v>
      </c>
      <c r="AD21" s="48">
        <v>183157285.22590774</v>
      </c>
      <c r="AE21" s="49">
        <f t="shared" si="25"/>
        <v>2</v>
      </c>
      <c r="AF21" s="11" t="s">
        <v>241</v>
      </c>
      <c r="AG21" s="50" t="str">
        <f t="shared" si="26"/>
        <v>3</v>
      </c>
      <c r="AH21" s="11" t="s">
        <v>245</v>
      </c>
      <c r="AI21" s="51" t="str">
        <f t="shared" si="27"/>
        <v>2</v>
      </c>
      <c r="AJ21" s="11" t="s">
        <v>263</v>
      </c>
      <c r="AK21" s="52" t="str">
        <f t="shared" si="28"/>
        <v>4</v>
      </c>
      <c r="AL21" s="11" t="s">
        <v>242</v>
      </c>
      <c r="AM21" s="51" t="str">
        <f t="shared" si="29"/>
        <v>2</v>
      </c>
      <c r="AN21" s="11" t="s">
        <v>247</v>
      </c>
      <c r="AO21" s="52" t="str">
        <f t="shared" si="30"/>
        <v>1</v>
      </c>
      <c r="AP21" s="42" t="s">
        <v>62</v>
      </c>
      <c r="AQ21" s="51" t="str">
        <f t="shared" si="31"/>
        <v>1</v>
      </c>
      <c r="AR21" s="197" t="str">
        <f t="shared" si="32"/>
        <v>2324211</v>
      </c>
      <c r="AS21" s="198">
        <f t="shared" si="33"/>
        <v>4</v>
      </c>
      <c r="AT21" s="198" t="str">
        <f>VLOOKUP(AS21,'Listas '!$B$151:$C$156,2,FALSE)</f>
        <v>Alta</v>
      </c>
      <c r="AU21" s="189" t="str">
        <f>VLOOKUP(AT21,'Listas '!$C$151:$D$156,2,FALSE)</f>
        <v>Crítico</v>
      </c>
      <c r="AV21" s="43"/>
    </row>
    <row r="22" spans="2:48" s="185" customFormat="1" ht="51.6" thickBot="1">
      <c r="B22" s="35"/>
      <c r="C22" s="36" t="s">
        <v>380</v>
      </c>
      <c r="D22" s="36" t="s">
        <v>396</v>
      </c>
      <c r="E22" s="36" t="s">
        <v>382</v>
      </c>
      <c r="F22" s="36" t="s">
        <v>633</v>
      </c>
      <c r="G22" s="36">
        <v>15500</v>
      </c>
      <c r="H22" s="36" t="s">
        <v>616</v>
      </c>
      <c r="I22" s="202" t="s">
        <v>576</v>
      </c>
      <c r="J22" s="36" t="s">
        <v>1123</v>
      </c>
      <c r="K22" s="36" t="s">
        <v>1121</v>
      </c>
      <c r="L22" s="36" t="s">
        <v>324</v>
      </c>
      <c r="M22" s="36" t="s">
        <v>1122</v>
      </c>
      <c r="N22" s="36" t="s">
        <v>432</v>
      </c>
      <c r="O22" s="36" t="s">
        <v>151</v>
      </c>
      <c r="P22" s="36" t="s">
        <v>6</v>
      </c>
      <c r="Q22" s="36" t="s">
        <v>448</v>
      </c>
      <c r="R22" s="36" t="s">
        <v>140</v>
      </c>
      <c r="S22" s="36" t="s">
        <v>1009</v>
      </c>
      <c r="T22" s="209">
        <v>1.0416666666666666E-2</v>
      </c>
      <c r="U22" s="209">
        <v>3</v>
      </c>
      <c r="V22" s="216">
        <v>1527974</v>
      </c>
      <c r="W22" s="44">
        <f t="shared" si="7"/>
        <v>50932.466666666667</v>
      </c>
      <c r="X22" s="39">
        <v>542</v>
      </c>
      <c r="Y22" s="45">
        <f t="shared" si="21"/>
        <v>1.0416666666666666E-2</v>
      </c>
      <c r="Z22" s="215">
        <v>1</v>
      </c>
      <c r="AA22" s="205">
        <f t="shared" si="22"/>
        <v>530.54652777777778</v>
      </c>
      <c r="AB22" s="47">
        <f t="shared" si="23"/>
        <v>287556.21805555554</v>
      </c>
      <c r="AC22" s="41">
        <v>183157285.22590774</v>
      </c>
      <c r="AD22" s="48">
        <v>183157285.22590774</v>
      </c>
      <c r="AE22" s="49">
        <f t="shared" si="25"/>
        <v>2</v>
      </c>
      <c r="AF22" s="11" t="s">
        <v>256</v>
      </c>
      <c r="AG22" s="50" t="str">
        <f t="shared" si="26"/>
        <v>4</v>
      </c>
      <c r="AH22" s="11" t="s">
        <v>245</v>
      </c>
      <c r="AI22" s="51" t="str">
        <f t="shared" si="27"/>
        <v>2</v>
      </c>
      <c r="AJ22" s="11" t="s">
        <v>263</v>
      </c>
      <c r="AK22" s="52" t="str">
        <f t="shared" si="28"/>
        <v>4</v>
      </c>
      <c r="AL22" s="11" t="s">
        <v>242</v>
      </c>
      <c r="AM22" s="51" t="str">
        <f t="shared" si="29"/>
        <v>2</v>
      </c>
      <c r="AN22" s="11" t="s">
        <v>247</v>
      </c>
      <c r="AO22" s="52" t="str">
        <f t="shared" si="30"/>
        <v>1</v>
      </c>
      <c r="AP22" s="42" t="s">
        <v>62</v>
      </c>
      <c r="AQ22" s="51" t="str">
        <f t="shared" si="31"/>
        <v>1</v>
      </c>
      <c r="AR22" s="197" t="str">
        <f t="shared" si="32"/>
        <v>2424211</v>
      </c>
      <c r="AS22" s="198">
        <f t="shared" si="33"/>
        <v>4</v>
      </c>
      <c r="AT22" s="198" t="str">
        <f>VLOOKUP(AS22,'Listas '!$B$151:$C$156,2,FALSE)</f>
        <v>Alta</v>
      </c>
      <c r="AU22" s="189" t="str">
        <f>VLOOKUP(AT22,'Listas '!$C$151:$D$156,2,FALSE)</f>
        <v>Crítico</v>
      </c>
      <c r="AV22" s="43"/>
    </row>
    <row r="23" spans="2:48" s="185" customFormat="1" ht="51.6" thickBot="1">
      <c r="B23" s="35"/>
      <c r="C23" s="36" t="s">
        <v>380</v>
      </c>
      <c r="D23" s="36" t="s">
        <v>396</v>
      </c>
      <c r="E23" s="36" t="s">
        <v>382</v>
      </c>
      <c r="F23" s="36" t="s">
        <v>633</v>
      </c>
      <c r="G23" s="36">
        <v>15500</v>
      </c>
      <c r="H23" s="36" t="s">
        <v>619</v>
      </c>
      <c r="I23" s="202" t="s">
        <v>577</v>
      </c>
      <c r="J23" s="36" t="s">
        <v>1124</v>
      </c>
      <c r="K23" s="36" t="s">
        <v>1121</v>
      </c>
      <c r="L23" s="36" t="s">
        <v>324</v>
      </c>
      <c r="M23" s="36" t="s">
        <v>1122</v>
      </c>
      <c r="N23" s="36" t="s">
        <v>432</v>
      </c>
      <c r="O23" s="36" t="s">
        <v>151</v>
      </c>
      <c r="P23" s="36" t="s">
        <v>6</v>
      </c>
      <c r="Q23" s="36" t="s">
        <v>448</v>
      </c>
      <c r="R23" s="36" t="s">
        <v>140</v>
      </c>
      <c r="S23" s="36" t="s">
        <v>1009</v>
      </c>
      <c r="T23" s="209">
        <v>1.0416666666666666E-2</v>
      </c>
      <c r="U23" s="209">
        <v>3</v>
      </c>
      <c r="V23" s="216">
        <v>364927</v>
      </c>
      <c r="W23" s="44">
        <f t="shared" si="7"/>
        <v>12164.233333333334</v>
      </c>
      <c r="X23" s="39">
        <v>542</v>
      </c>
      <c r="Y23" s="45">
        <f t="shared" si="21"/>
        <v>1.0416666666666666E-2</v>
      </c>
      <c r="Z23" s="215">
        <v>1</v>
      </c>
      <c r="AA23" s="205">
        <f t="shared" si="22"/>
        <v>126.71076388888889</v>
      </c>
      <c r="AB23" s="47">
        <f t="shared" si="23"/>
        <v>68677.234027777784</v>
      </c>
      <c r="AC23" s="41">
        <v>183157285.22590774</v>
      </c>
      <c r="AD23" s="48">
        <v>183157285.22590774</v>
      </c>
      <c r="AE23" s="49">
        <f t="shared" si="25"/>
        <v>2</v>
      </c>
      <c r="AF23" s="11" t="s">
        <v>241</v>
      </c>
      <c r="AG23" s="50" t="str">
        <f t="shared" si="26"/>
        <v>3</v>
      </c>
      <c r="AH23" s="11" t="s">
        <v>245</v>
      </c>
      <c r="AI23" s="51" t="str">
        <f t="shared" si="27"/>
        <v>2</v>
      </c>
      <c r="AJ23" s="11" t="s">
        <v>263</v>
      </c>
      <c r="AK23" s="52" t="str">
        <f t="shared" si="28"/>
        <v>4</v>
      </c>
      <c r="AL23" s="11" t="s">
        <v>242</v>
      </c>
      <c r="AM23" s="51" t="str">
        <f t="shared" si="29"/>
        <v>2</v>
      </c>
      <c r="AN23" s="11" t="s">
        <v>247</v>
      </c>
      <c r="AO23" s="52" t="str">
        <f t="shared" si="30"/>
        <v>1</v>
      </c>
      <c r="AP23" s="42" t="s">
        <v>62</v>
      </c>
      <c r="AQ23" s="51" t="str">
        <f t="shared" si="31"/>
        <v>1</v>
      </c>
      <c r="AR23" s="197" t="str">
        <f t="shared" si="32"/>
        <v>2324211</v>
      </c>
      <c r="AS23" s="198">
        <f t="shared" si="33"/>
        <v>4</v>
      </c>
      <c r="AT23" s="198" t="str">
        <f>VLOOKUP(AS23,'Listas '!$B$151:$C$156,2,FALSE)</f>
        <v>Alta</v>
      </c>
      <c r="AU23" s="189" t="str">
        <f>VLOOKUP(AT23,'Listas '!$C$151:$D$156,2,FALSE)</f>
        <v>Crítico</v>
      </c>
      <c r="AV23" s="43"/>
    </row>
    <row r="24" spans="2:48" s="185" customFormat="1" ht="51.6" thickBot="1">
      <c r="B24" s="35"/>
      <c r="C24" s="36" t="s">
        <v>380</v>
      </c>
      <c r="D24" s="36" t="s">
        <v>396</v>
      </c>
      <c r="E24" s="36" t="s">
        <v>382</v>
      </c>
      <c r="F24" s="36" t="s">
        <v>633</v>
      </c>
      <c r="G24" s="36">
        <v>15500</v>
      </c>
      <c r="H24" s="36" t="s">
        <v>617</v>
      </c>
      <c r="I24" s="202" t="s">
        <v>578</v>
      </c>
      <c r="J24" s="36" t="s">
        <v>1125</v>
      </c>
      <c r="K24" s="36" t="s">
        <v>1121</v>
      </c>
      <c r="L24" s="36" t="s">
        <v>324</v>
      </c>
      <c r="M24" s="36" t="s">
        <v>1122</v>
      </c>
      <c r="N24" s="36" t="s">
        <v>432</v>
      </c>
      <c r="O24" s="36" t="s">
        <v>151</v>
      </c>
      <c r="P24" s="36" t="s">
        <v>6</v>
      </c>
      <c r="Q24" s="36" t="s">
        <v>448</v>
      </c>
      <c r="R24" s="36" t="s">
        <v>140</v>
      </c>
      <c r="S24" s="36" t="s">
        <v>1009</v>
      </c>
      <c r="T24" s="209">
        <v>1.0416666666666666E-2</v>
      </c>
      <c r="U24" s="209">
        <v>3</v>
      </c>
      <c r="V24" s="216">
        <v>623087</v>
      </c>
      <c r="W24" s="44">
        <f t="shared" si="7"/>
        <v>20769.566666666666</v>
      </c>
      <c r="X24" s="39">
        <v>542</v>
      </c>
      <c r="Y24" s="45">
        <f t="shared" si="21"/>
        <v>1.0416666666666666E-2</v>
      </c>
      <c r="Z24" s="215">
        <v>1</v>
      </c>
      <c r="AA24" s="205">
        <f t="shared" si="22"/>
        <v>216.34965277777775</v>
      </c>
      <c r="AB24" s="47">
        <f t="shared" si="23"/>
        <v>117261.51180555554</v>
      </c>
      <c r="AC24" s="41">
        <v>183157285.22590774</v>
      </c>
      <c r="AD24" s="48">
        <v>183157285.22590774</v>
      </c>
      <c r="AE24" s="49">
        <f t="shared" si="25"/>
        <v>2</v>
      </c>
      <c r="AF24" s="11" t="s">
        <v>241</v>
      </c>
      <c r="AG24" s="50" t="str">
        <f t="shared" si="26"/>
        <v>3</v>
      </c>
      <c r="AH24" s="11" t="s">
        <v>245</v>
      </c>
      <c r="AI24" s="51" t="str">
        <f t="shared" si="27"/>
        <v>2</v>
      </c>
      <c r="AJ24" s="11" t="s">
        <v>263</v>
      </c>
      <c r="AK24" s="52" t="str">
        <f t="shared" si="28"/>
        <v>4</v>
      </c>
      <c r="AL24" s="11" t="s">
        <v>242</v>
      </c>
      <c r="AM24" s="51" t="str">
        <f t="shared" si="29"/>
        <v>2</v>
      </c>
      <c r="AN24" s="11" t="s">
        <v>247</v>
      </c>
      <c r="AO24" s="52" t="str">
        <f t="shared" si="30"/>
        <v>1</v>
      </c>
      <c r="AP24" s="42" t="s">
        <v>62</v>
      </c>
      <c r="AQ24" s="51" t="str">
        <f t="shared" si="31"/>
        <v>1</v>
      </c>
      <c r="AR24" s="197" t="str">
        <f t="shared" si="32"/>
        <v>2324211</v>
      </c>
      <c r="AS24" s="198">
        <f t="shared" si="33"/>
        <v>4</v>
      </c>
      <c r="AT24" s="198" t="str">
        <f>VLOOKUP(AS24,'Listas '!$B$151:$C$156,2,FALSE)</f>
        <v>Alta</v>
      </c>
      <c r="AU24" s="189" t="str">
        <f>VLOOKUP(AT24,'Listas '!$C$151:$D$156,2,FALSE)</f>
        <v>Crítico</v>
      </c>
      <c r="AV24" s="43"/>
    </row>
    <row r="25" spans="2:48" s="185" customFormat="1" ht="51.6" thickBot="1">
      <c r="B25" s="35"/>
      <c r="C25" s="36" t="s">
        <v>380</v>
      </c>
      <c r="D25" s="36" t="s">
        <v>396</v>
      </c>
      <c r="E25" s="36" t="s">
        <v>382</v>
      </c>
      <c r="F25" s="36" t="s">
        <v>633</v>
      </c>
      <c r="G25" s="36">
        <v>15500</v>
      </c>
      <c r="H25" s="36" t="s">
        <v>614</v>
      </c>
      <c r="I25" s="202" t="s">
        <v>579</v>
      </c>
      <c r="J25" s="36" t="s">
        <v>1126</v>
      </c>
      <c r="K25" s="36" t="s">
        <v>1121</v>
      </c>
      <c r="L25" s="36" t="s">
        <v>324</v>
      </c>
      <c r="M25" s="36" t="s">
        <v>1122</v>
      </c>
      <c r="N25" s="36" t="s">
        <v>432</v>
      </c>
      <c r="O25" s="36" t="s">
        <v>151</v>
      </c>
      <c r="P25" s="36" t="s">
        <v>6</v>
      </c>
      <c r="Q25" s="36" t="s">
        <v>448</v>
      </c>
      <c r="R25" s="36" t="s">
        <v>140</v>
      </c>
      <c r="S25" s="36" t="s">
        <v>1009</v>
      </c>
      <c r="T25" s="209">
        <v>1.0416666666666666E-2</v>
      </c>
      <c r="U25" s="209">
        <v>3</v>
      </c>
      <c r="V25" s="216">
        <v>564720</v>
      </c>
      <c r="W25" s="44">
        <f t="shared" si="7"/>
        <v>18824</v>
      </c>
      <c r="X25" s="39">
        <v>542</v>
      </c>
      <c r="Y25" s="45">
        <f t="shared" si="21"/>
        <v>1.0416666666666666E-2</v>
      </c>
      <c r="Z25" s="215">
        <v>1</v>
      </c>
      <c r="AA25" s="205">
        <f t="shared" si="22"/>
        <v>196.08333333333331</v>
      </c>
      <c r="AB25" s="47">
        <f t="shared" si="23"/>
        <v>106277.16666666666</v>
      </c>
      <c r="AC25" s="41">
        <v>183157285.22590774</v>
      </c>
      <c r="AD25" s="48">
        <v>183157285.22590774</v>
      </c>
      <c r="AE25" s="49">
        <f t="shared" si="25"/>
        <v>2</v>
      </c>
      <c r="AF25" s="11" t="s">
        <v>241</v>
      </c>
      <c r="AG25" s="50" t="str">
        <f t="shared" si="26"/>
        <v>3</v>
      </c>
      <c r="AH25" s="11" t="s">
        <v>245</v>
      </c>
      <c r="AI25" s="51" t="str">
        <f t="shared" si="27"/>
        <v>2</v>
      </c>
      <c r="AJ25" s="11" t="s">
        <v>263</v>
      </c>
      <c r="AK25" s="52" t="str">
        <f t="shared" si="28"/>
        <v>4</v>
      </c>
      <c r="AL25" s="11" t="s">
        <v>242</v>
      </c>
      <c r="AM25" s="51" t="str">
        <f t="shared" si="29"/>
        <v>2</v>
      </c>
      <c r="AN25" s="11" t="s">
        <v>247</v>
      </c>
      <c r="AO25" s="52" t="str">
        <f t="shared" si="30"/>
        <v>1</v>
      </c>
      <c r="AP25" s="42" t="s">
        <v>62</v>
      </c>
      <c r="AQ25" s="51" t="str">
        <f t="shared" si="31"/>
        <v>1</v>
      </c>
      <c r="AR25" s="197" t="str">
        <f t="shared" si="32"/>
        <v>2324211</v>
      </c>
      <c r="AS25" s="198">
        <f t="shared" si="33"/>
        <v>4</v>
      </c>
      <c r="AT25" s="198" t="str">
        <f>VLOOKUP(AS25,'Listas '!$B$151:$C$156,2,FALSE)</f>
        <v>Alta</v>
      </c>
      <c r="AU25" s="189" t="str">
        <f>VLOOKUP(AT25,'Listas '!$C$151:$D$156,2,FALSE)</f>
        <v>Crítico</v>
      </c>
      <c r="AV25" s="43"/>
    </row>
    <row r="26" spans="2:48" s="185" customFormat="1" ht="51.6" thickBot="1">
      <c r="B26" s="35"/>
      <c r="C26" s="36" t="s">
        <v>380</v>
      </c>
      <c r="D26" s="36" t="s">
        <v>396</v>
      </c>
      <c r="E26" s="36" t="s">
        <v>382</v>
      </c>
      <c r="F26" s="36" t="s">
        <v>633</v>
      </c>
      <c r="G26" s="36">
        <v>15500</v>
      </c>
      <c r="H26" s="36" t="s">
        <v>630</v>
      </c>
      <c r="I26" s="202" t="s">
        <v>580</v>
      </c>
      <c r="J26" s="36" t="s">
        <v>1127</v>
      </c>
      <c r="K26" s="36" t="s">
        <v>1121</v>
      </c>
      <c r="L26" s="36" t="s">
        <v>155</v>
      </c>
      <c r="M26" s="36" t="s">
        <v>1122</v>
      </c>
      <c r="N26" s="36" t="s">
        <v>432</v>
      </c>
      <c r="O26" s="36" t="s">
        <v>151</v>
      </c>
      <c r="P26" s="36" t="s">
        <v>6</v>
      </c>
      <c r="Q26" s="36" t="s">
        <v>156</v>
      </c>
      <c r="R26" s="37" t="s">
        <v>157</v>
      </c>
      <c r="S26" s="36" t="s">
        <v>162</v>
      </c>
      <c r="T26" s="209">
        <v>1.0416666666666666E-2</v>
      </c>
      <c r="U26" s="209">
        <v>3</v>
      </c>
      <c r="V26" s="216">
        <v>0</v>
      </c>
      <c r="W26" s="44">
        <f t="shared" si="7"/>
        <v>0</v>
      </c>
      <c r="X26" s="39">
        <v>542</v>
      </c>
      <c r="Y26" s="45">
        <f t="shared" si="21"/>
        <v>1.0416666666666666E-2</v>
      </c>
      <c r="Z26" s="215">
        <v>0</v>
      </c>
      <c r="AA26" s="205">
        <f t="shared" si="22"/>
        <v>0</v>
      </c>
      <c r="AB26" s="47">
        <f t="shared" si="23"/>
        <v>0</v>
      </c>
      <c r="AC26" s="41">
        <v>183157285.22590774</v>
      </c>
      <c r="AD26" s="48">
        <v>183157285.22590774</v>
      </c>
      <c r="AE26" s="49">
        <f t="shared" si="25"/>
        <v>2</v>
      </c>
      <c r="AF26" s="11" t="s">
        <v>64</v>
      </c>
      <c r="AG26" s="50" t="str">
        <f t="shared" si="26"/>
        <v>1</v>
      </c>
      <c r="AH26" s="11" t="s">
        <v>63</v>
      </c>
      <c r="AI26" s="51" t="str">
        <f t="shared" si="27"/>
        <v>1</v>
      </c>
      <c r="AJ26" s="11" t="s">
        <v>263</v>
      </c>
      <c r="AK26" s="52" t="str">
        <f t="shared" si="28"/>
        <v>4</v>
      </c>
      <c r="AL26" s="11" t="s">
        <v>344</v>
      </c>
      <c r="AM26" s="51" t="str">
        <f t="shared" si="29"/>
        <v>1</v>
      </c>
      <c r="AN26" s="11" t="s">
        <v>247</v>
      </c>
      <c r="AO26" s="52" t="str">
        <f t="shared" si="30"/>
        <v>1</v>
      </c>
      <c r="AP26" s="42" t="s">
        <v>62</v>
      </c>
      <c r="AQ26" s="51" t="str">
        <f t="shared" si="31"/>
        <v>1</v>
      </c>
      <c r="AR26" s="197" t="str">
        <f t="shared" si="32"/>
        <v>2114111</v>
      </c>
      <c r="AS26" s="198">
        <f t="shared" si="33"/>
        <v>4</v>
      </c>
      <c r="AT26" s="198" t="str">
        <f>VLOOKUP(AS26,'Listas '!$B$151:$C$156,2,FALSE)</f>
        <v>Alta</v>
      </c>
      <c r="AU26" s="189" t="str">
        <f>VLOOKUP(AT26,'Listas '!$C$151:$D$156,2,FALSE)</f>
        <v>Crítico</v>
      </c>
      <c r="AV26" s="43"/>
    </row>
    <row r="27" spans="2:48" s="185" customFormat="1" ht="51.6" thickBot="1">
      <c r="B27" s="35"/>
      <c r="C27" s="36" t="s">
        <v>380</v>
      </c>
      <c r="D27" s="36" t="s">
        <v>396</v>
      </c>
      <c r="E27" s="36" t="s">
        <v>382</v>
      </c>
      <c r="F27" s="36" t="s">
        <v>633</v>
      </c>
      <c r="G27" s="36">
        <v>15500</v>
      </c>
      <c r="H27" s="36" t="s">
        <v>631</v>
      </c>
      <c r="I27" s="202" t="s">
        <v>581</v>
      </c>
      <c r="J27" s="36" t="s">
        <v>1128</v>
      </c>
      <c r="K27" s="36" t="s">
        <v>1121</v>
      </c>
      <c r="L27" s="36" t="s">
        <v>155</v>
      </c>
      <c r="M27" s="36" t="s">
        <v>1122</v>
      </c>
      <c r="N27" s="36" t="s">
        <v>432</v>
      </c>
      <c r="O27" s="36" t="s">
        <v>151</v>
      </c>
      <c r="P27" s="36" t="s">
        <v>6</v>
      </c>
      <c r="Q27" s="36" t="s">
        <v>156</v>
      </c>
      <c r="R27" s="37" t="s">
        <v>157</v>
      </c>
      <c r="S27" s="36" t="s">
        <v>162</v>
      </c>
      <c r="T27" s="209">
        <v>1.0416666666666666E-2</v>
      </c>
      <c r="U27" s="209">
        <v>3</v>
      </c>
      <c r="V27" s="216">
        <v>0</v>
      </c>
      <c r="W27" s="44">
        <f t="shared" si="7"/>
        <v>0</v>
      </c>
      <c r="X27" s="39">
        <v>542</v>
      </c>
      <c r="Y27" s="45">
        <f t="shared" si="21"/>
        <v>1.0416666666666666E-2</v>
      </c>
      <c r="Z27" s="215">
        <v>0</v>
      </c>
      <c r="AA27" s="205">
        <f t="shared" si="22"/>
        <v>0</v>
      </c>
      <c r="AB27" s="47">
        <f t="shared" si="23"/>
        <v>0</v>
      </c>
      <c r="AC27" s="41">
        <v>183157285.22590774</v>
      </c>
      <c r="AD27" s="48">
        <v>183157285.22590774</v>
      </c>
      <c r="AE27" s="49">
        <f t="shared" si="25"/>
        <v>2</v>
      </c>
      <c r="AF27" s="11" t="s">
        <v>64</v>
      </c>
      <c r="AG27" s="50" t="str">
        <f t="shared" si="26"/>
        <v>1</v>
      </c>
      <c r="AH27" s="11" t="s">
        <v>63</v>
      </c>
      <c r="AI27" s="51" t="str">
        <f t="shared" si="27"/>
        <v>1</v>
      </c>
      <c r="AJ27" s="11" t="s">
        <v>263</v>
      </c>
      <c r="AK27" s="52" t="str">
        <f t="shared" si="28"/>
        <v>4</v>
      </c>
      <c r="AL27" s="11" t="s">
        <v>344</v>
      </c>
      <c r="AM27" s="51" t="str">
        <f t="shared" si="29"/>
        <v>1</v>
      </c>
      <c r="AN27" s="11" t="s">
        <v>247</v>
      </c>
      <c r="AO27" s="52" t="str">
        <f t="shared" si="30"/>
        <v>1</v>
      </c>
      <c r="AP27" s="42" t="s">
        <v>62</v>
      </c>
      <c r="AQ27" s="51" t="str">
        <f t="shared" si="31"/>
        <v>1</v>
      </c>
      <c r="AR27" s="197" t="str">
        <f t="shared" si="32"/>
        <v>2114111</v>
      </c>
      <c r="AS27" s="198">
        <f t="shared" si="33"/>
        <v>4</v>
      </c>
      <c r="AT27" s="198" t="str">
        <f>VLOOKUP(AS27,'Listas '!$B$151:$C$156,2,FALSE)</f>
        <v>Alta</v>
      </c>
      <c r="AU27" s="189" t="str">
        <f>VLOOKUP(AT27,'Listas '!$C$151:$D$156,2,FALSE)</f>
        <v>Crítico</v>
      </c>
      <c r="AV27" s="43"/>
    </row>
    <row r="28" spans="2:48" s="185" customFormat="1" ht="51.6" thickBot="1">
      <c r="B28" s="35"/>
      <c r="C28" s="36" t="s">
        <v>380</v>
      </c>
      <c r="D28" s="36" t="s">
        <v>396</v>
      </c>
      <c r="E28" s="36" t="s">
        <v>382</v>
      </c>
      <c r="F28" s="36" t="s">
        <v>633</v>
      </c>
      <c r="G28" s="36">
        <v>15500</v>
      </c>
      <c r="H28" s="36" t="s">
        <v>622</v>
      </c>
      <c r="I28" s="202" t="s">
        <v>582</v>
      </c>
      <c r="J28" s="36" t="s">
        <v>1129</v>
      </c>
      <c r="K28" s="36" t="s">
        <v>1121</v>
      </c>
      <c r="L28" s="36" t="s">
        <v>324</v>
      </c>
      <c r="M28" s="36" t="s">
        <v>1122</v>
      </c>
      <c r="N28" s="36" t="s">
        <v>432</v>
      </c>
      <c r="O28" s="36" t="s">
        <v>151</v>
      </c>
      <c r="P28" s="36" t="s">
        <v>6</v>
      </c>
      <c r="Q28" s="36" t="s">
        <v>448</v>
      </c>
      <c r="R28" s="36" t="s">
        <v>140</v>
      </c>
      <c r="S28" s="36" t="s">
        <v>1009</v>
      </c>
      <c r="T28" s="209">
        <v>1.0416666666666666E-2</v>
      </c>
      <c r="U28" s="209">
        <v>3</v>
      </c>
      <c r="V28" s="216">
        <v>0</v>
      </c>
      <c r="W28" s="44">
        <f t="shared" si="7"/>
        <v>0</v>
      </c>
      <c r="X28" s="39">
        <v>542</v>
      </c>
      <c r="Y28" s="45">
        <f t="shared" si="21"/>
        <v>1.0416666666666666E-2</v>
      </c>
      <c r="Z28" s="215">
        <v>0</v>
      </c>
      <c r="AA28" s="205">
        <f t="shared" si="22"/>
        <v>0</v>
      </c>
      <c r="AB28" s="47">
        <f t="shared" si="23"/>
        <v>0</v>
      </c>
      <c r="AC28" s="41">
        <v>183157285.22590774</v>
      </c>
      <c r="AD28" s="48">
        <v>183157285.22590774</v>
      </c>
      <c r="AE28" s="49">
        <f t="shared" si="25"/>
        <v>2</v>
      </c>
      <c r="AF28" s="11" t="s">
        <v>64</v>
      </c>
      <c r="AG28" s="50" t="str">
        <f t="shared" si="26"/>
        <v>1</v>
      </c>
      <c r="AH28" s="11" t="s">
        <v>245</v>
      </c>
      <c r="AI28" s="51" t="str">
        <f t="shared" si="27"/>
        <v>2</v>
      </c>
      <c r="AJ28" s="11" t="s">
        <v>263</v>
      </c>
      <c r="AK28" s="52" t="str">
        <f t="shared" si="28"/>
        <v>4</v>
      </c>
      <c r="AL28" s="11" t="s">
        <v>242</v>
      </c>
      <c r="AM28" s="51" t="str">
        <f t="shared" si="29"/>
        <v>2</v>
      </c>
      <c r="AN28" s="11" t="s">
        <v>247</v>
      </c>
      <c r="AO28" s="52" t="str">
        <f t="shared" si="30"/>
        <v>1</v>
      </c>
      <c r="AP28" s="42" t="s">
        <v>62</v>
      </c>
      <c r="AQ28" s="51" t="str">
        <f t="shared" si="31"/>
        <v>1</v>
      </c>
      <c r="AR28" s="197" t="str">
        <f t="shared" si="32"/>
        <v>2124211</v>
      </c>
      <c r="AS28" s="198">
        <f t="shared" si="33"/>
        <v>4</v>
      </c>
      <c r="AT28" s="198" t="str">
        <f>VLOOKUP(AS28,'Listas '!$B$151:$C$156,2,FALSE)</f>
        <v>Alta</v>
      </c>
      <c r="AU28" s="189" t="str">
        <f>VLOOKUP(AT28,'Listas '!$C$151:$D$156,2,FALSE)</f>
        <v>Crítico</v>
      </c>
      <c r="AV28" s="43"/>
    </row>
    <row r="29" spans="2:48" s="185" customFormat="1" ht="51.6" thickBot="1">
      <c r="B29" s="35"/>
      <c r="C29" s="36" t="s">
        <v>380</v>
      </c>
      <c r="D29" s="36" t="s">
        <v>396</v>
      </c>
      <c r="E29" s="36" t="s">
        <v>382</v>
      </c>
      <c r="F29" s="36" t="s">
        <v>633</v>
      </c>
      <c r="G29" s="36">
        <v>15500</v>
      </c>
      <c r="H29" s="36" t="s">
        <v>618</v>
      </c>
      <c r="I29" s="202" t="s">
        <v>1130</v>
      </c>
      <c r="J29" s="36" t="s">
        <v>1131</v>
      </c>
      <c r="K29" s="36" t="s">
        <v>1121</v>
      </c>
      <c r="L29" s="36" t="s">
        <v>324</v>
      </c>
      <c r="M29" s="36" t="s">
        <v>1122</v>
      </c>
      <c r="N29" s="36" t="s">
        <v>432</v>
      </c>
      <c r="O29" s="36" t="s">
        <v>151</v>
      </c>
      <c r="P29" s="36" t="s">
        <v>6</v>
      </c>
      <c r="Q29" s="36" t="s">
        <v>448</v>
      </c>
      <c r="R29" s="36" t="s">
        <v>140</v>
      </c>
      <c r="S29" s="36" t="s">
        <v>1009</v>
      </c>
      <c r="T29" s="209">
        <v>1.0416666666666666E-2</v>
      </c>
      <c r="U29" s="209">
        <v>3</v>
      </c>
      <c r="V29" s="216">
        <v>872316</v>
      </c>
      <c r="W29" s="44">
        <f t="shared" si="7"/>
        <v>29077.200000000001</v>
      </c>
      <c r="X29" s="39">
        <v>542</v>
      </c>
      <c r="Y29" s="45">
        <f t="shared" si="21"/>
        <v>1.0416666666666666E-2</v>
      </c>
      <c r="Z29" s="215">
        <v>1</v>
      </c>
      <c r="AA29" s="205">
        <f t="shared" si="22"/>
        <v>302.88749999999999</v>
      </c>
      <c r="AB29" s="47">
        <f t="shared" si="23"/>
        <v>164165.02499999999</v>
      </c>
      <c r="AC29" s="41">
        <v>183157285.22590774</v>
      </c>
      <c r="AD29" s="48">
        <v>183157285.22590774</v>
      </c>
      <c r="AE29" s="49">
        <f t="shared" si="25"/>
        <v>2</v>
      </c>
      <c r="AF29" s="11" t="s">
        <v>241</v>
      </c>
      <c r="AG29" s="50" t="str">
        <f t="shared" si="26"/>
        <v>3</v>
      </c>
      <c r="AH29" s="11" t="s">
        <v>245</v>
      </c>
      <c r="AI29" s="51" t="str">
        <f t="shared" si="27"/>
        <v>2</v>
      </c>
      <c r="AJ29" s="11" t="s">
        <v>263</v>
      </c>
      <c r="AK29" s="52" t="str">
        <f t="shared" si="28"/>
        <v>4</v>
      </c>
      <c r="AL29" s="11" t="s">
        <v>242</v>
      </c>
      <c r="AM29" s="51" t="str">
        <f t="shared" si="29"/>
        <v>2</v>
      </c>
      <c r="AN29" s="11" t="s">
        <v>247</v>
      </c>
      <c r="AO29" s="52" t="str">
        <f t="shared" si="30"/>
        <v>1</v>
      </c>
      <c r="AP29" s="42" t="s">
        <v>62</v>
      </c>
      <c r="AQ29" s="51" t="str">
        <f t="shared" si="31"/>
        <v>1</v>
      </c>
      <c r="AR29" s="197" t="str">
        <f t="shared" si="32"/>
        <v>2324211</v>
      </c>
      <c r="AS29" s="198">
        <f t="shared" si="33"/>
        <v>4</v>
      </c>
      <c r="AT29" s="198" t="str">
        <f>VLOOKUP(AS29,'Listas '!$B$151:$C$156,2,FALSE)</f>
        <v>Alta</v>
      </c>
      <c r="AU29" s="189" t="str">
        <f>VLOOKUP(AT29,'Listas '!$C$151:$D$156,2,FALSE)</f>
        <v>Crítico</v>
      </c>
      <c r="AV29" s="43"/>
    </row>
    <row r="30" spans="2:48" s="185" customFormat="1" ht="51.6" thickBot="1">
      <c r="B30" s="35"/>
      <c r="C30" s="36" t="s">
        <v>380</v>
      </c>
      <c r="D30" s="36" t="s">
        <v>396</v>
      </c>
      <c r="E30" s="36" t="s">
        <v>382</v>
      </c>
      <c r="F30" s="36" t="s">
        <v>633</v>
      </c>
      <c r="G30" s="36">
        <v>15500</v>
      </c>
      <c r="H30" s="36" t="s">
        <v>621</v>
      </c>
      <c r="I30" s="202" t="s">
        <v>583</v>
      </c>
      <c r="J30" s="36" t="s">
        <v>1132</v>
      </c>
      <c r="K30" s="36" t="s">
        <v>1121</v>
      </c>
      <c r="L30" s="36" t="s">
        <v>324</v>
      </c>
      <c r="M30" s="36" t="s">
        <v>1122</v>
      </c>
      <c r="N30" s="36" t="s">
        <v>432</v>
      </c>
      <c r="O30" s="36" t="s">
        <v>151</v>
      </c>
      <c r="P30" s="36" t="s">
        <v>6</v>
      </c>
      <c r="Q30" s="36" t="s">
        <v>448</v>
      </c>
      <c r="R30" s="36" t="s">
        <v>140</v>
      </c>
      <c r="S30" s="36" t="s">
        <v>1009</v>
      </c>
      <c r="T30" s="209">
        <v>1.0416666666666666E-2</v>
      </c>
      <c r="U30" s="209">
        <v>3</v>
      </c>
      <c r="V30" s="216">
        <v>811062</v>
      </c>
      <c r="W30" s="44">
        <f t="shared" si="7"/>
        <v>27035.4</v>
      </c>
      <c r="X30" s="39">
        <v>542</v>
      </c>
      <c r="Y30" s="45">
        <f t="shared" si="21"/>
        <v>1.0416666666666666E-2</v>
      </c>
      <c r="Z30" s="215">
        <v>1</v>
      </c>
      <c r="AA30" s="205">
        <f t="shared" si="22"/>
        <v>281.61874999999998</v>
      </c>
      <c r="AB30" s="47">
        <f t="shared" si="23"/>
        <v>152637.36249999999</v>
      </c>
      <c r="AC30" s="41">
        <v>183157285.22590774</v>
      </c>
      <c r="AD30" s="48">
        <v>183157285.22590774</v>
      </c>
      <c r="AE30" s="49">
        <f t="shared" si="25"/>
        <v>2</v>
      </c>
      <c r="AF30" s="11" t="s">
        <v>241</v>
      </c>
      <c r="AG30" s="50" t="str">
        <f t="shared" si="26"/>
        <v>3</v>
      </c>
      <c r="AH30" s="11" t="s">
        <v>245</v>
      </c>
      <c r="AI30" s="51" t="str">
        <f t="shared" si="27"/>
        <v>2</v>
      </c>
      <c r="AJ30" s="11" t="s">
        <v>263</v>
      </c>
      <c r="AK30" s="52" t="str">
        <f t="shared" si="28"/>
        <v>4</v>
      </c>
      <c r="AL30" s="11" t="s">
        <v>242</v>
      </c>
      <c r="AM30" s="51" t="str">
        <f t="shared" si="29"/>
        <v>2</v>
      </c>
      <c r="AN30" s="11" t="s">
        <v>247</v>
      </c>
      <c r="AO30" s="52" t="str">
        <f t="shared" si="30"/>
        <v>1</v>
      </c>
      <c r="AP30" s="42" t="s">
        <v>62</v>
      </c>
      <c r="AQ30" s="51" t="str">
        <f t="shared" si="31"/>
        <v>1</v>
      </c>
      <c r="AR30" s="197" t="str">
        <f t="shared" si="32"/>
        <v>2324211</v>
      </c>
      <c r="AS30" s="198">
        <f t="shared" si="33"/>
        <v>4</v>
      </c>
      <c r="AT30" s="198" t="str">
        <f>VLOOKUP(AS30,'Listas '!$B$151:$C$156,2,FALSE)</f>
        <v>Alta</v>
      </c>
      <c r="AU30" s="189" t="str">
        <f>VLOOKUP(AT30,'Listas '!$C$151:$D$156,2,FALSE)</f>
        <v>Crítico</v>
      </c>
      <c r="AV30" s="43"/>
    </row>
    <row r="31" spans="2:48" s="185" customFormat="1" ht="51.6" thickBot="1">
      <c r="B31" s="35"/>
      <c r="C31" s="36" t="s">
        <v>380</v>
      </c>
      <c r="D31" s="36" t="s">
        <v>396</v>
      </c>
      <c r="E31" s="36" t="s">
        <v>382</v>
      </c>
      <c r="F31" s="36" t="s">
        <v>633</v>
      </c>
      <c r="G31" s="36">
        <v>15500</v>
      </c>
      <c r="H31" s="36" t="s">
        <v>620</v>
      </c>
      <c r="I31" s="202" t="s">
        <v>584</v>
      </c>
      <c r="J31" s="36" t="s">
        <v>1133</v>
      </c>
      <c r="K31" s="36" t="s">
        <v>1121</v>
      </c>
      <c r="L31" s="36" t="s">
        <v>324</v>
      </c>
      <c r="M31" s="36" t="s">
        <v>1122</v>
      </c>
      <c r="N31" s="36" t="s">
        <v>432</v>
      </c>
      <c r="O31" s="36" t="s">
        <v>151</v>
      </c>
      <c r="P31" s="36" t="s">
        <v>6</v>
      </c>
      <c r="Q31" s="36" t="s">
        <v>448</v>
      </c>
      <c r="R31" s="36" t="s">
        <v>140</v>
      </c>
      <c r="S31" s="36" t="s">
        <v>1009</v>
      </c>
      <c r="T31" s="209">
        <v>1.0416666666666666E-2</v>
      </c>
      <c r="U31" s="209">
        <v>3</v>
      </c>
      <c r="V31" s="216">
        <v>1063956</v>
      </c>
      <c r="W31" s="44">
        <f t="shared" si="7"/>
        <v>35465.199999999997</v>
      </c>
      <c r="X31" s="39">
        <v>542</v>
      </c>
      <c r="Y31" s="45">
        <f t="shared" si="21"/>
        <v>1.0416666666666666E-2</v>
      </c>
      <c r="Z31" s="215">
        <v>1</v>
      </c>
      <c r="AA31" s="205">
        <f t="shared" si="22"/>
        <v>369.42916666666662</v>
      </c>
      <c r="AB31" s="47">
        <f t="shared" si="23"/>
        <v>200230.60833333331</v>
      </c>
      <c r="AC31" s="41">
        <v>183157285.22590774</v>
      </c>
      <c r="AD31" s="48">
        <v>183157285.22590774</v>
      </c>
      <c r="AE31" s="49">
        <f t="shared" si="25"/>
        <v>2</v>
      </c>
      <c r="AF31" s="11" t="s">
        <v>256</v>
      </c>
      <c r="AG31" s="50" t="str">
        <f t="shared" si="26"/>
        <v>4</v>
      </c>
      <c r="AH31" s="11" t="s">
        <v>245</v>
      </c>
      <c r="AI31" s="51" t="str">
        <f t="shared" si="27"/>
        <v>2</v>
      </c>
      <c r="AJ31" s="11" t="s">
        <v>263</v>
      </c>
      <c r="AK31" s="52" t="str">
        <f t="shared" si="28"/>
        <v>4</v>
      </c>
      <c r="AL31" s="11" t="s">
        <v>242</v>
      </c>
      <c r="AM31" s="51" t="str">
        <f t="shared" si="29"/>
        <v>2</v>
      </c>
      <c r="AN31" s="11" t="s">
        <v>247</v>
      </c>
      <c r="AO31" s="52" t="str">
        <f t="shared" si="30"/>
        <v>1</v>
      </c>
      <c r="AP31" s="42" t="s">
        <v>62</v>
      </c>
      <c r="AQ31" s="51" t="str">
        <f t="shared" si="31"/>
        <v>1</v>
      </c>
      <c r="AR31" s="197" t="str">
        <f t="shared" si="32"/>
        <v>2424211</v>
      </c>
      <c r="AS31" s="198">
        <f t="shared" si="33"/>
        <v>4</v>
      </c>
      <c r="AT31" s="198" t="str">
        <f>VLOOKUP(AS31,'Listas '!$B$151:$C$156,2,FALSE)</f>
        <v>Alta</v>
      </c>
      <c r="AU31" s="189" t="str">
        <f>VLOOKUP(AT31,'Listas '!$C$151:$D$156,2,FALSE)</f>
        <v>Crítico</v>
      </c>
      <c r="AV31" s="43"/>
    </row>
    <row r="32" spans="2:48" s="185" customFormat="1" ht="51.6" thickBot="1">
      <c r="B32" s="35"/>
      <c r="C32" s="36" t="s">
        <v>380</v>
      </c>
      <c r="D32" s="36" t="s">
        <v>396</v>
      </c>
      <c r="E32" s="36" t="s">
        <v>382</v>
      </c>
      <c r="F32" s="36" t="s">
        <v>633</v>
      </c>
      <c r="G32" s="36">
        <v>15500</v>
      </c>
      <c r="H32" s="36" t="s">
        <v>629</v>
      </c>
      <c r="I32" s="202" t="s">
        <v>981</v>
      </c>
      <c r="J32" s="36" t="s">
        <v>1134</v>
      </c>
      <c r="K32" s="36" t="s">
        <v>1135</v>
      </c>
      <c r="L32" s="36" t="s">
        <v>324</v>
      </c>
      <c r="M32" s="36" t="s">
        <v>1122</v>
      </c>
      <c r="N32" s="36" t="s">
        <v>432</v>
      </c>
      <c r="O32" s="36" t="s">
        <v>147</v>
      </c>
      <c r="P32" s="36" t="s">
        <v>1</v>
      </c>
      <c r="Q32" s="36" t="s">
        <v>448</v>
      </c>
      <c r="R32" s="36" t="s">
        <v>140</v>
      </c>
      <c r="S32" s="36" t="s">
        <v>1009</v>
      </c>
      <c r="T32" s="209">
        <v>4.1666666666666664E-2</v>
      </c>
      <c r="U32" s="209">
        <v>3</v>
      </c>
      <c r="V32" s="216">
        <v>4055325</v>
      </c>
      <c r="W32" s="44">
        <f t="shared" si="7"/>
        <v>135177.5</v>
      </c>
      <c r="X32" s="39">
        <v>542</v>
      </c>
      <c r="Y32" s="45">
        <f t="shared" si="21"/>
        <v>4.1666666666666664E-2</v>
      </c>
      <c r="Z32" s="215">
        <v>1</v>
      </c>
      <c r="AA32" s="205">
        <f t="shared" si="22"/>
        <v>5632.395833333333</v>
      </c>
      <c r="AB32" s="47">
        <f t="shared" si="23"/>
        <v>3052758.5416666665</v>
      </c>
      <c r="AC32" s="41">
        <v>183157285.22590774</v>
      </c>
      <c r="AD32" s="48">
        <v>183157285.22590774</v>
      </c>
      <c r="AE32" s="49">
        <f t="shared" si="25"/>
        <v>2</v>
      </c>
      <c r="AF32" s="11" t="s">
        <v>256</v>
      </c>
      <c r="AG32" s="50" t="str">
        <f t="shared" si="26"/>
        <v>4</v>
      </c>
      <c r="AH32" s="11" t="s">
        <v>245</v>
      </c>
      <c r="AI32" s="51" t="str">
        <f t="shared" si="27"/>
        <v>2</v>
      </c>
      <c r="AJ32" s="11" t="s">
        <v>263</v>
      </c>
      <c r="AK32" s="52" t="str">
        <f t="shared" si="28"/>
        <v>4</v>
      </c>
      <c r="AL32" s="11" t="s">
        <v>242</v>
      </c>
      <c r="AM32" s="51" t="str">
        <f t="shared" si="29"/>
        <v>2</v>
      </c>
      <c r="AN32" s="11" t="s">
        <v>247</v>
      </c>
      <c r="AO32" s="52" t="str">
        <f t="shared" si="30"/>
        <v>1</v>
      </c>
      <c r="AP32" s="42" t="s">
        <v>54</v>
      </c>
      <c r="AQ32" s="51" t="str">
        <f t="shared" si="31"/>
        <v>2</v>
      </c>
      <c r="AR32" s="197" t="str">
        <f t="shared" si="32"/>
        <v>2424212</v>
      </c>
      <c r="AS32" s="198">
        <f t="shared" si="33"/>
        <v>4</v>
      </c>
      <c r="AT32" s="198" t="str">
        <f>VLOOKUP(AS32,'Listas '!$B$151:$C$156,2,FALSE)</f>
        <v>Alta</v>
      </c>
      <c r="AU32" s="189" t="str">
        <f>VLOOKUP(AT32,'Listas '!$C$151:$D$156,2,FALSE)</f>
        <v>Crítico</v>
      </c>
      <c r="AV32" s="43"/>
    </row>
    <row r="33" spans="2:48" s="185" customFormat="1" ht="51.6" thickBot="1">
      <c r="B33" s="35"/>
      <c r="C33" s="36" t="s">
        <v>380</v>
      </c>
      <c r="D33" s="36" t="s">
        <v>396</v>
      </c>
      <c r="E33" s="36" t="s">
        <v>382</v>
      </c>
      <c r="F33" s="36" t="s">
        <v>633</v>
      </c>
      <c r="G33" s="36">
        <v>15500</v>
      </c>
      <c r="H33" s="36" t="s">
        <v>628</v>
      </c>
      <c r="I33" s="202" t="s">
        <v>980</v>
      </c>
      <c r="J33" s="36" t="s">
        <v>1136</v>
      </c>
      <c r="K33" s="36" t="s">
        <v>1135</v>
      </c>
      <c r="L33" s="36" t="s">
        <v>324</v>
      </c>
      <c r="M33" s="36" t="s">
        <v>1122</v>
      </c>
      <c r="N33" s="36" t="s">
        <v>432</v>
      </c>
      <c r="O33" s="36" t="s">
        <v>147</v>
      </c>
      <c r="P33" s="36" t="s">
        <v>1</v>
      </c>
      <c r="Q33" s="36" t="s">
        <v>448</v>
      </c>
      <c r="R33" s="36" t="s">
        <v>140</v>
      </c>
      <c r="S33" s="36" t="s">
        <v>1009</v>
      </c>
      <c r="T33" s="209">
        <v>4.1666666666666664E-2</v>
      </c>
      <c r="U33" s="209">
        <v>3</v>
      </c>
      <c r="V33" s="216">
        <v>2747334</v>
      </c>
      <c r="W33" s="44">
        <f t="shared" si="7"/>
        <v>91577.8</v>
      </c>
      <c r="X33" s="39">
        <v>542</v>
      </c>
      <c r="Y33" s="45">
        <f t="shared" si="21"/>
        <v>4.1666666666666664E-2</v>
      </c>
      <c r="Z33" s="215">
        <v>1</v>
      </c>
      <c r="AA33" s="205">
        <f t="shared" si="22"/>
        <v>3815.7416666666668</v>
      </c>
      <c r="AB33" s="47">
        <f t="shared" si="23"/>
        <v>2068131.9833333334</v>
      </c>
      <c r="AC33" s="41">
        <v>183157285.22590774</v>
      </c>
      <c r="AD33" s="48">
        <v>183157285.22590774</v>
      </c>
      <c r="AE33" s="49">
        <f t="shared" si="25"/>
        <v>2</v>
      </c>
      <c r="AF33" s="11" t="s">
        <v>256</v>
      </c>
      <c r="AG33" s="50" t="str">
        <f t="shared" si="26"/>
        <v>4</v>
      </c>
      <c r="AH33" s="11" t="s">
        <v>245</v>
      </c>
      <c r="AI33" s="51" t="str">
        <f t="shared" si="27"/>
        <v>2</v>
      </c>
      <c r="AJ33" s="11" t="s">
        <v>263</v>
      </c>
      <c r="AK33" s="52" t="str">
        <f t="shared" si="28"/>
        <v>4</v>
      </c>
      <c r="AL33" s="11" t="s">
        <v>242</v>
      </c>
      <c r="AM33" s="51" t="str">
        <f t="shared" si="29"/>
        <v>2</v>
      </c>
      <c r="AN33" s="11" t="s">
        <v>247</v>
      </c>
      <c r="AO33" s="52" t="str">
        <f t="shared" si="30"/>
        <v>1</v>
      </c>
      <c r="AP33" s="42" t="s">
        <v>54</v>
      </c>
      <c r="AQ33" s="51" t="str">
        <f t="shared" si="31"/>
        <v>2</v>
      </c>
      <c r="AR33" s="197" t="str">
        <f t="shared" si="32"/>
        <v>2424212</v>
      </c>
      <c r="AS33" s="198">
        <f t="shared" si="33"/>
        <v>4</v>
      </c>
      <c r="AT33" s="198" t="str">
        <f>VLOOKUP(AS33,'Listas '!$B$151:$C$156,2,FALSE)</f>
        <v>Alta</v>
      </c>
      <c r="AU33" s="189" t="str">
        <f>VLOOKUP(AT33,'Listas '!$C$151:$D$156,2,FALSE)</f>
        <v>Crítico</v>
      </c>
      <c r="AV33" s="43"/>
    </row>
    <row r="34" spans="2:48" s="185" customFormat="1" ht="61.8" thickBot="1">
      <c r="B34" s="35"/>
      <c r="C34" s="36" t="s">
        <v>380</v>
      </c>
      <c r="D34" s="36" t="s">
        <v>396</v>
      </c>
      <c r="E34" s="36" t="s">
        <v>382</v>
      </c>
      <c r="F34" s="36" t="s">
        <v>600</v>
      </c>
      <c r="G34" s="36">
        <v>15500</v>
      </c>
      <c r="H34" s="36" t="s">
        <v>624</v>
      </c>
      <c r="I34" s="202" t="s">
        <v>585</v>
      </c>
      <c r="J34" s="36" t="s">
        <v>836</v>
      </c>
      <c r="K34" s="36" t="s">
        <v>833</v>
      </c>
      <c r="L34" s="36" t="s">
        <v>136</v>
      </c>
      <c r="M34" s="36" t="s">
        <v>1137</v>
      </c>
      <c r="N34" s="36" t="s">
        <v>432</v>
      </c>
      <c r="O34" s="36" t="s">
        <v>151</v>
      </c>
      <c r="P34" s="36" t="s">
        <v>6</v>
      </c>
      <c r="Q34" s="36" t="s">
        <v>476</v>
      </c>
      <c r="R34" s="36" t="s">
        <v>140</v>
      </c>
      <c r="S34" s="36" t="s">
        <v>1138</v>
      </c>
      <c r="T34" s="209">
        <v>4.1666666666666664E-2</v>
      </c>
      <c r="U34" s="209">
        <v>90</v>
      </c>
      <c r="V34" s="216">
        <v>2747334</v>
      </c>
      <c r="W34" s="44">
        <f t="shared" si="7"/>
        <v>91577.8</v>
      </c>
      <c r="X34" s="39">
        <v>542</v>
      </c>
      <c r="Y34" s="45">
        <f t="shared" si="21"/>
        <v>4.1666666666666664E-2</v>
      </c>
      <c r="Z34" s="215">
        <v>1</v>
      </c>
      <c r="AA34" s="205">
        <f t="shared" si="22"/>
        <v>3815.7416666666668</v>
      </c>
      <c r="AB34" s="47">
        <f t="shared" si="23"/>
        <v>2068131.9833333334</v>
      </c>
      <c r="AC34" s="41">
        <v>248286941.55228549</v>
      </c>
      <c r="AD34" s="48">
        <f t="shared" si="24"/>
        <v>250355073.53561881</v>
      </c>
      <c r="AE34" s="49">
        <f t="shared" si="25"/>
        <v>2</v>
      </c>
      <c r="AF34" s="11" t="s">
        <v>241</v>
      </c>
      <c r="AG34" s="50" t="str">
        <f t="shared" si="26"/>
        <v>3</v>
      </c>
      <c r="AH34" s="11" t="s">
        <v>63</v>
      </c>
      <c r="AI34" s="51" t="str">
        <f t="shared" ref="AI34" si="34">IF(MID(AH34,1,1)="0",MID(AH34,2,1),MID(AH34,1,2))</f>
        <v>1</v>
      </c>
      <c r="AJ34" s="11" t="s">
        <v>143</v>
      </c>
      <c r="AK34" s="52" t="str">
        <f t="shared" ref="AK34" si="35">IF(MID(AJ34,1,1)="0",MID(AJ34,2,1),MID(AJ34,1,2))</f>
        <v>1</v>
      </c>
      <c r="AL34" s="11" t="s">
        <v>242</v>
      </c>
      <c r="AM34" s="51" t="str">
        <f t="shared" ref="AM34" si="36">IF(MID(AL34,1,1)="0",MID(AL34,2,1),MID(AL34,1,2))</f>
        <v>2</v>
      </c>
      <c r="AN34" s="11" t="s">
        <v>247</v>
      </c>
      <c r="AO34" s="52" t="str">
        <f t="shared" ref="AO34" si="37">IF(MID(AN34,1,1)="0",MID(AN34,2,1),MID(AN34,1,2))</f>
        <v>1</v>
      </c>
      <c r="AP34" s="42" t="s">
        <v>62</v>
      </c>
      <c r="AQ34" s="51" t="str">
        <f t="shared" ref="AQ34" si="38">IF(MID(AP34,1,1)="0",MID(AP34,2,1),MID(AP34,1,2))</f>
        <v>1</v>
      </c>
      <c r="AR34" s="197" t="str">
        <f t="shared" ref="AR34" si="39">CONCATENATE(AE34,AG34,AI34,AK34,AM34,AO34,AQ34)</f>
        <v>2311211</v>
      </c>
      <c r="AS34" s="198">
        <f t="shared" ref="AS34" si="40">IFERROR(MAX(_xlfn.NUMBERVALUE(AI34),_xlfn.NUMBERVALUE(AK34),_xlfn.NUMBERVALUE(AM34),_xlfn.NUMBERVALUE(AE34),_xlfn.NUMBERVALUE(AO34),_xlfn.NUMBERVALUE(AQ34),_xlfn.NUMBERVALUE(AG34)),"")</f>
        <v>3</v>
      </c>
      <c r="AT34" s="198" t="str">
        <f>VLOOKUP(AS34,'Listas '!$B$151:$C$156,2,FALSE)</f>
        <v>Media</v>
      </c>
      <c r="AU34" s="189" t="str">
        <f>VLOOKUP(AT34,'Listas '!$C$151:$D$156,2,FALSE)</f>
        <v>Esencial</v>
      </c>
      <c r="AV34" s="43"/>
    </row>
    <row r="35" spans="2:48" s="185" customFormat="1" ht="61.8" thickBot="1">
      <c r="B35" s="35"/>
      <c r="C35" s="36" t="s">
        <v>380</v>
      </c>
      <c r="D35" s="36" t="s">
        <v>396</v>
      </c>
      <c r="E35" s="36" t="s">
        <v>382</v>
      </c>
      <c r="F35" s="36" t="s">
        <v>600</v>
      </c>
      <c r="G35" s="36">
        <v>15500</v>
      </c>
      <c r="H35" s="36" t="s">
        <v>625</v>
      </c>
      <c r="I35" s="202" t="s">
        <v>586</v>
      </c>
      <c r="J35" s="36" t="s">
        <v>837</v>
      </c>
      <c r="K35" s="36" t="s">
        <v>833</v>
      </c>
      <c r="L35" s="36" t="s">
        <v>136</v>
      </c>
      <c r="M35" s="36" t="s">
        <v>1137</v>
      </c>
      <c r="N35" s="36" t="s">
        <v>432</v>
      </c>
      <c r="O35" s="36" t="s">
        <v>147</v>
      </c>
      <c r="P35" s="36" t="s">
        <v>1</v>
      </c>
      <c r="Q35" s="36" t="s">
        <v>476</v>
      </c>
      <c r="R35" s="36" t="s">
        <v>140</v>
      </c>
      <c r="S35" s="36" t="s">
        <v>1138</v>
      </c>
      <c r="T35" s="209">
        <v>8.3333333333333329E-2</v>
      </c>
      <c r="U35" s="209">
        <v>90</v>
      </c>
      <c r="V35" s="216">
        <v>12455672</v>
      </c>
      <c r="W35" s="44">
        <f t="shared" si="7"/>
        <v>415189.06666666665</v>
      </c>
      <c r="X35" s="39">
        <v>542</v>
      </c>
      <c r="Y35" s="45">
        <f t="shared" si="21"/>
        <v>8.3333333333333329E-2</v>
      </c>
      <c r="Z35" s="215">
        <v>1</v>
      </c>
      <c r="AA35" s="205">
        <f t="shared" si="22"/>
        <v>34599.088888888888</v>
      </c>
      <c r="AB35" s="47">
        <f t="shared" si="23"/>
        <v>18752706.177777778</v>
      </c>
      <c r="AC35" s="41">
        <v>630624657.83911049</v>
      </c>
      <c r="AD35" s="48">
        <f t="shared" si="24"/>
        <v>649377364.01688826</v>
      </c>
      <c r="AE35" s="49">
        <f t="shared" si="25"/>
        <v>3</v>
      </c>
      <c r="AF35" s="11" t="s">
        <v>253</v>
      </c>
      <c r="AG35" s="50" t="str">
        <f t="shared" si="26"/>
        <v>5</v>
      </c>
      <c r="AH35" s="11" t="s">
        <v>63</v>
      </c>
      <c r="AI35" s="51" t="str">
        <f t="shared" si="27"/>
        <v>1</v>
      </c>
      <c r="AJ35" s="11" t="s">
        <v>143</v>
      </c>
      <c r="AK35" s="52" t="str">
        <f t="shared" si="28"/>
        <v>1</v>
      </c>
      <c r="AL35" s="11" t="s">
        <v>242</v>
      </c>
      <c r="AM35" s="51" t="str">
        <f t="shared" si="29"/>
        <v>2</v>
      </c>
      <c r="AN35" s="11" t="s">
        <v>247</v>
      </c>
      <c r="AO35" s="52" t="str">
        <f t="shared" si="30"/>
        <v>1</v>
      </c>
      <c r="AP35" s="42" t="s">
        <v>62</v>
      </c>
      <c r="AQ35" s="51" t="str">
        <f t="shared" si="31"/>
        <v>1</v>
      </c>
      <c r="AR35" s="197" t="str">
        <f t="shared" si="32"/>
        <v>3511211</v>
      </c>
      <c r="AS35" s="198">
        <f t="shared" si="33"/>
        <v>5</v>
      </c>
      <c r="AT35" s="198" t="str">
        <f>VLOOKUP(AS35,'Listas '!$B$151:$C$156,2,FALSE)</f>
        <v>Muy Alta</v>
      </c>
      <c r="AU35" s="189" t="str">
        <f>VLOOKUP(AT35,'Listas '!$C$151:$D$156,2,FALSE)</f>
        <v>Muy crítico</v>
      </c>
      <c r="AV35" s="43"/>
    </row>
    <row r="36" spans="2:48" s="185" customFormat="1" ht="61.8" thickBot="1">
      <c r="B36" s="35"/>
      <c r="C36" s="36" t="s">
        <v>380</v>
      </c>
      <c r="D36" s="36" t="s">
        <v>396</v>
      </c>
      <c r="E36" s="36" t="s">
        <v>382</v>
      </c>
      <c r="F36" s="36" t="s">
        <v>600</v>
      </c>
      <c r="G36" s="36">
        <v>15500</v>
      </c>
      <c r="H36" s="36" t="s">
        <v>623</v>
      </c>
      <c r="I36" s="202" t="s">
        <v>587</v>
      </c>
      <c r="J36" s="36" t="s">
        <v>836</v>
      </c>
      <c r="K36" s="36" t="s">
        <v>833</v>
      </c>
      <c r="L36" s="36" t="s">
        <v>136</v>
      </c>
      <c r="M36" s="36" t="s">
        <v>1137</v>
      </c>
      <c r="N36" s="36" t="s">
        <v>432</v>
      </c>
      <c r="O36" s="36" t="s">
        <v>151</v>
      </c>
      <c r="P36" s="36" t="s">
        <v>6</v>
      </c>
      <c r="Q36" s="36" t="s">
        <v>476</v>
      </c>
      <c r="R36" s="36" t="s">
        <v>140</v>
      </c>
      <c r="S36" s="36" t="s">
        <v>1138</v>
      </c>
      <c r="T36" s="209">
        <v>4.1666666666666664E-2</v>
      </c>
      <c r="U36" s="209">
        <v>90</v>
      </c>
      <c r="V36" s="216">
        <v>4055325</v>
      </c>
      <c r="W36" s="44">
        <f t="shared" si="7"/>
        <v>135177.5</v>
      </c>
      <c r="X36" s="39">
        <v>542</v>
      </c>
      <c r="Y36" s="45">
        <f t="shared" si="21"/>
        <v>4.1666666666666664E-2</v>
      </c>
      <c r="Z36" s="215">
        <v>1</v>
      </c>
      <c r="AA36" s="205">
        <f t="shared" si="22"/>
        <v>5632.395833333333</v>
      </c>
      <c r="AB36" s="47">
        <f t="shared" si="23"/>
        <v>3052758.5416666665</v>
      </c>
      <c r="AC36" s="41">
        <v>297944329.86274254</v>
      </c>
      <c r="AD36" s="48">
        <f t="shared" si="24"/>
        <v>300997088.40440923</v>
      </c>
      <c r="AE36" s="49">
        <f t="shared" si="25"/>
        <v>2</v>
      </c>
      <c r="AF36" s="11" t="s">
        <v>256</v>
      </c>
      <c r="AG36" s="50" t="str">
        <f t="shared" si="26"/>
        <v>4</v>
      </c>
      <c r="AH36" s="11" t="s">
        <v>63</v>
      </c>
      <c r="AI36" s="51" t="str">
        <f t="shared" ref="AI36" si="41">IF(MID(AH36,1,1)="0",MID(AH36,2,1),MID(AH36,1,2))</f>
        <v>1</v>
      </c>
      <c r="AJ36" s="11" t="s">
        <v>143</v>
      </c>
      <c r="AK36" s="52" t="str">
        <f t="shared" ref="AK36" si="42">IF(MID(AJ36,1,1)="0",MID(AJ36,2,1),MID(AJ36,1,2))</f>
        <v>1</v>
      </c>
      <c r="AL36" s="11" t="s">
        <v>242</v>
      </c>
      <c r="AM36" s="51" t="str">
        <f t="shared" ref="AM36" si="43">IF(MID(AL36,1,1)="0",MID(AL36,2,1),MID(AL36,1,2))</f>
        <v>2</v>
      </c>
      <c r="AN36" s="11" t="s">
        <v>247</v>
      </c>
      <c r="AO36" s="52" t="str">
        <f t="shared" ref="AO36" si="44">IF(MID(AN36,1,1)="0",MID(AN36,2,1),MID(AN36,1,2))</f>
        <v>1</v>
      </c>
      <c r="AP36" s="42" t="s">
        <v>62</v>
      </c>
      <c r="AQ36" s="51" t="str">
        <f t="shared" ref="AQ36" si="45">IF(MID(AP36,1,1)="0",MID(AP36,2,1),MID(AP36,1,2))</f>
        <v>1</v>
      </c>
      <c r="AR36" s="197" t="str">
        <f t="shared" ref="AR36" si="46">CONCATENATE(AE36,AG36,AI36,AK36,AM36,AO36,AQ36)</f>
        <v>2411211</v>
      </c>
      <c r="AS36" s="198">
        <f t="shared" ref="AS36" si="47">IFERROR(MAX(_xlfn.NUMBERVALUE(AI36),_xlfn.NUMBERVALUE(AK36),_xlfn.NUMBERVALUE(AM36),_xlfn.NUMBERVALUE(AE36),_xlfn.NUMBERVALUE(AO36),_xlfn.NUMBERVALUE(AQ36),_xlfn.NUMBERVALUE(AG36)),"")</f>
        <v>4</v>
      </c>
      <c r="AT36" s="198" t="str">
        <f>VLOOKUP(AS36,'Listas '!$B$151:$C$156,2,FALSE)</f>
        <v>Alta</v>
      </c>
      <c r="AU36" s="189" t="str">
        <f>VLOOKUP(AT36,'Listas '!$C$151:$D$156,2,FALSE)</f>
        <v>Crítico</v>
      </c>
      <c r="AV36" s="43"/>
    </row>
    <row r="37" spans="2:48" s="185" customFormat="1" ht="51.6" thickBot="1">
      <c r="B37" s="35"/>
      <c r="C37" s="36" t="s">
        <v>380</v>
      </c>
      <c r="D37" s="36" t="s">
        <v>396</v>
      </c>
      <c r="E37" s="36" t="s">
        <v>382</v>
      </c>
      <c r="F37" s="36" t="s">
        <v>600</v>
      </c>
      <c r="G37" s="36">
        <v>15500</v>
      </c>
      <c r="H37" s="36" t="s">
        <v>627</v>
      </c>
      <c r="I37" s="202" t="s">
        <v>1139</v>
      </c>
      <c r="J37" s="36" t="s">
        <v>449</v>
      </c>
      <c r="K37" s="36" t="s">
        <v>346</v>
      </c>
      <c r="L37" s="37" t="s">
        <v>136</v>
      </c>
      <c r="M37" s="36" t="s">
        <v>1018</v>
      </c>
      <c r="N37" s="36" t="s">
        <v>432</v>
      </c>
      <c r="O37" s="36" t="s">
        <v>147</v>
      </c>
      <c r="P37" s="37" t="s">
        <v>1</v>
      </c>
      <c r="Q37" s="36" t="s">
        <v>450</v>
      </c>
      <c r="R37" s="36" t="s">
        <v>140</v>
      </c>
      <c r="S37" s="36" t="s">
        <v>451</v>
      </c>
      <c r="T37" s="38">
        <v>2.0833333333333332E-2</v>
      </c>
      <c r="U37" s="209">
        <v>0.33333333333333331</v>
      </c>
      <c r="V37" s="216">
        <v>0</v>
      </c>
      <c r="W37" s="44">
        <f t="shared" si="7"/>
        <v>0</v>
      </c>
      <c r="X37" s="39">
        <v>542</v>
      </c>
      <c r="Y37" s="45">
        <f t="shared" si="21"/>
        <v>2.0833333333333332E-2</v>
      </c>
      <c r="Z37" s="215">
        <v>0</v>
      </c>
      <c r="AA37" s="205">
        <f t="shared" si="22"/>
        <v>0</v>
      </c>
      <c r="AB37" s="47">
        <f t="shared" si="23"/>
        <v>0</v>
      </c>
      <c r="AC37" s="204">
        <f>140528000*0.7</f>
        <v>98369600</v>
      </c>
      <c r="AD37" s="48">
        <f t="shared" si="24"/>
        <v>98369600</v>
      </c>
      <c r="AE37" s="49">
        <f t="shared" si="25"/>
        <v>1</v>
      </c>
      <c r="AF37" s="11" t="s">
        <v>64</v>
      </c>
      <c r="AG37" s="50" t="str">
        <f t="shared" si="26"/>
        <v>1</v>
      </c>
      <c r="AH37" s="11" t="s">
        <v>246</v>
      </c>
      <c r="AI37" s="51" t="str">
        <f t="shared" si="27"/>
        <v>1</v>
      </c>
      <c r="AJ37" s="11" t="s">
        <v>143</v>
      </c>
      <c r="AK37" s="52" t="str">
        <f t="shared" si="28"/>
        <v>1</v>
      </c>
      <c r="AL37" s="11" t="s">
        <v>43</v>
      </c>
      <c r="AM37" s="51" t="str">
        <f t="shared" si="29"/>
        <v>3</v>
      </c>
      <c r="AN37" s="11" t="s">
        <v>247</v>
      </c>
      <c r="AO37" s="52" t="str">
        <f t="shared" si="30"/>
        <v>1</v>
      </c>
      <c r="AP37" s="42" t="s">
        <v>58</v>
      </c>
      <c r="AQ37" s="51" t="str">
        <f t="shared" si="31"/>
        <v>1</v>
      </c>
      <c r="AR37" s="197" t="str">
        <f t="shared" si="32"/>
        <v>1111311</v>
      </c>
      <c r="AS37" s="198">
        <f t="shared" si="33"/>
        <v>3</v>
      </c>
      <c r="AT37" s="198" t="str">
        <f>VLOOKUP(AS37,'Listas '!$B$151:$C$156,2,FALSE)</f>
        <v>Media</v>
      </c>
      <c r="AU37" s="189" t="str">
        <f>VLOOKUP(AT37,'Listas '!$C$151:$D$156,2,FALSE)</f>
        <v>Esencial</v>
      </c>
      <c r="AV37" s="43"/>
    </row>
    <row r="38" spans="2:48" s="185" customFormat="1" ht="51.6" thickBot="1">
      <c r="B38" s="35"/>
      <c r="C38" s="36" t="s">
        <v>380</v>
      </c>
      <c r="D38" s="36" t="s">
        <v>396</v>
      </c>
      <c r="E38" s="36" t="s">
        <v>382</v>
      </c>
      <c r="F38" s="36" t="s">
        <v>600</v>
      </c>
      <c r="G38" s="36">
        <v>15500</v>
      </c>
      <c r="H38" s="36" t="s">
        <v>626</v>
      </c>
      <c r="I38" s="202" t="s">
        <v>406</v>
      </c>
      <c r="J38" s="36" t="s">
        <v>1105</v>
      </c>
      <c r="K38" s="36" t="s">
        <v>348</v>
      </c>
      <c r="L38" s="37" t="s">
        <v>136</v>
      </c>
      <c r="M38" s="36" t="s">
        <v>1021</v>
      </c>
      <c r="N38" s="36" t="s">
        <v>432</v>
      </c>
      <c r="O38" s="36" t="s">
        <v>151</v>
      </c>
      <c r="P38" s="36" t="s">
        <v>6</v>
      </c>
      <c r="Q38" s="36" t="s">
        <v>1022</v>
      </c>
      <c r="R38" s="36" t="s">
        <v>140</v>
      </c>
      <c r="S38" s="36" t="s">
        <v>1023</v>
      </c>
      <c r="T38" s="38">
        <v>0</v>
      </c>
      <c r="U38" s="209">
        <v>2</v>
      </c>
      <c r="V38" s="216">
        <v>0</v>
      </c>
      <c r="W38" s="44">
        <f t="shared" si="7"/>
        <v>0</v>
      </c>
      <c r="X38" s="39">
        <v>542</v>
      </c>
      <c r="Y38" s="45">
        <f t="shared" si="21"/>
        <v>0</v>
      </c>
      <c r="Z38" s="215">
        <v>0</v>
      </c>
      <c r="AA38" s="205">
        <f t="shared" si="22"/>
        <v>0</v>
      </c>
      <c r="AB38" s="47">
        <f t="shared" si="23"/>
        <v>0</v>
      </c>
      <c r="AC38" s="204">
        <v>30000000</v>
      </c>
      <c r="AD38" s="48">
        <f t="shared" si="24"/>
        <v>30000000</v>
      </c>
      <c r="AE38" s="49">
        <f t="shared" si="25"/>
        <v>1</v>
      </c>
      <c r="AF38" s="11" t="s">
        <v>64</v>
      </c>
      <c r="AG38" s="50" t="str">
        <f t="shared" ref="AG38" si="48">IF(MID(AF38,1,1)="0",MID(AF38,2,1),MID(AF38,1,2))</f>
        <v>1</v>
      </c>
      <c r="AH38" s="11" t="s">
        <v>246</v>
      </c>
      <c r="AI38" s="51" t="str">
        <f t="shared" ref="AI38" si="49">IF(MID(AH38,1,1)="0",MID(AH38,2,1),MID(AH38,1,2))</f>
        <v>1</v>
      </c>
      <c r="AJ38" s="11" t="s">
        <v>143</v>
      </c>
      <c r="AK38" s="52" t="str">
        <f t="shared" ref="AK38" si="50">IF(MID(AJ38,1,1)="0",MID(AJ38,2,1),MID(AJ38,1,2))</f>
        <v>1</v>
      </c>
      <c r="AL38" s="11" t="s">
        <v>242</v>
      </c>
      <c r="AM38" s="51" t="str">
        <f t="shared" ref="AM38" si="51">IF(MID(AL38,1,1)="0",MID(AL38,2,1),MID(AL38,1,2))</f>
        <v>2</v>
      </c>
      <c r="AN38" s="11" t="s">
        <v>247</v>
      </c>
      <c r="AO38" s="52" t="str">
        <f t="shared" ref="AO38" si="52">IF(MID(AN38,1,1)="0",MID(AN38,2,1),MID(AN38,1,2))</f>
        <v>1</v>
      </c>
      <c r="AP38" s="42" t="s">
        <v>58</v>
      </c>
      <c r="AQ38" s="51" t="str">
        <f t="shared" ref="AQ38" si="53">IF(MID(AP38,1,1)="0",MID(AP38,2,1),MID(AP38,1,2))</f>
        <v>1</v>
      </c>
      <c r="AR38" s="197" t="str">
        <f t="shared" si="32"/>
        <v>1111211</v>
      </c>
      <c r="AS38" s="198">
        <f t="shared" si="33"/>
        <v>2</v>
      </c>
      <c r="AT38" s="198" t="str">
        <f>VLOOKUP(AS38,'Listas '!$B$151:$C$156,2,FALSE)</f>
        <v>Baja</v>
      </c>
      <c r="AU38" s="189" t="str">
        <f>VLOOKUP(AT38,'Listas '!$C$151:$D$156,2,FALSE)</f>
        <v>No crítico</v>
      </c>
      <c r="AV38" s="43"/>
    </row>
    <row r="39" spans="2:48" s="185" customFormat="1" ht="10.8" thickBot="1">
      <c r="B39" s="35"/>
      <c r="C39" s="36"/>
      <c r="D39" s="36"/>
      <c r="E39" s="36"/>
      <c r="F39" s="36"/>
      <c r="G39" s="36"/>
      <c r="H39" s="36"/>
      <c r="I39" s="202"/>
      <c r="J39" s="36"/>
      <c r="K39" s="36"/>
      <c r="L39" s="37"/>
      <c r="M39" s="36"/>
      <c r="N39" s="36"/>
      <c r="O39" s="36"/>
      <c r="P39" s="37"/>
      <c r="Q39" s="36"/>
      <c r="R39" s="37"/>
      <c r="S39" s="36"/>
      <c r="T39" s="38"/>
      <c r="U39" s="38"/>
      <c r="V39" s="39"/>
      <c r="W39" s="44"/>
      <c r="X39" s="75"/>
      <c r="Y39" s="45"/>
      <c r="Z39" s="40"/>
      <c r="AA39" s="46"/>
      <c r="AB39" s="47"/>
      <c r="AC39" s="41"/>
      <c r="AD39" s="48"/>
      <c r="AE39" s="49"/>
      <c r="AF39" s="11"/>
      <c r="AG39" s="50"/>
      <c r="AH39" s="11"/>
      <c r="AI39" s="51"/>
      <c r="AJ39" s="11"/>
      <c r="AK39" s="52"/>
      <c r="AL39" s="11"/>
      <c r="AM39" s="51"/>
      <c r="AN39" s="11"/>
      <c r="AO39" s="52"/>
      <c r="AP39" s="42"/>
      <c r="AQ39" s="51"/>
      <c r="AR39" s="197"/>
      <c r="AS39" s="198"/>
      <c r="AT39" s="198"/>
      <c r="AU39" s="189"/>
      <c r="AV39" s="43"/>
    </row>
  </sheetData>
  <mergeCells count="16">
    <mergeCell ref="AP6:AQ6"/>
    <mergeCell ref="B2:AV2"/>
    <mergeCell ref="C5:I5"/>
    <mergeCell ref="J5:P6"/>
    <mergeCell ref="Q5:S6"/>
    <mergeCell ref="T5:U6"/>
    <mergeCell ref="V5:AQ5"/>
    <mergeCell ref="AR5:AU6"/>
    <mergeCell ref="C6:G6"/>
    <mergeCell ref="H6:I6"/>
    <mergeCell ref="V6:AE6"/>
    <mergeCell ref="AF6:AG6"/>
    <mergeCell ref="AH6:AI6"/>
    <mergeCell ref="AJ6:AK6"/>
    <mergeCell ref="AL6:AM6"/>
    <mergeCell ref="AN6:AO6"/>
  </mergeCells>
  <phoneticPr fontId="4" type="noConversion"/>
  <conditionalFormatting sqref="AG39 W39 AD39:AE39 AI39 AK39 AM39 AO39 AQ39:AR39 W8:X38 AA37:AB39 AD37:AR38 AA8:AR36">
    <cfRule type="containsText" dxfId="3077" priority="267" operator="containsText" text="Muy Crítico">
      <formula>NOT(ISERROR(SEARCH("Muy Crítico",W8)))</formula>
    </cfRule>
    <cfRule type="containsText" dxfId="3076" priority="268" operator="containsText" text="Crítico">
      <formula>NOT(ISERROR(SEARCH("Crítico",W8)))</formula>
    </cfRule>
    <cfRule type="containsText" dxfId="3075" priority="269" operator="containsText" text="Poco Crítico">
      <formula>NOT(ISERROR(SEARCH("Poco Crítico",W8)))</formula>
    </cfRule>
    <cfRule type="containsText" dxfId="3074" priority="270" operator="containsText" text="No Crítico">
      <formula>NOT(ISERROR(SEARCH("No Crítico",W8)))</formula>
    </cfRule>
  </conditionalFormatting>
  <conditionalFormatting sqref="V39">
    <cfRule type="containsText" dxfId="3073" priority="219" operator="containsText" text="Muy Crítico">
      <formula>NOT(ISERROR(SEARCH("Muy Crítico",V39)))</formula>
    </cfRule>
    <cfRule type="containsText" dxfId="3072" priority="220" operator="containsText" text="Crítico">
      <formula>NOT(ISERROR(SEARCH("Crítico",V39)))</formula>
    </cfRule>
    <cfRule type="containsText" dxfId="3071" priority="221" operator="containsText" text="Poco Crítico">
      <formula>NOT(ISERROR(SEARCH("Poco Crítico",V39)))</formula>
    </cfRule>
    <cfRule type="containsText" dxfId="3070" priority="222" operator="containsText" text="No Crítico">
      <formula>NOT(ISERROR(SEARCH("No Crítico",V39)))</formula>
    </cfRule>
  </conditionalFormatting>
  <conditionalFormatting sqref="X39 Z39">
    <cfRule type="containsText" dxfId="3069" priority="195" operator="containsText" text="Muy Crítico">
      <formula>NOT(ISERROR(SEARCH("Muy Crítico",X39)))</formula>
    </cfRule>
    <cfRule type="containsText" dxfId="3068" priority="196" operator="containsText" text="Crítico">
      <formula>NOT(ISERROR(SEARCH("Crítico",X39)))</formula>
    </cfRule>
    <cfRule type="containsText" dxfId="3067" priority="197" operator="containsText" text="Poco Crítico">
      <formula>NOT(ISERROR(SEARCH("Poco Crítico",X39)))</formula>
    </cfRule>
    <cfRule type="containsText" dxfId="3066" priority="198" operator="containsText" text="No Crítico">
      <formula>NOT(ISERROR(SEARCH("No Crítico",X39)))</formula>
    </cfRule>
  </conditionalFormatting>
  <conditionalFormatting sqref="AC39">
    <cfRule type="containsText" dxfId="3065" priority="171" operator="containsText" text="Muy Crítico">
      <formula>NOT(ISERROR(SEARCH("Muy Crítico",AC39)))</formula>
    </cfRule>
    <cfRule type="containsText" dxfId="3064" priority="172" operator="containsText" text="Crítico">
      <formula>NOT(ISERROR(SEARCH("Crítico",AC39)))</formula>
    </cfRule>
    <cfRule type="containsText" dxfId="3063" priority="173" operator="containsText" text="Poco Crítico">
      <formula>NOT(ISERROR(SEARCH("Poco Crítico",AC39)))</formula>
    </cfRule>
    <cfRule type="containsText" dxfId="3062" priority="174" operator="containsText" text="No Crítico">
      <formula>NOT(ISERROR(SEARCH("No Crítico",AC39)))</formula>
    </cfRule>
  </conditionalFormatting>
  <conditionalFormatting sqref="AF39">
    <cfRule type="containsText" dxfId="3061" priority="155" operator="containsText" text="Muy Crítico">
      <formula>NOT(ISERROR(SEARCH("Muy Crítico",AF39)))</formula>
    </cfRule>
    <cfRule type="containsText" dxfId="3060" priority="156" operator="containsText" text="Crítico">
      <formula>NOT(ISERROR(SEARCH("Crítico",AF39)))</formula>
    </cfRule>
    <cfRule type="containsText" dxfId="3059" priority="157" operator="containsText" text="Poco Crítico">
      <formula>NOT(ISERROR(SEARCH("Poco Crítico",AF39)))</formula>
    </cfRule>
    <cfRule type="containsText" dxfId="3058" priority="158" operator="containsText" text="No Crítico">
      <formula>NOT(ISERROR(SEARCH("No Crítico",AF39)))</formula>
    </cfRule>
  </conditionalFormatting>
  <conditionalFormatting sqref="AH39">
    <cfRule type="containsText" dxfId="3057" priority="139" operator="containsText" text="Muy Crítico">
      <formula>NOT(ISERROR(SEARCH("Muy Crítico",AH39)))</formula>
    </cfRule>
    <cfRule type="containsText" dxfId="3056" priority="140" operator="containsText" text="Crítico">
      <formula>NOT(ISERROR(SEARCH("Crítico",AH39)))</formula>
    </cfRule>
    <cfRule type="containsText" dxfId="3055" priority="141" operator="containsText" text="Poco Crítico">
      <formula>NOT(ISERROR(SEARCH("Poco Crítico",AH39)))</formula>
    </cfRule>
    <cfRule type="containsText" dxfId="3054" priority="142" operator="containsText" text="No Crítico">
      <formula>NOT(ISERROR(SEARCH("No Crítico",AH39)))</formula>
    </cfRule>
  </conditionalFormatting>
  <conditionalFormatting sqref="AJ39">
    <cfRule type="containsText" dxfId="3053" priority="107" operator="containsText" text="Muy Crítico">
      <formula>NOT(ISERROR(SEARCH("Muy Crítico",AJ39)))</formula>
    </cfRule>
    <cfRule type="containsText" dxfId="3052" priority="108" operator="containsText" text="Crítico">
      <formula>NOT(ISERROR(SEARCH("Crítico",AJ39)))</formula>
    </cfRule>
    <cfRule type="containsText" dxfId="3051" priority="109" operator="containsText" text="Poco Crítico">
      <formula>NOT(ISERROR(SEARCH("Poco Crítico",AJ39)))</formula>
    </cfRule>
    <cfRule type="containsText" dxfId="3050" priority="110" operator="containsText" text="No Crítico">
      <formula>NOT(ISERROR(SEARCH("No Crítico",AJ39)))</formula>
    </cfRule>
  </conditionalFormatting>
  <conditionalFormatting sqref="AL39">
    <cfRule type="containsText" dxfId="3049" priority="99" operator="containsText" text="Muy Crítico">
      <formula>NOT(ISERROR(SEARCH("Muy Crítico",AL39)))</formula>
    </cfRule>
    <cfRule type="containsText" dxfId="3048" priority="100" operator="containsText" text="Crítico">
      <formula>NOT(ISERROR(SEARCH("Crítico",AL39)))</formula>
    </cfRule>
    <cfRule type="containsText" dxfId="3047" priority="101" operator="containsText" text="Poco Crítico">
      <formula>NOT(ISERROR(SEARCH("Poco Crítico",AL39)))</formula>
    </cfRule>
    <cfRule type="containsText" dxfId="3046" priority="102" operator="containsText" text="No Crítico">
      <formula>NOT(ISERROR(SEARCH("No Crítico",AL39)))</formula>
    </cfRule>
  </conditionalFormatting>
  <conditionalFormatting sqref="AN39">
    <cfRule type="containsText" dxfId="3045" priority="83" operator="containsText" text="Muy Crítico">
      <formula>NOT(ISERROR(SEARCH("Muy Crítico",AN39)))</formula>
    </cfRule>
    <cfRule type="containsText" dxfId="3044" priority="84" operator="containsText" text="Crítico">
      <formula>NOT(ISERROR(SEARCH("Crítico",AN39)))</formula>
    </cfRule>
    <cfRule type="containsText" dxfId="3043" priority="85" operator="containsText" text="Poco Crítico">
      <formula>NOT(ISERROR(SEARCH("Poco Crítico",AN39)))</formula>
    </cfRule>
    <cfRule type="containsText" dxfId="3042" priority="86" operator="containsText" text="No Crítico">
      <formula>NOT(ISERROR(SEARCH("No Crítico",AN39)))</formula>
    </cfRule>
  </conditionalFormatting>
  <conditionalFormatting sqref="AP39">
    <cfRule type="containsText" dxfId="3041" priority="67" operator="containsText" text="Muy Crítico">
      <formula>NOT(ISERROR(SEARCH("Muy Crítico",AP39)))</formula>
    </cfRule>
    <cfRule type="containsText" dxfId="3040" priority="68" operator="containsText" text="Crítico">
      <formula>NOT(ISERROR(SEARCH("Crítico",AP39)))</formula>
    </cfRule>
    <cfRule type="containsText" dxfId="3039" priority="69" operator="containsText" text="Poco Crítico">
      <formula>NOT(ISERROR(SEARCH("Poco Crítico",AP39)))</formula>
    </cfRule>
    <cfRule type="containsText" dxfId="3038" priority="70" operator="containsText" text="No Crítico">
      <formula>NOT(ISERROR(SEARCH("No Crítico",AP39)))</formula>
    </cfRule>
  </conditionalFormatting>
  <conditionalFormatting sqref="AU8:AU39">
    <cfRule type="expression" dxfId="3037" priority="55">
      <formula>IF(AU8="No crítico",1,0)</formula>
    </cfRule>
    <cfRule type="expression" dxfId="3036" priority="56">
      <formula>IF(AU8="Esencial",1,0)</formula>
    </cfRule>
    <cfRule type="expression" dxfId="3035" priority="57">
      <formula>IF(AU8="Crítico",1,0)</formula>
    </cfRule>
    <cfRule type="expression" dxfId="3034" priority="58">
      <formula>IF(AU8="Muy crítico",1,0)</formula>
    </cfRule>
  </conditionalFormatting>
  <conditionalFormatting sqref="H8">
    <cfRule type="duplicateValues" dxfId="3033" priority="46"/>
  </conditionalFormatting>
  <conditionalFormatting sqref="H10">
    <cfRule type="duplicateValues" dxfId="3032" priority="45"/>
  </conditionalFormatting>
  <conditionalFormatting sqref="H11:H13">
    <cfRule type="duplicateValues" dxfId="3031" priority="44"/>
  </conditionalFormatting>
  <conditionalFormatting sqref="H16">
    <cfRule type="duplicateValues" dxfId="3030" priority="43"/>
  </conditionalFormatting>
  <conditionalFormatting sqref="H14">
    <cfRule type="duplicateValues" dxfId="3029" priority="42"/>
  </conditionalFormatting>
  <conditionalFormatting sqref="H15">
    <cfRule type="duplicateValues" dxfId="3028" priority="41"/>
  </conditionalFormatting>
  <conditionalFormatting sqref="H19">
    <cfRule type="duplicateValues" dxfId="3027" priority="40"/>
  </conditionalFormatting>
  <conditionalFormatting sqref="H17">
    <cfRule type="duplicateValues" dxfId="3026" priority="39"/>
  </conditionalFormatting>
  <conditionalFormatting sqref="H18">
    <cfRule type="duplicateValues" dxfId="3025" priority="38"/>
  </conditionalFormatting>
  <conditionalFormatting sqref="H20">
    <cfRule type="duplicateValues" dxfId="3024" priority="37"/>
  </conditionalFormatting>
  <conditionalFormatting sqref="H25">
    <cfRule type="duplicateValues" dxfId="3023" priority="36"/>
  </conditionalFormatting>
  <conditionalFormatting sqref="H21">
    <cfRule type="duplicateValues" dxfId="3022" priority="35"/>
  </conditionalFormatting>
  <conditionalFormatting sqref="H22">
    <cfRule type="duplicateValues" dxfId="3021" priority="34"/>
  </conditionalFormatting>
  <conditionalFormatting sqref="H24">
    <cfRule type="duplicateValues" dxfId="3020" priority="33"/>
  </conditionalFormatting>
  <conditionalFormatting sqref="H29">
    <cfRule type="duplicateValues" dxfId="3019" priority="32"/>
  </conditionalFormatting>
  <conditionalFormatting sqref="H23">
    <cfRule type="duplicateValues" dxfId="3018" priority="31"/>
  </conditionalFormatting>
  <conditionalFormatting sqref="H31">
    <cfRule type="duplicateValues" dxfId="3017" priority="30"/>
  </conditionalFormatting>
  <conditionalFormatting sqref="H30">
    <cfRule type="duplicateValues" dxfId="3016" priority="29"/>
  </conditionalFormatting>
  <conditionalFormatting sqref="H28">
    <cfRule type="duplicateValues" dxfId="3015" priority="28"/>
  </conditionalFormatting>
  <conditionalFormatting sqref="H34:H36">
    <cfRule type="duplicateValues" dxfId="3014" priority="27"/>
  </conditionalFormatting>
  <conditionalFormatting sqref="H38">
    <cfRule type="duplicateValues" dxfId="3013" priority="26"/>
  </conditionalFormatting>
  <conditionalFormatting sqref="H37">
    <cfRule type="duplicateValues" dxfId="3012" priority="25"/>
  </conditionalFormatting>
  <conditionalFormatting sqref="H32:H33">
    <cfRule type="duplicateValues" dxfId="3011" priority="24"/>
  </conditionalFormatting>
  <conditionalFormatting sqref="H26">
    <cfRule type="duplicateValues" dxfId="3010" priority="23"/>
  </conditionalFormatting>
  <conditionalFormatting sqref="H27">
    <cfRule type="duplicateValues" dxfId="3009" priority="22"/>
  </conditionalFormatting>
  <conditionalFormatting sqref="AC37:AC38">
    <cfRule type="containsText" dxfId="3008" priority="1" operator="containsText" text="Muy Crítico">
      <formula>NOT(ISERROR(SEARCH("Muy Crítico",AC37)))</formula>
    </cfRule>
    <cfRule type="containsText" dxfId="3007" priority="2" operator="containsText" text="Crítico">
      <formula>NOT(ISERROR(SEARCH("Crítico",AC37)))</formula>
    </cfRule>
    <cfRule type="containsText" dxfId="3006" priority="3" operator="containsText" text="Poco Crítico">
      <formula>NOT(ISERROR(SEARCH("Poco Crítico",AC37)))</formula>
    </cfRule>
    <cfRule type="containsText" dxfId="3005" priority="4" operator="containsText" text="No Crítico">
      <formula>NOT(ISERROR(SEARCH("No Crítico",AC37)))</formula>
    </cfRule>
  </conditionalFormatting>
  <dataValidations count="9">
    <dataValidation type="list" allowBlank="1" showInputMessage="1" showErrorMessage="1" sqref="P37 P39" xr:uid="{EF330BC5-3E42-4167-80A0-130F3CA164C0}">
      <formula1>L_15</formula1>
    </dataValidation>
    <dataValidation type="list" showInputMessage="1" sqref="L37:L39" xr:uid="{94DA109A-362F-4062-9814-F5AC05DEFEC0}">
      <formula1>L_19</formula1>
    </dataValidation>
    <dataValidation type="list" allowBlank="1" showInputMessage="1" showErrorMessage="1" sqref="R39 R26:R27" xr:uid="{0BC5D127-8635-44AD-8EDB-B603622BB976}">
      <formula1>L_16</formula1>
    </dataValidation>
    <dataValidation type="list" showInputMessage="1" showErrorMessage="1" sqref="AH8:AH39" xr:uid="{5B03791B-B1B7-4F15-9E6C-5C90E2860F0D}">
      <formula1>L_01</formula1>
    </dataValidation>
    <dataValidation type="list" showInputMessage="1" showErrorMessage="1" sqref="AJ8:AJ39" xr:uid="{EED80BED-C291-4F9C-8A90-14BD16B31DD7}">
      <formula1>L_02</formula1>
    </dataValidation>
    <dataValidation type="list" showInputMessage="1" showErrorMessage="1" sqref="AL8:AL39" xr:uid="{636EF867-8826-4EA8-92E8-E431E1B2652A}">
      <formula1>L_03</formula1>
    </dataValidation>
    <dataValidation type="list" allowBlank="1" showInputMessage="1" showErrorMessage="1" sqref="AP8:AP39" xr:uid="{B713AB45-CC35-46D9-9B12-258EC8128829}">
      <formula1>L_04</formula1>
    </dataValidation>
    <dataValidation type="list" allowBlank="1" showInputMessage="1" showErrorMessage="1" sqref="AN8:AN39" xr:uid="{746509EE-0290-46FD-BFDB-6500BB606723}">
      <formula1>L_05</formula1>
    </dataValidation>
    <dataValidation type="list" allowBlank="1" showInputMessage="1" showErrorMessage="1" sqref="AF8:AF39" xr:uid="{32D846D7-3C02-4F69-8639-81D7B5F5FEE8}">
      <formula1>L_06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32</vt:i4>
      </vt:variant>
    </vt:vector>
  </HeadingPairs>
  <TitlesOfParts>
    <vt:vector size="62" baseType="lpstr">
      <vt:lpstr>Factores de consecuencia</vt:lpstr>
      <vt:lpstr>Hoja2</vt:lpstr>
      <vt:lpstr>Matriz de Criticidad</vt:lpstr>
      <vt:lpstr>Análisis Criticidad Paipa</vt:lpstr>
      <vt:lpstr>Análisis Criticidad Muiscas</vt:lpstr>
      <vt:lpstr>Análisis Criticidad Suamox</vt:lpstr>
      <vt:lpstr>Análisis Criticidad San Antonio</vt:lpstr>
      <vt:lpstr>Análisis Criticidad Sochagota</vt:lpstr>
      <vt:lpstr>Análisis Criticidad Donato</vt:lpstr>
      <vt:lpstr>Análisis Criticidad Chivor</vt:lpstr>
      <vt:lpstr>Análisis Criticidad A Ricaurte</vt:lpstr>
      <vt:lpstr>Análisis Criticidad El Huche</vt:lpstr>
      <vt:lpstr>Análisis Criticidad Higueras</vt:lpstr>
      <vt:lpstr>Análisis Criticidad Chiquinquir</vt:lpstr>
      <vt:lpstr>Análisis Criticidad Pto Boyaca</vt:lpstr>
      <vt:lpstr>Análisis Criticidad Tunijita</vt:lpstr>
      <vt:lpstr>Análisis Criticidad La Ramada</vt:lpstr>
      <vt:lpstr>Análisis Criticidad Guateque</vt:lpstr>
      <vt:lpstr>Análisis Toquilla</vt:lpstr>
      <vt:lpstr>Análisis Criticidad N Jenesano</vt:lpstr>
      <vt:lpstr>Análisis Criticidad Boavita</vt:lpstr>
      <vt:lpstr>Análisis Criticidad Santa Maria</vt:lpstr>
      <vt:lpstr>Hoja6</vt:lpstr>
      <vt:lpstr>Consolidado criticidad</vt:lpstr>
      <vt:lpstr>Hoja3</vt:lpstr>
      <vt:lpstr>Criticidad equipos</vt:lpstr>
      <vt:lpstr>Hoja7</vt:lpstr>
      <vt:lpstr>Hoja5</vt:lpstr>
      <vt:lpstr>Listas </vt:lpstr>
      <vt:lpstr>Hoja1</vt:lpstr>
      <vt:lpstr>'Análisis Criticidad Muiscas'!Área_de_impresión</vt:lpstr>
      <vt:lpstr>'Análisis Criticidad Paipa'!Área_de_impresión</vt:lpstr>
      <vt:lpstr>'Análisis Criticidad San Antonio'!Área_de_impresión</vt:lpstr>
      <vt:lpstr>'Consolidado criticidad'!Área_de_impresión</vt:lpstr>
      <vt:lpstr>L_01</vt:lpstr>
      <vt:lpstr>L_02</vt:lpstr>
      <vt:lpstr>L_03</vt:lpstr>
      <vt:lpstr>L_04</vt:lpstr>
      <vt:lpstr>L_05</vt:lpstr>
      <vt:lpstr>L_06</vt:lpstr>
      <vt:lpstr>L_07</vt:lpstr>
      <vt:lpstr>L_08</vt:lpstr>
      <vt:lpstr>L_09</vt:lpstr>
      <vt:lpstr>L_10</vt:lpstr>
      <vt:lpstr>L_11</vt:lpstr>
      <vt:lpstr>L_12</vt:lpstr>
      <vt:lpstr>L_13</vt:lpstr>
      <vt:lpstr>L_14</vt:lpstr>
      <vt:lpstr>L_15</vt:lpstr>
      <vt:lpstr>L_16</vt:lpstr>
      <vt:lpstr>L_17</vt:lpstr>
      <vt:lpstr>L_18</vt:lpstr>
      <vt:lpstr>L_19</vt:lpstr>
      <vt:lpstr>L_20</vt:lpstr>
      <vt:lpstr>L_21</vt:lpstr>
      <vt:lpstr>L_22</vt:lpstr>
      <vt:lpstr>L_23</vt:lpstr>
      <vt:lpstr>L_24</vt:lpstr>
      <vt:lpstr>L_25</vt:lpstr>
      <vt:lpstr>L_26</vt:lpstr>
      <vt:lpstr>L_27</vt:lpstr>
      <vt:lpstr>L_28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Romero</dc:creator>
  <cp:lastModifiedBy>Angélica Romero</cp:lastModifiedBy>
  <cp:lastPrinted>2022-10-15T22:28:14Z</cp:lastPrinted>
  <dcterms:created xsi:type="dcterms:W3CDTF">2021-10-08T08:51:09Z</dcterms:created>
  <dcterms:modified xsi:type="dcterms:W3CDTF">2022-10-19T20:21:52Z</dcterms:modified>
</cp:coreProperties>
</file>