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chartsheet+xml" PartName="/xl/chartsheets/sheet2.xml"/>
  <Override ContentType="application/vnd.openxmlformats-officedocument.spreadsheetml.chartsheet+xml" PartName="/xl/chartsheets/sheet1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quiler" sheetId="1" r:id="rId4"/>
    <sheet state="visible" name="Utilización de canchas futbol" sheetId="2" r:id="rId5"/>
    <sheet state="visible" name="Utilización otros escenarios" sheetId="3" r:id="rId6"/>
  </sheets>
  <definedNames/>
  <calcPr/>
</workbook>
</file>

<file path=xl/sharedStrings.xml><?xml version="1.0" encoding="utf-8"?>
<sst xmlns="http://schemas.openxmlformats.org/spreadsheetml/2006/main" count="49" uniqueCount="32">
  <si>
    <t>Frecuencia de alquiler</t>
  </si>
  <si>
    <t>LUNES</t>
  </si>
  <si>
    <t>MARTES</t>
  </si>
  <si>
    <t>MIERCOLES</t>
  </si>
  <si>
    <t>JUEVES</t>
  </si>
  <si>
    <t>VIERNES</t>
  </si>
  <si>
    <t>SABADO</t>
  </si>
  <si>
    <t>DOMINGO</t>
  </si>
  <si>
    <t>ESCENARIO DEPORTIVO</t>
  </si>
  <si>
    <t>HORAS DISPONIBLES</t>
  </si>
  <si>
    <t>HORAS externo</t>
  </si>
  <si>
    <t>% UTILIZACIÓN</t>
  </si>
  <si>
    <t>HORAS COMFAMA</t>
  </si>
  <si>
    <t>TOTAL HORAS UTILIZADA SEMANA</t>
  </si>
  <si>
    <t>HORAS DISPONIBLES SEMANA</t>
  </si>
  <si>
    <t>TOTAL HORAS UTILIZADAS MES</t>
  </si>
  <si>
    <t>TOTAL HORAS DISPONIBLES MES</t>
  </si>
  <si>
    <t>% UTLIZACION ESCENARIOS  MES</t>
  </si>
  <si>
    <t xml:space="preserve">% COMPOSICIÓN </t>
  </si>
  <si>
    <t>% COMPOSICIÓN ACUMULADA</t>
  </si>
  <si>
    <t>PRECIO DE ALQUILER POR HORA</t>
  </si>
  <si>
    <t>PRECIO * HORAS DE ALQUILER</t>
  </si>
  <si>
    <t>CANCHA FÚTBOL #2</t>
  </si>
  <si>
    <t>CANCHA FÚTBOL ARQ</t>
  </si>
  <si>
    <t>CANCHA FÚTBOL #1</t>
  </si>
  <si>
    <t>CANCHA DE FUTBOL CAMPUS RIO</t>
  </si>
  <si>
    <t>CANCHA FÚTBOL #3</t>
  </si>
  <si>
    <t>CANCHAS TENIS DE CAMPO CAMPUS ROBLEDO</t>
  </si>
  <si>
    <t>PISCINA</t>
  </si>
  <si>
    <t>CANCHA FÚTBOL PLAYA</t>
  </si>
  <si>
    <t>COLISEO (MADERAMEN)</t>
  </si>
  <si>
    <t>CANCHA VOLEIBOL PLAYA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</si>
</sst>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4">
    <font>
      <sz val="10.0"/>
      <color rgb="FF000000"/>
      <name val="Arial"/>
      <scheme val="minor"/>
    </font>
    <font>
      <sz val="11.0"/>
      <color theme="1"/>
      <name val="Arial"/>
    </font>
    <font>
      <b/>
      <sz val="11.0"/>
      <color theme="1"/>
      <name val="Arial"/>
    </font>
    <font/>
  </fonts>
  <fills count="11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D0CECE"/>
        <bgColor rgb="FFD0CECE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CCCCFF"/>
        <bgColor rgb="FFCCCCFF"/>
      </patternFill>
    </fill>
    <fill>
      <patternFill patternType="solid">
        <fgColor rgb="FFD0E0E3"/>
        <bgColor rgb="FFD0E0E3"/>
      </patternFill>
    </fill>
    <fill>
      <patternFill patternType="solid">
        <fgColor rgb="FFCCCCCC"/>
        <bgColor rgb="FFCCCCCC"/>
      </patternFill>
    </fill>
  </fills>
  <borders count="2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</border>
    <border>
      <left/>
      <right/>
      <top style="medium">
        <color rgb="FF000000"/>
      </top>
    </border>
    <border>
      <left/>
      <top style="medium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medium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2" fontId="2" numFmtId="0" xfId="0" applyAlignment="1" applyBorder="1" applyFill="1" applyFont="1">
      <alignment horizontal="center" vertical="bottom"/>
    </xf>
    <xf borderId="3" fillId="0" fontId="3" numFmtId="0" xfId="0" applyBorder="1" applyFont="1"/>
    <xf borderId="4" fillId="0" fontId="3" numFmtId="0" xfId="0" applyBorder="1" applyFont="1"/>
    <xf borderId="2" fillId="3" fontId="2" numFmtId="0" xfId="0" applyAlignment="1" applyBorder="1" applyFill="1" applyFont="1">
      <alignment horizontal="center" vertical="bottom"/>
    </xf>
    <xf borderId="2" fillId="4" fontId="2" numFmtId="0" xfId="0" applyAlignment="1" applyBorder="1" applyFill="1" applyFont="1">
      <alignment horizontal="center" vertical="bottom"/>
    </xf>
    <xf borderId="2" fillId="5" fontId="2" numFmtId="0" xfId="0" applyAlignment="1" applyBorder="1" applyFill="1" applyFont="1">
      <alignment horizontal="center" vertical="bottom"/>
    </xf>
    <xf borderId="2" fillId="6" fontId="2" numFmtId="0" xfId="0" applyAlignment="1" applyBorder="1" applyFill="1" applyFont="1">
      <alignment horizontal="center" vertical="bottom"/>
    </xf>
    <xf borderId="2" fillId="7" fontId="2" numFmtId="0" xfId="0" applyAlignment="1" applyBorder="1" applyFill="1" applyFont="1">
      <alignment horizontal="center" vertical="bottom"/>
    </xf>
    <xf borderId="2" fillId="8" fontId="2" numFmtId="0" xfId="0" applyAlignment="1" applyBorder="1" applyFill="1" applyFont="1">
      <alignment horizontal="center" vertical="bottom"/>
    </xf>
    <xf borderId="5" fillId="0" fontId="2" numFmtId="0" xfId="0" applyAlignment="1" applyBorder="1" applyFont="1">
      <alignment horizontal="center"/>
    </xf>
    <xf borderId="6" fillId="2" fontId="2" numFmtId="0" xfId="0" applyAlignment="1" applyBorder="1" applyFont="1">
      <alignment horizontal="center" shrinkToFit="0" wrapText="1"/>
    </xf>
    <xf borderId="7" fillId="2" fontId="2" numFmtId="0" xfId="0" applyAlignment="1" applyBorder="1" applyFont="1">
      <alignment horizontal="center" shrinkToFit="0" wrapText="1"/>
    </xf>
    <xf borderId="8" fillId="2" fontId="2" numFmtId="0" xfId="0" applyAlignment="1" applyBorder="1" applyFont="1">
      <alignment horizontal="center" shrinkToFit="0" wrapText="1"/>
    </xf>
    <xf borderId="6" fillId="3" fontId="2" numFmtId="0" xfId="0" applyAlignment="1" applyBorder="1" applyFont="1">
      <alignment horizontal="center" shrinkToFit="0" wrapText="1"/>
    </xf>
    <xf borderId="7" fillId="3" fontId="2" numFmtId="0" xfId="0" applyAlignment="1" applyBorder="1" applyFont="1">
      <alignment horizontal="center" shrinkToFit="0" wrapText="1"/>
    </xf>
    <xf borderId="8" fillId="3" fontId="2" numFmtId="0" xfId="0" applyAlignment="1" applyBorder="1" applyFont="1">
      <alignment horizontal="center" shrinkToFit="0" wrapText="1"/>
    </xf>
    <xf borderId="6" fillId="4" fontId="2" numFmtId="0" xfId="0" applyAlignment="1" applyBorder="1" applyFont="1">
      <alignment horizontal="center" shrinkToFit="0" wrapText="1"/>
    </xf>
    <xf borderId="7" fillId="4" fontId="2" numFmtId="0" xfId="0" applyAlignment="1" applyBorder="1" applyFont="1">
      <alignment horizontal="center" shrinkToFit="0" wrapText="1"/>
    </xf>
    <xf borderId="8" fillId="4" fontId="2" numFmtId="0" xfId="0" applyAlignment="1" applyBorder="1" applyFont="1">
      <alignment horizontal="center" shrinkToFit="0" wrapText="1"/>
    </xf>
    <xf borderId="6" fillId="5" fontId="2" numFmtId="0" xfId="0" applyAlignment="1" applyBorder="1" applyFont="1">
      <alignment horizontal="center" shrinkToFit="0" wrapText="1"/>
    </xf>
    <xf borderId="7" fillId="5" fontId="2" numFmtId="0" xfId="0" applyAlignment="1" applyBorder="1" applyFont="1">
      <alignment horizontal="center" shrinkToFit="0" wrapText="1"/>
    </xf>
    <xf borderId="8" fillId="5" fontId="2" numFmtId="0" xfId="0" applyAlignment="1" applyBorder="1" applyFont="1">
      <alignment horizontal="center" shrinkToFit="0" wrapText="1"/>
    </xf>
    <xf borderId="6" fillId="6" fontId="2" numFmtId="0" xfId="0" applyAlignment="1" applyBorder="1" applyFont="1">
      <alignment horizontal="center" shrinkToFit="0" wrapText="1"/>
    </xf>
    <xf borderId="7" fillId="6" fontId="2" numFmtId="0" xfId="0" applyAlignment="1" applyBorder="1" applyFont="1">
      <alignment horizontal="center" shrinkToFit="0" wrapText="1"/>
    </xf>
    <xf borderId="8" fillId="6" fontId="2" numFmtId="0" xfId="0" applyAlignment="1" applyBorder="1" applyFont="1">
      <alignment horizontal="center" shrinkToFit="0" wrapText="1"/>
    </xf>
    <xf borderId="6" fillId="7" fontId="2" numFmtId="0" xfId="0" applyAlignment="1" applyBorder="1" applyFont="1">
      <alignment horizontal="center" shrinkToFit="0" wrapText="1"/>
    </xf>
    <xf borderId="7" fillId="7" fontId="2" numFmtId="0" xfId="0" applyAlignment="1" applyBorder="1" applyFont="1">
      <alignment horizontal="center" shrinkToFit="0" wrapText="1"/>
    </xf>
    <xf borderId="8" fillId="7" fontId="2" numFmtId="0" xfId="0" applyAlignment="1" applyBorder="1" applyFont="1">
      <alignment horizontal="center" shrinkToFit="0" wrapText="1"/>
    </xf>
    <xf borderId="6" fillId="8" fontId="2" numFmtId="0" xfId="0" applyAlignment="1" applyBorder="1" applyFont="1">
      <alignment horizontal="center" shrinkToFit="0" wrapText="1"/>
    </xf>
    <xf borderId="7" fillId="8" fontId="2" numFmtId="0" xfId="0" applyAlignment="1" applyBorder="1" applyFont="1">
      <alignment horizontal="center" shrinkToFit="0" wrapText="1"/>
    </xf>
    <xf borderId="8" fillId="8" fontId="2" numFmtId="0" xfId="0" applyAlignment="1" applyBorder="1" applyFont="1">
      <alignment horizontal="center" shrinkToFit="0" wrapText="1"/>
    </xf>
    <xf borderId="9" fillId="8" fontId="2" numFmtId="0" xfId="0" applyAlignment="1" applyBorder="1" applyFont="1">
      <alignment horizontal="center" shrinkToFit="0" wrapText="1"/>
    </xf>
    <xf borderId="10" fillId="8" fontId="2" numFmtId="0" xfId="0" applyAlignment="1" applyBorder="1" applyFont="1">
      <alignment horizontal="center" shrinkToFit="0" wrapText="1"/>
    </xf>
    <xf borderId="11" fillId="8" fontId="2" numFmtId="0" xfId="0" applyAlignment="1" applyBorder="1" applyFont="1">
      <alignment horizontal="center" readingOrder="0" shrinkToFit="0" wrapText="1"/>
    </xf>
    <xf borderId="11" fillId="8" fontId="2" numFmtId="0" xfId="0" applyAlignment="1" applyBorder="1" applyFont="1">
      <alignment horizontal="center" shrinkToFit="0" wrapText="1"/>
    </xf>
    <xf borderId="0" fillId="8" fontId="2" numFmtId="0" xfId="0" applyAlignment="1" applyFont="1">
      <alignment horizontal="center" shrinkToFit="0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8" fillId="0" fontId="1" numFmtId="2" xfId="0" applyAlignment="1" applyBorder="1" applyFont="1" applyNumberFormat="1">
      <alignment horizontal="center" vertical="bottom"/>
    </xf>
    <xf borderId="5" fillId="0" fontId="1" numFmtId="2" xfId="0" applyAlignment="1" applyBorder="1" applyFont="1" applyNumberFormat="1">
      <alignment horizontal="center" vertical="bottom"/>
    </xf>
    <xf borderId="6" fillId="0" fontId="1" numFmtId="0" xfId="0" applyAlignment="1" applyBorder="1" applyFont="1">
      <alignment horizontal="right" vertical="bottom"/>
    </xf>
    <xf borderId="7" fillId="0" fontId="1" numFmtId="0" xfId="0" applyAlignment="1" applyBorder="1" applyFont="1">
      <alignment horizontal="right" vertical="bottom"/>
    </xf>
    <xf borderId="7" fillId="0" fontId="1" numFmtId="3" xfId="0" applyAlignment="1" applyBorder="1" applyFont="1" applyNumberFormat="1">
      <alignment horizontal="right" vertical="bottom"/>
    </xf>
    <xf borderId="5" fillId="0" fontId="1" numFmtId="3" xfId="0" applyAlignment="1" applyBorder="1" applyFont="1" applyNumberFormat="1">
      <alignment horizontal="right" vertical="bottom"/>
    </xf>
    <xf borderId="5" fillId="0" fontId="1" numFmtId="9" xfId="0" applyAlignment="1" applyBorder="1" applyFont="1" applyNumberFormat="1">
      <alignment horizontal="right" vertical="bottom"/>
    </xf>
    <xf borderId="7" fillId="0" fontId="1" numFmtId="164" xfId="0" applyAlignment="1" applyBorder="1" applyFont="1" applyNumberFormat="1">
      <alignment horizontal="right" vertical="bottom"/>
    </xf>
    <xf borderId="0" fillId="0" fontId="1" numFmtId="164" xfId="0" applyAlignment="1" applyFont="1" applyNumberFormat="1">
      <alignment horizontal="right" vertical="bottom"/>
    </xf>
    <xf borderId="6" fillId="0" fontId="1" numFmtId="0" xfId="0" applyAlignment="1" applyBorder="1" applyFont="1">
      <alignment vertical="bottom"/>
    </xf>
    <xf borderId="5" fillId="0" fontId="1" numFmtId="2" xfId="0" applyAlignment="1" applyBorder="1" applyFont="1" applyNumberFormat="1">
      <alignment vertical="bottom"/>
    </xf>
    <xf borderId="12" fillId="0" fontId="1" numFmtId="0" xfId="0" applyAlignment="1" applyBorder="1" applyFont="1">
      <alignment vertical="bottom"/>
    </xf>
    <xf borderId="13" fillId="0" fontId="1" numFmtId="0" xfId="0" applyAlignment="1" applyBorder="1" applyFont="1">
      <alignment horizontal="center" vertical="bottom"/>
    </xf>
    <xf borderId="14" fillId="0" fontId="1" numFmtId="0" xfId="0" applyAlignment="1" applyBorder="1" applyFont="1">
      <alignment horizontal="center" vertical="bottom"/>
    </xf>
    <xf borderId="15" fillId="0" fontId="1" numFmtId="2" xfId="0" applyAlignment="1" applyBorder="1" applyFont="1" applyNumberFormat="1">
      <alignment horizontal="center" vertical="bottom"/>
    </xf>
    <xf borderId="15" fillId="0" fontId="1" numFmtId="0" xfId="0" applyAlignment="1" applyBorder="1" applyFont="1">
      <alignment vertical="bottom"/>
    </xf>
    <xf borderId="12" fillId="0" fontId="1" numFmtId="2" xfId="0" applyAlignment="1" applyBorder="1" applyFont="1" applyNumberFormat="1">
      <alignment horizontal="center" vertical="bottom"/>
    </xf>
    <xf borderId="13" fillId="9" fontId="1" numFmtId="0" xfId="0" applyAlignment="1" applyBorder="1" applyFill="1" applyFont="1">
      <alignment horizontal="right" vertical="bottom"/>
    </xf>
    <xf borderId="14" fillId="0" fontId="1" numFmtId="0" xfId="0" applyAlignment="1" applyBorder="1" applyFont="1">
      <alignment horizontal="right" vertical="bottom"/>
    </xf>
    <xf borderId="14" fillId="9" fontId="1" numFmtId="3" xfId="0" applyAlignment="1" applyBorder="1" applyFont="1" applyNumberFormat="1">
      <alignment horizontal="right" vertical="bottom"/>
    </xf>
    <xf borderId="12" fillId="0" fontId="1" numFmtId="9" xfId="0" applyAlignment="1" applyBorder="1" applyFont="1" applyNumberFormat="1">
      <alignment horizontal="right" vertical="bottom"/>
    </xf>
    <xf borderId="14" fillId="0" fontId="1" numFmtId="164" xfId="0" applyAlignment="1" applyBorder="1" applyFont="1" applyNumberFormat="1">
      <alignment horizontal="right" vertical="bottom"/>
    </xf>
    <xf borderId="16" fillId="10" fontId="1" numFmtId="0" xfId="0" applyAlignment="1" applyBorder="1" applyFill="1" applyFont="1">
      <alignment vertical="bottom"/>
    </xf>
    <xf borderId="17" fillId="10" fontId="1" numFmtId="0" xfId="0" applyAlignment="1" applyBorder="1" applyFont="1">
      <alignment horizontal="center" vertical="bottom"/>
    </xf>
    <xf borderId="18" fillId="10" fontId="1" numFmtId="0" xfId="0" applyAlignment="1" applyBorder="1" applyFont="1">
      <alignment horizontal="center" vertical="bottom"/>
    </xf>
    <xf borderId="19" fillId="10" fontId="1" numFmtId="2" xfId="0" applyAlignment="1" applyBorder="1" applyFont="1" applyNumberFormat="1">
      <alignment horizontal="center" vertical="bottom"/>
    </xf>
    <xf borderId="19" fillId="10" fontId="1" numFmtId="0" xfId="0" applyAlignment="1" applyBorder="1" applyFont="1">
      <alignment vertical="bottom"/>
    </xf>
    <xf borderId="16" fillId="10" fontId="1" numFmtId="2" xfId="0" applyAlignment="1" applyBorder="1" applyFont="1" applyNumberFormat="1">
      <alignment horizontal="center" vertical="bottom"/>
    </xf>
    <xf borderId="17" fillId="10" fontId="1" numFmtId="0" xfId="0" applyAlignment="1" applyBorder="1" applyFont="1">
      <alignment horizontal="right" vertical="bottom"/>
    </xf>
    <xf borderId="18" fillId="10" fontId="1" numFmtId="0" xfId="0" applyAlignment="1" applyBorder="1" applyFont="1">
      <alignment horizontal="right" vertical="bottom"/>
    </xf>
    <xf borderId="18" fillId="10" fontId="1" numFmtId="3" xfId="0" applyAlignment="1" applyBorder="1" applyFont="1" applyNumberFormat="1">
      <alignment horizontal="right" vertical="bottom"/>
    </xf>
    <xf borderId="16" fillId="10" fontId="1" numFmtId="3" xfId="0" applyAlignment="1" applyBorder="1" applyFont="1" applyNumberFormat="1">
      <alignment horizontal="right" vertical="bottom"/>
    </xf>
    <xf borderId="16" fillId="10" fontId="1" numFmtId="9" xfId="0" applyAlignment="1" applyBorder="1" applyFont="1" applyNumberFormat="1">
      <alignment horizontal="right" vertical="bottom"/>
    </xf>
    <xf borderId="18" fillId="10" fontId="1" numFmtId="164" xfId="0" applyAlignment="1" applyBorder="1" applyFont="1" applyNumberFormat="1">
      <alignment horizontal="right" vertical="bottom"/>
    </xf>
    <xf borderId="0" fillId="10" fontId="1" numFmtId="164" xfId="0" applyAlignment="1" applyFont="1" applyNumberFormat="1">
      <alignment horizontal="right" vertical="bottom"/>
    </xf>
    <xf borderId="20" fillId="0" fontId="1" numFmtId="0" xfId="0" applyAlignment="1" applyBorder="1" applyFont="1">
      <alignment horizontal="center" vertical="bottom"/>
    </xf>
    <xf borderId="21" fillId="0" fontId="1" numFmtId="0" xfId="0" applyAlignment="1" applyBorder="1" applyFont="1">
      <alignment horizontal="center" vertical="bottom"/>
    </xf>
    <xf borderId="22" fillId="0" fontId="1" numFmtId="2" xfId="0" applyAlignment="1" applyBorder="1" applyFont="1" applyNumberFormat="1">
      <alignment horizontal="center" vertical="bottom"/>
    </xf>
    <xf borderId="23" fillId="0" fontId="1" numFmtId="2" xfId="0" applyAlignment="1" applyBorder="1" applyFont="1" applyNumberFormat="1">
      <alignment horizontal="center" vertical="bottom"/>
    </xf>
    <xf borderId="20" fillId="0" fontId="1" numFmtId="0" xfId="0" applyAlignment="1" applyBorder="1" applyFont="1">
      <alignment horizontal="right" vertical="bottom"/>
    </xf>
    <xf borderId="21" fillId="0" fontId="1" numFmtId="0" xfId="0" applyAlignment="1" applyBorder="1" applyFont="1">
      <alignment horizontal="right" vertical="bottom"/>
    </xf>
    <xf borderId="21" fillId="0" fontId="1" numFmtId="3" xfId="0" applyAlignment="1" applyBorder="1" applyFont="1" applyNumberFormat="1">
      <alignment horizontal="right" vertical="bottom"/>
    </xf>
    <xf borderId="23" fillId="0" fontId="1" numFmtId="3" xfId="0" applyAlignment="1" applyBorder="1" applyFont="1" applyNumberFormat="1">
      <alignment horizontal="right" vertical="bottom"/>
    </xf>
    <xf borderId="23" fillId="0" fontId="1" numFmtId="9" xfId="0" applyAlignment="1" applyBorder="1" applyFont="1" applyNumberFormat="1">
      <alignment horizontal="right" vertical="bottom"/>
    </xf>
    <xf borderId="21" fillId="0" fontId="1" numFmtId="164" xfId="0" applyAlignment="1" applyBorder="1" applyFont="1" applyNumberFormat="1">
      <alignment horizontal="right" vertical="bottom"/>
    </xf>
    <xf borderId="22" fillId="0" fontId="1" numFmtId="164" xfId="0" applyAlignment="1" applyBorder="1" applyFont="1" applyNumberFormat="1">
      <alignment horizontal="right" vertical="bottom"/>
    </xf>
    <xf borderId="24" fillId="10" fontId="1" numFmtId="0" xfId="0" applyAlignment="1" applyBorder="1" applyFont="1">
      <alignment vertical="bottom"/>
    </xf>
    <xf borderId="18" fillId="10" fontId="1" numFmtId="0" xfId="0" applyAlignment="1" applyBorder="1" applyFont="1">
      <alignment vertical="bottom"/>
    </xf>
    <xf borderId="25" fillId="10" fontId="1" numFmtId="164" xfId="0" applyAlignment="1" applyBorder="1" applyFont="1" applyNumberFormat="1">
      <alignment horizontal="right" vertical="bottom"/>
    </xf>
    <xf borderId="5" fillId="0" fontId="1" numFmtId="0" xfId="0" applyAlignment="1" applyBorder="1" applyFont="1">
      <alignment horizontal="left" vertical="bottom"/>
    </xf>
    <xf borderId="8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readingOrder="0" vertical="bottom"/>
    </xf>
    <xf borderId="5" fillId="0" fontId="1" numFmtId="0" xfId="0" applyAlignment="1" applyBorder="1" applyFont="1">
      <alignment horizontal="center" vertical="bottom"/>
    </xf>
    <xf borderId="26" fillId="0" fontId="1" numFmtId="0" xfId="0" applyAlignment="1" applyBorder="1" applyFont="1">
      <alignment vertical="bottom"/>
    </xf>
    <xf borderId="26" fillId="0" fontId="1" numFmtId="0" xfId="0" applyAlignment="1" applyBorder="1" applyFont="1">
      <alignment horizontal="right" vertical="bottom"/>
    </xf>
    <xf borderId="26" fillId="9" fontId="1" numFmtId="3" xfId="0" applyAlignment="1" applyBorder="1" applyFont="1" applyNumberFormat="1">
      <alignment horizontal="right" vertical="bottom"/>
    </xf>
    <xf borderId="26" fillId="0" fontId="1" numFmtId="3" xfId="0" applyAlignment="1" applyBorder="1" applyFont="1" applyNumberFormat="1">
      <alignment horizontal="right" vertical="bottom"/>
    </xf>
    <xf borderId="27" fillId="0" fontId="1" numFmtId="9" xfId="0" applyAlignment="1" applyBorder="1" applyFont="1" applyNumberFormat="1">
      <alignment horizontal="right" vertical="bottom"/>
    </xf>
    <xf borderId="26" fillId="0" fontId="1" numFmtId="4" xfId="0" applyAlignment="1" applyBorder="1" applyFont="1" applyNumberFormat="1">
      <alignment vertical="bottom"/>
    </xf>
    <xf borderId="0" fillId="0" fontId="1" numFmtId="4" xfId="0" applyAlignment="1" applyFont="1" applyNumberFormat="1">
      <alignment vertical="bottom"/>
    </xf>
    <xf borderId="0" fillId="0" fontId="1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chartsheet" Target="chartsheets/sheet1.xml"/><Relationship Id="rId6" Type="http://schemas.openxmlformats.org/officeDocument/2006/relationships/chartsheet" Target="chartsheets/sheet2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Diagrama Pareto - Frecuencia de alquiler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Alquiler!$Y$6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Alquiler!$A$7:$A$11</c:f>
            </c:strRef>
          </c:cat>
          <c:val>
            <c:numRef>
              <c:f>Alquiler!$Y$7:$Y$11</c:f>
              <c:numCache/>
            </c:numRef>
          </c:val>
        </c:ser>
        <c:axId val="587059485"/>
        <c:axId val="1609859391"/>
      </c:barChart>
      <c:catAx>
        <c:axId val="5870594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09859391"/>
      </c:catAx>
      <c:valAx>
        <c:axId val="1609859391"/>
        <c:scaling>
          <c:orientation val="minMax"/>
          <c:max val="20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87059485"/>
      </c:valAx>
      <c:lineChart>
        <c:varyColors val="0"/>
        <c:ser>
          <c:idx val="1"/>
          <c:order val="1"/>
          <c:tx>
            <c:strRef>
              <c:f>Alquiler!$AC$6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Alquiler!$A$7:$A$11</c:f>
            </c:strRef>
          </c:cat>
          <c:val>
            <c:numRef>
              <c:f>Alquiler!$AC$7:$AC$11</c:f>
              <c:numCache/>
            </c:numRef>
          </c:val>
          <c:smooth val="0"/>
        </c:ser>
        <c:axId val="274733769"/>
        <c:axId val="786679701"/>
      </c:lineChart>
      <c:catAx>
        <c:axId val="27473376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86679701"/>
      </c:catAx>
      <c:valAx>
        <c:axId val="786679701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74733769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Diagrama Pareto - Frecuencia de alquiler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Alquiler!$A$16:$A$19</c:f>
            </c:strRef>
          </c:cat>
          <c:val>
            <c:numRef>
              <c:f>Alquiler!$Y$16:$Y$19</c:f>
              <c:numCache/>
            </c:numRef>
          </c:val>
        </c:ser>
        <c:axId val="196183697"/>
        <c:axId val="312458144"/>
      </c:barChart>
      <c:catAx>
        <c:axId val="1961836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12458144"/>
      </c:catAx>
      <c:valAx>
        <c:axId val="312458144"/>
        <c:scaling>
          <c:orientation val="minMax"/>
          <c:max val="20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6183697"/>
      </c:valAx>
      <c:lineChart>
        <c:varyColors val="0"/>
        <c:ser>
          <c:idx val="1"/>
          <c:order val="1"/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Alquiler!$A$16:$A$19</c:f>
            </c:strRef>
          </c:cat>
          <c:val>
            <c:numRef>
              <c:f>Alquiler!$AC$16:$AC$19</c:f>
              <c:numCache/>
            </c:numRef>
          </c:val>
          <c:smooth val="0"/>
        </c:ser>
        <c:axId val="1465076451"/>
        <c:axId val="878662011"/>
      </c:lineChart>
      <c:catAx>
        <c:axId val="146507645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78662011"/>
      </c:catAx>
      <c:valAx>
        <c:axId val="878662011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65076451"/>
        <c:crosses val="max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" max="1" width="41.75"/>
    <col customWidth="1" min="27" max="27" width="15.38"/>
    <col customWidth="1" min="28" max="29" width="16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>
      <c r="A5" s="1"/>
      <c r="B5" s="3" t="s">
        <v>1</v>
      </c>
      <c r="C5" s="4"/>
      <c r="D5" s="5"/>
      <c r="E5" s="6" t="s">
        <v>2</v>
      </c>
      <c r="F5" s="4"/>
      <c r="G5" s="5"/>
      <c r="H5" s="7" t="s">
        <v>3</v>
      </c>
      <c r="I5" s="4"/>
      <c r="J5" s="5"/>
      <c r="K5" s="8" t="s">
        <v>4</v>
      </c>
      <c r="L5" s="4"/>
      <c r="M5" s="5"/>
      <c r="N5" s="9" t="s">
        <v>5</v>
      </c>
      <c r="O5" s="4"/>
      <c r="P5" s="5"/>
      <c r="Q5" s="10" t="s">
        <v>6</v>
      </c>
      <c r="R5" s="4"/>
      <c r="S5" s="5"/>
      <c r="T5" s="11" t="s">
        <v>7</v>
      </c>
      <c r="U5" s="4"/>
      <c r="V5" s="5"/>
      <c r="W5" s="1"/>
      <c r="X5" s="1"/>
      <c r="Y5" s="1"/>
      <c r="Z5" s="1"/>
      <c r="AA5" s="1"/>
      <c r="AB5" s="1"/>
      <c r="AC5" s="1"/>
      <c r="AD5" s="1"/>
      <c r="AE5" s="1"/>
      <c r="AF5" s="1"/>
    </row>
    <row r="6">
      <c r="A6" s="12" t="s">
        <v>8</v>
      </c>
      <c r="B6" s="13" t="s">
        <v>9</v>
      </c>
      <c r="C6" s="14" t="s">
        <v>10</v>
      </c>
      <c r="D6" s="15" t="s">
        <v>11</v>
      </c>
      <c r="E6" s="16" t="s">
        <v>9</v>
      </c>
      <c r="F6" s="17" t="s">
        <v>12</v>
      </c>
      <c r="G6" s="18" t="s">
        <v>11</v>
      </c>
      <c r="H6" s="19" t="s">
        <v>9</v>
      </c>
      <c r="I6" s="20" t="s">
        <v>12</v>
      </c>
      <c r="J6" s="21" t="s">
        <v>11</v>
      </c>
      <c r="K6" s="22" t="s">
        <v>9</v>
      </c>
      <c r="L6" s="23" t="s">
        <v>12</v>
      </c>
      <c r="M6" s="24" t="s">
        <v>11</v>
      </c>
      <c r="N6" s="25" t="s">
        <v>9</v>
      </c>
      <c r="O6" s="26" t="s">
        <v>12</v>
      </c>
      <c r="P6" s="27" t="s">
        <v>11</v>
      </c>
      <c r="Q6" s="28" t="s">
        <v>9</v>
      </c>
      <c r="R6" s="29" t="s">
        <v>12</v>
      </c>
      <c r="S6" s="30" t="s">
        <v>11</v>
      </c>
      <c r="T6" s="31" t="s">
        <v>9</v>
      </c>
      <c r="U6" s="32" t="s">
        <v>12</v>
      </c>
      <c r="V6" s="33" t="s">
        <v>11</v>
      </c>
      <c r="W6" s="34" t="s">
        <v>13</v>
      </c>
      <c r="X6" s="35" t="s">
        <v>14</v>
      </c>
      <c r="Y6" s="36" t="s">
        <v>15</v>
      </c>
      <c r="Z6" s="36" t="s">
        <v>16</v>
      </c>
      <c r="AA6" s="36" t="s">
        <v>17</v>
      </c>
      <c r="AB6" s="36" t="s">
        <v>18</v>
      </c>
      <c r="AC6" s="36" t="s">
        <v>19</v>
      </c>
      <c r="AD6" s="37" t="s">
        <v>20</v>
      </c>
      <c r="AE6" s="37" t="s">
        <v>21</v>
      </c>
      <c r="AF6" s="38"/>
    </row>
    <row r="7">
      <c r="A7" s="39" t="s">
        <v>22</v>
      </c>
      <c r="B7" s="40">
        <v>12.0</v>
      </c>
      <c r="C7" s="41"/>
      <c r="D7" s="42"/>
      <c r="E7" s="40">
        <v>12.0</v>
      </c>
      <c r="F7" s="43">
        <v>3.0</v>
      </c>
      <c r="G7" s="44">
        <f t="shared" ref="G7:G10" si="2">(F7*100)/E7</f>
        <v>25</v>
      </c>
      <c r="H7" s="40">
        <v>12.0</v>
      </c>
      <c r="I7" s="41"/>
      <c r="J7" s="42"/>
      <c r="K7" s="40">
        <v>12.0</v>
      </c>
      <c r="L7" s="43">
        <v>3.0</v>
      </c>
      <c r="M7" s="44">
        <f t="shared" ref="M7:M10" si="3">(L7*100)/K7</f>
        <v>25</v>
      </c>
      <c r="N7" s="40">
        <v>12.0</v>
      </c>
      <c r="O7" s="41"/>
      <c r="P7" s="42"/>
      <c r="Q7" s="40">
        <v>12.0</v>
      </c>
      <c r="R7" s="43">
        <v>10.0</v>
      </c>
      <c r="S7" s="44">
        <f t="shared" ref="S7:S8" si="4">(R7*100)/Q7</f>
        <v>83.33333333</v>
      </c>
      <c r="T7" s="40">
        <v>12.0</v>
      </c>
      <c r="U7" s="43">
        <v>10.0</v>
      </c>
      <c r="V7" s="45">
        <f t="shared" ref="V7:V8" si="5">(U7*100)/T7</f>
        <v>83.33333333</v>
      </c>
      <c r="W7" s="46">
        <f t="shared" ref="W7:W11" si="6">+SUM(C7+F7+I7+L7+O7+R7+U7)</f>
        <v>26</v>
      </c>
      <c r="X7" s="47">
        <f t="shared" ref="X7:X11" si="7">B7*7</f>
        <v>84</v>
      </c>
      <c r="Y7" s="48">
        <f t="shared" ref="Y7:Z7" si="1">W7*4</f>
        <v>104</v>
      </c>
      <c r="Z7" s="49">
        <f t="shared" si="1"/>
        <v>336</v>
      </c>
      <c r="AA7" s="50">
        <f t="shared" ref="AA7:AA11" si="9">+Y7/Z7</f>
        <v>0.3095238095</v>
      </c>
      <c r="AB7" s="50">
        <f t="shared" ref="AB7:AB12" si="10">AA7/$AA$12</f>
        <v>0.3611111111</v>
      </c>
      <c r="AC7" s="50">
        <f>AB7</f>
        <v>0.3611111111</v>
      </c>
      <c r="AD7" s="51">
        <v>99000.0</v>
      </c>
      <c r="AE7" s="51">
        <f t="shared" ref="AE7:AE11" si="11">Y7*AD7</f>
        <v>10296000</v>
      </c>
      <c r="AF7" s="52"/>
    </row>
    <row r="8">
      <c r="A8" s="39" t="s">
        <v>23</v>
      </c>
      <c r="B8" s="40">
        <v>12.0</v>
      </c>
      <c r="C8" s="43">
        <v>2.0</v>
      </c>
      <c r="D8" s="44">
        <f t="shared" ref="D8:D11" si="12">(C8*100)/B8</f>
        <v>16.66666667</v>
      </c>
      <c r="E8" s="40">
        <v>12.0</v>
      </c>
      <c r="F8" s="43">
        <v>3.0</v>
      </c>
      <c r="G8" s="44">
        <f t="shared" si="2"/>
        <v>25</v>
      </c>
      <c r="H8" s="40">
        <v>12.0</v>
      </c>
      <c r="I8" s="43">
        <v>2.0</v>
      </c>
      <c r="J8" s="42"/>
      <c r="K8" s="40">
        <v>12.0</v>
      </c>
      <c r="L8" s="43">
        <v>3.0</v>
      </c>
      <c r="M8" s="44">
        <f t="shared" si="3"/>
        <v>25</v>
      </c>
      <c r="N8" s="40">
        <v>12.0</v>
      </c>
      <c r="O8" s="43">
        <v>2.0</v>
      </c>
      <c r="P8" s="44">
        <f>(O8*100)/N8</f>
        <v>16.66666667</v>
      </c>
      <c r="Q8" s="40">
        <v>12.0</v>
      </c>
      <c r="R8" s="43">
        <v>4.0</v>
      </c>
      <c r="S8" s="44">
        <f t="shared" si="4"/>
        <v>33.33333333</v>
      </c>
      <c r="T8" s="40">
        <v>12.0</v>
      </c>
      <c r="U8" s="43">
        <v>2.0</v>
      </c>
      <c r="V8" s="45">
        <f t="shared" si="5"/>
        <v>16.66666667</v>
      </c>
      <c r="W8" s="46">
        <f t="shared" si="6"/>
        <v>18</v>
      </c>
      <c r="X8" s="47">
        <f t="shared" si="7"/>
        <v>84</v>
      </c>
      <c r="Y8" s="48">
        <f t="shared" ref="Y8:Z8" si="8">W8*4</f>
        <v>72</v>
      </c>
      <c r="Z8" s="49">
        <f t="shared" si="8"/>
        <v>336</v>
      </c>
      <c r="AA8" s="50">
        <f t="shared" si="9"/>
        <v>0.2142857143</v>
      </c>
      <c r="AB8" s="50">
        <f t="shared" si="10"/>
        <v>0.25</v>
      </c>
      <c r="AC8" s="50">
        <f t="shared" ref="AC8:AC11" si="14">AC7+AB8</f>
        <v>0.6111111111</v>
      </c>
      <c r="AD8" s="51">
        <v>50000.0</v>
      </c>
      <c r="AE8" s="51">
        <f t="shared" si="11"/>
        <v>3600000</v>
      </c>
      <c r="AF8" s="52"/>
    </row>
    <row r="9">
      <c r="A9" s="39" t="s">
        <v>24</v>
      </c>
      <c r="B9" s="40">
        <v>12.0</v>
      </c>
      <c r="C9" s="43">
        <v>2.0</v>
      </c>
      <c r="D9" s="44">
        <f t="shared" si="12"/>
        <v>16.66666667</v>
      </c>
      <c r="E9" s="40">
        <v>12.0</v>
      </c>
      <c r="F9" s="43">
        <v>3.0</v>
      </c>
      <c r="G9" s="44">
        <f t="shared" si="2"/>
        <v>25</v>
      </c>
      <c r="H9" s="40">
        <v>12.0</v>
      </c>
      <c r="I9" s="43">
        <v>3.0</v>
      </c>
      <c r="J9" s="44">
        <f t="shared" ref="J9:J11" si="15">(I9*100)/H9</f>
        <v>25</v>
      </c>
      <c r="K9" s="40">
        <v>12.0</v>
      </c>
      <c r="L9" s="43">
        <v>3.0</v>
      </c>
      <c r="M9" s="44">
        <f t="shared" si="3"/>
        <v>25</v>
      </c>
      <c r="N9" s="40">
        <v>12.0</v>
      </c>
      <c r="O9" s="41"/>
      <c r="P9" s="42"/>
      <c r="Q9" s="40">
        <v>12.0</v>
      </c>
      <c r="R9" s="41"/>
      <c r="S9" s="42"/>
      <c r="T9" s="40">
        <v>12.0</v>
      </c>
      <c r="U9" s="41"/>
      <c r="V9" s="39"/>
      <c r="W9" s="46">
        <f t="shared" si="6"/>
        <v>11</v>
      </c>
      <c r="X9" s="47">
        <f t="shared" si="7"/>
        <v>84</v>
      </c>
      <c r="Y9" s="48">
        <f t="shared" ref="Y9:Z9" si="13">W9*4</f>
        <v>44</v>
      </c>
      <c r="Z9" s="49">
        <f t="shared" si="13"/>
        <v>336</v>
      </c>
      <c r="AA9" s="50">
        <f t="shared" si="9"/>
        <v>0.130952381</v>
      </c>
      <c r="AB9" s="50">
        <f t="shared" si="10"/>
        <v>0.1527777778</v>
      </c>
      <c r="AC9" s="50">
        <f t="shared" si="14"/>
        <v>0.7638888889</v>
      </c>
      <c r="AD9" s="51">
        <v>99000.0</v>
      </c>
      <c r="AE9" s="51">
        <f t="shared" si="11"/>
        <v>4356000</v>
      </c>
      <c r="AF9" s="52"/>
    </row>
    <row r="10">
      <c r="A10" s="39" t="s">
        <v>25</v>
      </c>
      <c r="B10" s="40">
        <v>12.0</v>
      </c>
      <c r="C10" s="43">
        <v>2.0</v>
      </c>
      <c r="D10" s="44">
        <f t="shared" si="12"/>
        <v>16.66666667</v>
      </c>
      <c r="E10" s="40">
        <v>12.0</v>
      </c>
      <c r="F10" s="43">
        <v>2.0</v>
      </c>
      <c r="G10" s="44">
        <f t="shared" si="2"/>
        <v>16.66666667</v>
      </c>
      <c r="H10" s="40">
        <v>12.0</v>
      </c>
      <c r="I10" s="43">
        <v>2.0</v>
      </c>
      <c r="J10" s="44">
        <f t="shared" si="15"/>
        <v>16.66666667</v>
      </c>
      <c r="K10" s="40">
        <v>12.0</v>
      </c>
      <c r="L10" s="43">
        <v>2.0</v>
      </c>
      <c r="M10" s="44">
        <f t="shared" si="3"/>
        <v>16.66666667</v>
      </c>
      <c r="N10" s="40">
        <v>12.0</v>
      </c>
      <c r="O10" s="43">
        <v>2.0</v>
      </c>
      <c r="P10" s="44">
        <f t="shared" ref="P10:P11" si="17">(O10*100)/N10</f>
        <v>16.66666667</v>
      </c>
      <c r="Q10" s="40">
        <v>12.0</v>
      </c>
      <c r="R10" s="41"/>
      <c r="S10" s="1"/>
      <c r="T10" s="53"/>
      <c r="U10" s="41"/>
      <c r="V10" s="54"/>
      <c r="W10" s="46">
        <f t="shared" si="6"/>
        <v>10</v>
      </c>
      <c r="X10" s="47">
        <f t="shared" si="7"/>
        <v>84</v>
      </c>
      <c r="Y10" s="48">
        <f t="shared" ref="Y10:Z10" si="16">W10*4</f>
        <v>40</v>
      </c>
      <c r="Z10" s="49">
        <f t="shared" si="16"/>
        <v>336</v>
      </c>
      <c r="AA10" s="50">
        <f t="shared" si="9"/>
        <v>0.119047619</v>
      </c>
      <c r="AB10" s="50">
        <f t="shared" si="10"/>
        <v>0.1388888889</v>
      </c>
      <c r="AC10" s="50">
        <f t="shared" si="14"/>
        <v>0.9027777778</v>
      </c>
      <c r="AD10" s="51">
        <v>50000.0</v>
      </c>
      <c r="AE10" s="51">
        <f t="shared" si="11"/>
        <v>2000000</v>
      </c>
      <c r="AF10" s="52"/>
    </row>
    <row r="11">
      <c r="A11" s="39" t="s">
        <v>26</v>
      </c>
      <c r="B11" s="40">
        <v>12.0</v>
      </c>
      <c r="C11" s="43">
        <v>2.0</v>
      </c>
      <c r="D11" s="44">
        <f t="shared" si="12"/>
        <v>16.66666667</v>
      </c>
      <c r="E11" s="40">
        <v>12.0</v>
      </c>
      <c r="F11" s="41"/>
      <c r="G11" s="42"/>
      <c r="H11" s="40">
        <v>12.0</v>
      </c>
      <c r="I11" s="43">
        <v>2.0</v>
      </c>
      <c r="J11" s="44">
        <f t="shared" si="15"/>
        <v>16.66666667</v>
      </c>
      <c r="K11" s="40">
        <v>12.0</v>
      </c>
      <c r="L11" s="41"/>
      <c r="M11" s="42"/>
      <c r="N11" s="40">
        <v>12.0</v>
      </c>
      <c r="O11" s="43">
        <v>3.0</v>
      </c>
      <c r="P11" s="44">
        <f t="shared" si="17"/>
        <v>25</v>
      </c>
      <c r="Q11" s="40">
        <v>12.0</v>
      </c>
      <c r="R11" s="41"/>
      <c r="S11" s="42"/>
      <c r="T11" s="40">
        <v>12.0</v>
      </c>
      <c r="U11" s="41"/>
      <c r="V11" s="39"/>
      <c r="W11" s="46">
        <f t="shared" si="6"/>
        <v>7</v>
      </c>
      <c r="X11" s="47">
        <f t="shared" si="7"/>
        <v>84</v>
      </c>
      <c r="Y11" s="48">
        <f t="shared" ref="Y11:Z11" si="18">W11*4</f>
        <v>28</v>
      </c>
      <c r="Z11" s="49">
        <f t="shared" si="18"/>
        <v>336</v>
      </c>
      <c r="AA11" s="50">
        <f t="shared" si="9"/>
        <v>0.08333333333</v>
      </c>
      <c r="AB11" s="50">
        <f t="shared" si="10"/>
        <v>0.09722222222</v>
      </c>
      <c r="AC11" s="50">
        <f t="shared" si="14"/>
        <v>1</v>
      </c>
      <c r="AD11" s="51">
        <v>99000.0</v>
      </c>
      <c r="AE11" s="51">
        <f t="shared" si="11"/>
        <v>2772000</v>
      </c>
      <c r="AF11" s="52"/>
    </row>
    <row r="12">
      <c r="A12" s="55"/>
      <c r="B12" s="56"/>
      <c r="C12" s="57"/>
      <c r="D12" s="58"/>
      <c r="E12" s="56"/>
      <c r="F12" s="57"/>
      <c r="G12" s="58"/>
      <c r="H12" s="56"/>
      <c r="I12" s="57"/>
      <c r="J12" s="59"/>
      <c r="K12" s="56"/>
      <c r="L12" s="57"/>
      <c r="M12" s="58"/>
      <c r="N12" s="56"/>
      <c r="O12" s="57"/>
      <c r="P12" s="58"/>
      <c r="Q12" s="56"/>
      <c r="R12" s="57"/>
      <c r="S12" s="58"/>
      <c r="T12" s="56"/>
      <c r="U12" s="57"/>
      <c r="V12" s="60"/>
      <c r="W12" s="61">
        <f>SUM(W7:W11)</f>
        <v>72</v>
      </c>
      <c r="X12" s="62"/>
      <c r="Y12" s="63">
        <f>SUM(Y7:Y11)</f>
        <v>288</v>
      </c>
      <c r="Z12" s="49"/>
      <c r="AA12" s="64">
        <f>Y12/Z11</f>
        <v>0.8571428571</v>
      </c>
      <c r="AB12" s="64">
        <f t="shared" si="10"/>
        <v>1</v>
      </c>
      <c r="AC12" s="64"/>
      <c r="AD12" s="65"/>
      <c r="AE12" s="65"/>
      <c r="AF12" s="52"/>
    </row>
    <row r="13">
      <c r="A13" s="66"/>
      <c r="B13" s="67"/>
      <c r="C13" s="68"/>
      <c r="D13" s="69"/>
      <c r="E13" s="67"/>
      <c r="F13" s="68"/>
      <c r="G13" s="69"/>
      <c r="H13" s="67"/>
      <c r="I13" s="68"/>
      <c r="J13" s="70"/>
      <c r="K13" s="67"/>
      <c r="L13" s="68"/>
      <c r="M13" s="69"/>
      <c r="N13" s="67"/>
      <c r="O13" s="68"/>
      <c r="P13" s="69"/>
      <c r="Q13" s="67"/>
      <c r="R13" s="68"/>
      <c r="S13" s="69"/>
      <c r="T13" s="67"/>
      <c r="U13" s="68"/>
      <c r="V13" s="71"/>
      <c r="W13" s="72"/>
      <c r="X13" s="73"/>
      <c r="Y13" s="74"/>
      <c r="Z13" s="75"/>
      <c r="AA13" s="76"/>
      <c r="AB13" s="76"/>
      <c r="AC13" s="76"/>
      <c r="AD13" s="77"/>
      <c r="AE13" s="77"/>
      <c r="AF13" s="78"/>
    </row>
    <row r="14">
      <c r="A14" s="2" t="s">
        <v>27</v>
      </c>
      <c r="B14" s="79">
        <v>14.0</v>
      </c>
      <c r="C14" s="80">
        <v>4.0</v>
      </c>
      <c r="D14" s="81">
        <f>(C14*100)/B14</f>
        <v>28.57142857</v>
      </c>
      <c r="E14" s="79">
        <v>14.0</v>
      </c>
      <c r="F14" s="80">
        <v>4.0</v>
      </c>
      <c r="G14" s="81">
        <f>(F14*100)/E14</f>
        <v>28.57142857</v>
      </c>
      <c r="H14" s="79">
        <v>14.0</v>
      </c>
      <c r="I14" s="80">
        <v>5.0</v>
      </c>
      <c r="J14" s="81">
        <f>(I14*100)/H14</f>
        <v>35.71428571</v>
      </c>
      <c r="K14" s="79">
        <v>14.0</v>
      </c>
      <c r="L14" s="80">
        <v>4.0</v>
      </c>
      <c r="M14" s="81">
        <f>(L14*100)/K14</f>
        <v>28.57142857</v>
      </c>
      <c r="N14" s="79">
        <v>14.0</v>
      </c>
      <c r="O14" s="80">
        <v>5.0</v>
      </c>
      <c r="P14" s="81">
        <f>(O14*100)/N14</f>
        <v>35.71428571</v>
      </c>
      <c r="Q14" s="79">
        <v>14.0</v>
      </c>
      <c r="R14" s="80">
        <v>10.0</v>
      </c>
      <c r="S14" s="81">
        <f>(R14*100)/Q14</f>
        <v>71.42857143</v>
      </c>
      <c r="T14" s="79">
        <v>14.0</v>
      </c>
      <c r="U14" s="80">
        <v>9.0</v>
      </c>
      <c r="V14" s="82">
        <f>(9*100)/14</f>
        <v>64.28571429</v>
      </c>
      <c r="W14" s="83">
        <f>+SUM(C14+F14+I14+L14+O14+R14+U14)</f>
        <v>41</v>
      </c>
      <c r="X14" s="84">
        <f>B14*7</f>
        <v>98</v>
      </c>
      <c r="Y14" s="85">
        <f>W14*4</f>
        <v>164</v>
      </c>
      <c r="Z14" s="86"/>
      <c r="AA14" s="87">
        <f>+W14/X14</f>
        <v>0.4183673469</v>
      </c>
      <c r="AB14" s="87"/>
      <c r="AC14" s="87"/>
      <c r="AD14" s="88">
        <v>58000.0</v>
      </c>
      <c r="AE14" s="89">
        <f>Y14*AD14</f>
        <v>9512000</v>
      </c>
      <c r="AF14" s="52"/>
    </row>
    <row r="15">
      <c r="A15" s="90"/>
      <c r="B15" s="67"/>
      <c r="C15" s="91"/>
      <c r="D15" s="70"/>
      <c r="E15" s="67"/>
      <c r="F15" s="68"/>
      <c r="G15" s="69"/>
      <c r="H15" s="67"/>
      <c r="I15" s="68"/>
      <c r="J15" s="69"/>
      <c r="K15" s="67"/>
      <c r="L15" s="68"/>
      <c r="M15" s="69"/>
      <c r="N15" s="67"/>
      <c r="O15" s="68"/>
      <c r="P15" s="69"/>
      <c r="Q15" s="67"/>
      <c r="R15" s="68"/>
      <c r="S15" s="69"/>
      <c r="T15" s="67"/>
      <c r="U15" s="68"/>
      <c r="V15" s="71"/>
      <c r="W15" s="72"/>
      <c r="X15" s="73"/>
      <c r="Y15" s="74"/>
      <c r="Z15" s="75"/>
      <c r="AA15" s="76"/>
      <c r="AB15" s="76"/>
      <c r="AC15" s="76"/>
      <c r="AD15" s="77"/>
      <c r="AE15" s="92"/>
      <c r="AF15" s="78"/>
    </row>
    <row r="16">
      <c r="A16" s="39" t="s">
        <v>28</v>
      </c>
      <c r="B16" s="40">
        <v>16.0</v>
      </c>
      <c r="C16" s="41"/>
      <c r="D16" s="42"/>
      <c r="E16" s="40">
        <v>16.0</v>
      </c>
      <c r="F16" s="43">
        <v>2.0</v>
      </c>
      <c r="G16" s="44">
        <f t="shared" ref="G16:G17" si="20">(F16*100)/E16</f>
        <v>12.5</v>
      </c>
      <c r="H16" s="40">
        <v>16.0</v>
      </c>
      <c r="I16" s="43">
        <v>4.0</v>
      </c>
      <c r="J16" s="44">
        <f>(I16*100)/H16</f>
        <v>25</v>
      </c>
      <c r="K16" s="40">
        <v>16.0</v>
      </c>
      <c r="L16" s="43">
        <v>4.0</v>
      </c>
      <c r="M16" s="44">
        <f>(L16*100)/K16</f>
        <v>25</v>
      </c>
      <c r="N16" s="40">
        <v>16.0</v>
      </c>
      <c r="O16" s="43">
        <v>0.0</v>
      </c>
      <c r="P16" s="44">
        <f t="shared" ref="P16:P17" si="21">(O16*100)/N16</f>
        <v>0</v>
      </c>
      <c r="Q16" s="40">
        <v>16.0</v>
      </c>
      <c r="R16" s="43">
        <v>9.0</v>
      </c>
      <c r="S16" s="44">
        <f>(R16*100)/Q16</f>
        <v>56.25</v>
      </c>
      <c r="T16" s="40">
        <v>16.0</v>
      </c>
      <c r="U16" s="43">
        <v>5.0</v>
      </c>
      <c r="V16" s="45">
        <f>(U16*100)/T16</f>
        <v>31.25</v>
      </c>
      <c r="W16" s="46">
        <f t="shared" ref="W16:W19" si="22">+SUM(C16+F16+I16+L16+O16+R16+U16)</f>
        <v>24</v>
      </c>
      <c r="X16" s="47">
        <f t="shared" ref="X16:X19" si="23">B16*7</f>
        <v>112</v>
      </c>
      <c r="Y16" s="48">
        <f t="shared" ref="Y16:Z16" si="19">W16*4</f>
        <v>96</v>
      </c>
      <c r="Z16" s="49">
        <f t="shared" si="19"/>
        <v>448</v>
      </c>
      <c r="AA16" s="50">
        <f t="shared" ref="AA16:AA19" si="25">+Y16/Z16</f>
        <v>0.2142857143</v>
      </c>
      <c r="AB16" s="50">
        <f t="shared" ref="AB16:AB20" si="26">AA16/$AA$20</f>
        <v>0.6315789474</v>
      </c>
      <c r="AC16" s="50">
        <f>AB16</f>
        <v>0.6315789474</v>
      </c>
      <c r="AD16" s="51">
        <v>199000.0</v>
      </c>
      <c r="AE16" s="51">
        <f t="shared" ref="AE16:AE19" si="27">Y16*AD16</f>
        <v>19104000</v>
      </c>
      <c r="AF16" s="52"/>
    </row>
    <row r="17">
      <c r="A17" s="93" t="s">
        <v>29</v>
      </c>
      <c r="B17" s="40">
        <v>16.0</v>
      </c>
      <c r="C17" s="43"/>
      <c r="D17" s="94"/>
      <c r="E17" s="40">
        <v>16.0</v>
      </c>
      <c r="F17" s="95">
        <v>3.0</v>
      </c>
      <c r="G17" s="94">
        <f t="shared" si="20"/>
        <v>18.75</v>
      </c>
      <c r="H17" s="40">
        <v>16.0</v>
      </c>
      <c r="I17" s="43"/>
      <c r="J17" s="94"/>
      <c r="K17" s="40">
        <v>16.0</v>
      </c>
      <c r="L17" s="43"/>
      <c r="M17" s="44"/>
      <c r="N17" s="40">
        <v>16.0</v>
      </c>
      <c r="O17" s="95">
        <v>3.0</v>
      </c>
      <c r="P17" s="94">
        <f t="shared" si="21"/>
        <v>18.75</v>
      </c>
      <c r="Q17" s="40">
        <v>16.0</v>
      </c>
      <c r="R17" s="43"/>
      <c r="S17" s="94"/>
      <c r="T17" s="40">
        <v>16.0</v>
      </c>
      <c r="U17" s="43"/>
      <c r="V17" s="96"/>
      <c r="W17" s="46">
        <f t="shared" si="22"/>
        <v>6</v>
      </c>
      <c r="X17" s="47">
        <f t="shared" si="23"/>
        <v>112</v>
      </c>
      <c r="Y17" s="48">
        <f t="shared" ref="Y17:Z17" si="24">W17*4</f>
        <v>24</v>
      </c>
      <c r="Z17" s="49">
        <f t="shared" si="24"/>
        <v>448</v>
      </c>
      <c r="AA17" s="50">
        <f t="shared" si="25"/>
        <v>0.05357142857</v>
      </c>
      <c r="AB17" s="50">
        <f t="shared" si="26"/>
        <v>0.1578947368</v>
      </c>
      <c r="AC17" s="50">
        <f t="shared" ref="AC17:AC19" si="29">AC16+AB17</f>
        <v>0.7894736842</v>
      </c>
      <c r="AD17" s="51">
        <v>66000.0</v>
      </c>
      <c r="AE17" s="51">
        <f t="shared" si="27"/>
        <v>1584000</v>
      </c>
      <c r="AF17" s="52"/>
    </row>
    <row r="18">
      <c r="A18" s="39" t="s">
        <v>30</v>
      </c>
      <c r="B18" s="40">
        <v>16.0</v>
      </c>
      <c r="C18" s="43">
        <v>2.0</v>
      </c>
      <c r="D18" s="94">
        <f t="shared" ref="D18:D19" si="30">(C18*100)/B18</f>
        <v>12.5</v>
      </c>
      <c r="E18" s="40">
        <v>16.0</v>
      </c>
      <c r="F18" s="41"/>
      <c r="G18" s="42"/>
      <c r="H18" s="40">
        <v>16.0</v>
      </c>
      <c r="I18" s="43">
        <v>2.0</v>
      </c>
      <c r="J18" s="44">
        <f>(I18*100)/H18</f>
        <v>12.5</v>
      </c>
      <c r="K18" s="40">
        <v>16.0</v>
      </c>
      <c r="L18" s="41"/>
      <c r="M18" s="42"/>
      <c r="N18" s="40">
        <v>16.0</v>
      </c>
      <c r="O18" s="41"/>
      <c r="P18" s="42"/>
      <c r="Q18" s="40">
        <v>16.0</v>
      </c>
      <c r="R18" s="41"/>
      <c r="S18" s="42"/>
      <c r="T18" s="40">
        <v>16.0</v>
      </c>
      <c r="U18" s="41"/>
      <c r="V18" s="39"/>
      <c r="W18" s="46">
        <f t="shared" si="22"/>
        <v>4</v>
      </c>
      <c r="X18" s="47">
        <f t="shared" si="23"/>
        <v>112</v>
      </c>
      <c r="Y18" s="48">
        <f t="shared" ref="Y18:Z18" si="28">W18*4</f>
        <v>16</v>
      </c>
      <c r="Z18" s="49">
        <f t="shared" si="28"/>
        <v>448</v>
      </c>
      <c r="AA18" s="50">
        <f t="shared" si="25"/>
        <v>0.03571428571</v>
      </c>
      <c r="AB18" s="50">
        <f t="shared" si="26"/>
        <v>0.1052631579</v>
      </c>
      <c r="AC18" s="50">
        <f t="shared" si="29"/>
        <v>0.8947368421</v>
      </c>
      <c r="AD18" s="51">
        <v>166000.0</v>
      </c>
      <c r="AE18" s="51">
        <f t="shared" si="27"/>
        <v>2656000</v>
      </c>
      <c r="AF18" s="52"/>
    </row>
    <row r="19">
      <c r="A19" s="93" t="s">
        <v>31</v>
      </c>
      <c r="B19" s="40">
        <v>16.0</v>
      </c>
      <c r="C19" s="95">
        <v>2.0</v>
      </c>
      <c r="D19" s="94">
        <f t="shared" si="30"/>
        <v>12.5</v>
      </c>
      <c r="E19" s="40">
        <v>16.0</v>
      </c>
      <c r="F19" s="43"/>
      <c r="G19" s="94"/>
      <c r="H19" s="40">
        <v>16.0</v>
      </c>
      <c r="I19" s="43"/>
      <c r="J19" s="94"/>
      <c r="K19" s="40">
        <v>16.0</v>
      </c>
      <c r="L19" s="43"/>
      <c r="M19" s="94"/>
      <c r="N19" s="40">
        <v>16.0</v>
      </c>
      <c r="O19" s="43"/>
      <c r="P19" s="94"/>
      <c r="Q19" s="40">
        <v>16.0</v>
      </c>
      <c r="R19" s="95">
        <v>2.0</v>
      </c>
      <c r="S19" s="94">
        <f>(R19*100)/Q19</f>
        <v>12.5</v>
      </c>
      <c r="T19" s="40">
        <v>16.0</v>
      </c>
      <c r="U19" s="43"/>
      <c r="V19" s="96"/>
      <c r="W19" s="46">
        <f t="shared" si="22"/>
        <v>4</v>
      </c>
      <c r="X19" s="47">
        <f t="shared" si="23"/>
        <v>112</v>
      </c>
      <c r="Y19" s="48">
        <f t="shared" ref="Y19:Z19" si="31">W19*4</f>
        <v>16</v>
      </c>
      <c r="Z19" s="49">
        <f t="shared" si="31"/>
        <v>448</v>
      </c>
      <c r="AA19" s="50">
        <f t="shared" si="25"/>
        <v>0.03571428571</v>
      </c>
      <c r="AB19" s="50">
        <f t="shared" si="26"/>
        <v>0.1052631579</v>
      </c>
      <c r="AC19" s="50">
        <f t="shared" si="29"/>
        <v>1</v>
      </c>
      <c r="AD19" s="51">
        <v>58000.0</v>
      </c>
      <c r="AE19" s="51">
        <f t="shared" si="27"/>
        <v>928000</v>
      </c>
      <c r="AF19" s="52"/>
    </row>
    <row r="20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8"/>
      <c r="X20" s="97"/>
      <c r="Y20" s="99">
        <f>SUM(Y16:Y19)</f>
        <v>152</v>
      </c>
      <c r="Z20" s="100"/>
      <c r="AA20" s="101">
        <f>Y20/Z19</f>
        <v>0.3392857143</v>
      </c>
      <c r="AB20" s="101">
        <f t="shared" si="26"/>
        <v>1</v>
      </c>
      <c r="AC20" s="101"/>
      <c r="AD20" s="97"/>
      <c r="AE20" s="102"/>
      <c r="AF20" s="103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>
      <c r="A24" s="10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>
      <c r="A25" s="10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>
      <c r="A26" s="10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</row>
  </sheetData>
  <mergeCells count="7">
    <mergeCell ref="B5:D5"/>
    <mergeCell ref="E5:G5"/>
    <mergeCell ref="H5:J5"/>
    <mergeCell ref="K5:M5"/>
    <mergeCell ref="N5:P5"/>
    <mergeCell ref="Q5:S5"/>
    <mergeCell ref="T5:V5"/>
  </mergeCells>
  <drawing r:id="rId1"/>
</worksheet>
</file>