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reouisedu-my.sharepoint.com/personal/valentina2192156_correo_uis_edu_co/Documents/LIBRO FINAL/"/>
    </mc:Choice>
  </mc:AlternateContent>
  <xr:revisionPtr revIDLastSave="3653" documentId="13_ncr:1_{929D57D0-DB6E-4B78-903C-A5FA76B88BA0}" xr6:coauthVersionLast="47" xr6:coauthVersionMax="47" xr10:uidLastSave="{D4823626-6D10-49C7-B539-ADCBADA9A5C3}"/>
  <bookViews>
    <workbookView xWindow="-120" yWindow="-120" windowWidth="20730" windowHeight="11040" activeTab="8" xr2:uid="{00000000-000D-0000-FFFF-FFFF00000000}"/>
  </bookViews>
  <sheets>
    <sheet name="AMZN" sheetId="1" r:id="rId1"/>
    <sheet name="AAPL" sheetId="8" r:id="rId2"/>
    <sheet name="BAC" sheetId="9" r:id="rId3"/>
    <sheet name="C" sheetId="11" r:id="rId4"/>
    <sheet name="GE" sheetId="10" r:id="rId5"/>
    <sheet name="JNJ" sheetId="12" r:id="rId6"/>
    <sheet name="JMP" sheetId="13" r:id="rId7"/>
    <sheet name="PFE" sheetId="14" r:id="rId8"/>
    <sheet name="Indicadores" sheetId="16" r:id="rId9"/>
  </sheets>
  <externalReferences>
    <externalReference r:id="rId10"/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16" l="1" a="1"/>
  <c r="AA35" i="16" s="1"/>
  <c r="AA29" i="16" a="1"/>
  <c r="AA29" i="16" s="1"/>
  <c r="C27" i="11"/>
  <c r="D27" i="11"/>
  <c r="E27" i="11"/>
  <c r="F27" i="11"/>
  <c r="G27" i="11"/>
  <c r="H27" i="11"/>
  <c r="I27" i="11"/>
  <c r="J27" i="11"/>
  <c r="K27" i="11"/>
  <c r="L27" i="11"/>
  <c r="M27" i="11"/>
  <c r="N27" i="11"/>
  <c r="B27" i="11"/>
  <c r="N39" i="8" l="1"/>
  <c r="M39" i="8"/>
  <c r="L39" i="8"/>
  <c r="K39" i="8"/>
  <c r="J39" i="8"/>
  <c r="I39" i="8"/>
  <c r="H39" i="8"/>
  <c r="G39" i="8"/>
  <c r="F39" i="8"/>
  <c r="E39" i="8"/>
  <c r="D39" i="8"/>
  <c r="C39" i="8"/>
  <c r="B39" i="8"/>
  <c r="AM65" i="16" l="1"/>
  <c r="AL51" i="16" a="1"/>
  <c r="AL51" i="16" s="1"/>
  <c r="AA51" i="16" a="1"/>
  <c r="AA51" i="16" s="1"/>
  <c r="AV29" i="16" a="1"/>
  <c r="AV29" i="16" s="1"/>
  <c r="E100" i="16" a="1"/>
  <c r="F111" i="16" s="1"/>
  <c r="AM62" i="16" s="1"/>
  <c r="AM43" i="16"/>
  <c r="E86" i="16" a="1"/>
  <c r="F96" i="16" s="1"/>
  <c r="AL29" i="16" a="1"/>
  <c r="AL29" i="16" s="1"/>
  <c r="AL45" i="16" s="1"/>
  <c r="E72" i="16" a="1"/>
  <c r="F79" i="16" s="1"/>
  <c r="E58" i="16" a="1"/>
  <c r="F67" i="16" s="1"/>
  <c r="AM38" i="16" s="1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AV7" i="16" a="1"/>
  <c r="AV7" i="16" s="1"/>
  <c r="E44" i="16" a="1"/>
  <c r="F48" i="16" s="1"/>
  <c r="AB33" i="16" s="1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E30" i="16" a="1"/>
  <c r="F42" i="16" s="1"/>
  <c r="AW19" i="16" s="1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AL7" i="16" a="1"/>
  <c r="AL7" i="16" s="1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E16" i="16" a="1"/>
  <c r="F28" i="16" s="1"/>
  <c r="AM19" i="16" s="1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AA7" i="16" a="1"/>
  <c r="AA7" i="16" s="1"/>
  <c r="W7" i="16" a="1"/>
  <c r="W7" i="16" s="1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U6" i="16"/>
  <c r="T6" i="16"/>
  <c r="S6" i="16"/>
  <c r="R6" i="16"/>
  <c r="Q6" i="16"/>
  <c r="P6" i="16"/>
  <c r="O6" i="16"/>
  <c r="N6" i="16"/>
  <c r="M6" i="16"/>
  <c r="L6" i="16"/>
  <c r="K6" i="16"/>
  <c r="J6" i="16"/>
  <c r="I6" i="16"/>
  <c r="E2" i="16" a="1"/>
  <c r="F14" i="16" s="1"/>
  <c r="AB19" i="16" s="1"/>
  <c r="D23" i="1"/>
  <c r="K28" i="16" s="1"/>
  <c r="N35" i="1"/>
  <c r="U39" i="16" s="1"/>
  <c r="M35" i="1"/>
  <c r="T39" i="16" s="1"/>
  <c r="L35" i="1"/>
  <c r="S50" i="16" s="1"/>
  <c r="K35" i="1"/>
  <c r="R39" i="16" s="1"/>
  <c r="J35" i="1"/>
  <c r="Q50" i="16" s="1"/>
  <c r="I35" i="1"/>
  <c r="P50" i="16" s="1"/>
  <c r="H35" i="1"/>
  <c r="O39" i="16" s="1"/>
  <c r="G35" i="1"/>
  <c r="N50" i="16" s="1"/>
  <c r="F35" i="1"/>
  <c r="M50" i="16" s="1"/>
  <c r="E35" i="1"/>
  <c r="L50" i="16" s="1"/>
  <c r="D35" i="1"/>
  <c r="K39" i="16" s="1"/>
  <c r="C35" i="1"/>
  <c r="J39" i="16" s="1"/>
  <c r="B35" i="1"/>
  <c r="I50" i="16" s="1"/>
  <c r="N27" i="9"/>
  <c r="U52" i="16" s="1"/>
  <c r="M27" i="9"/>
  <c r="T52" i="16" s="1"/>
  <c r="L27" i="9"/>
  <c r="S52" i="16" s="1"/>
  <c r="K27" i="9"/>
  <c r="R52" i="16" s="1"/>
  <c r="J27" i="9"/>
  <c r="Q41" i="16" s="1"/>
  <c r="I27" i="9"/>
  <c r="P52" i="16" s="1"/>
  <c r="H27" i="9"/>
  <c r="O41" i="16" s="1"/>
  <c r="G27" i="9"/>
  <c r="N52" i="16" s="1"/>
  <c r="F27" i="9"/>
  <c r="M52" i="16" s="1"/>
  <c r="E27" i="9"/>
  <c r="L52" i="16" s="1"/>
  <c r="D27" i="9"/>
  <c r="K52" i="16" s="1"/>
  <c r="C27" i="9"/>
  <c r="J52" i="16" s="1"/>
  <c r="B27" i="9"/>
  <c r="I41" i="16" s="1"/>
  <c r="U42" i="16"/>
  <c r="T42" i="16"/>
  <c r="S42" i="16"/>
  <c r="R53" i="16"/>
  <c r="Q53" i="16"/>
  <c r="P53" i="16"/>
  <c r="O53" i="16"/>
  <c r="N53" i="16"/>
  <c r="M42" i="16"/>
  <c r="L53" i="16"/>
  <c r="K42" i="16"/>
  <c r="J53" i="16"/>
  <c r="I53" i="16"/>
  <c r="N27" i="10"/>
  <c r="U54" i="16" s="1"/>
  <c r="M27" i="10"/>
  <c r="T54" i="16" s="1"/>
  <c r="L27" i="10"/>
  <c r="S54" i="16" s="1"/>
  <c r="K27" i="10"/>
  <c r="R43" i="16" s="1"/>
  <c r="J27" i="10"/>
  <c r="Q54" i="16" s="1"/>
  <c r="I27" i="10"/>
  <c r="P43" i="16" s="1"/>
  <c r="H27" i="10"/>
  <c r="O43" i="16" s="1"/>
  <c r="G27" i="10"/>
  <c r="N43" i="16" s="1"/>
  <c r="F27" i="10"/>
  <c r="M54" i="16" s="1"/>
  <c r="E27" i="10"/>
  <c r="L54" i="16" s="1"/>
  <c r="D27" i="10"/>
  <c r="K54" i="16" s="1"/>
  <c r="C27" i="10"/>
  <c r="J43" i="16" s="1"/>
  <c r="B27" i="10"/>
  <c r="I54" i="16" s="1"/>
  <c r="N27" i="12"/>
  <c r="U55" i="16" s="1"/>
  <c r="M27" i="12"/>
  <c r="T55" i="16" s="1"/>
  <c r="L27" i="12"/>
  <c r="S55" i="16" s="1"/>
  <c r="K27" i="12"/>
  <c r="R55" i="16" s="1"/>
  <c r="J27" i="12"/>
  <c r="Q44" i="16" s="1"/>
  <c r="I27" i="12"/>
  <c r="P55" i="16" s="1"/>
  <c r="H27" i="12"/>
  <c r="O55" i="16" s="1"/>
  <c r="G27" i="12"/>
  <c r="N44" i="16" s="1"/>
  <c r="F27" i="12"/>
  <c r="M55" i="16" s="1"/>
  <c r="E27" i="12"/>
  <c r="L44" i="16" s="1"/>
  <c r="D27" i="12"/>
  <c r="K44" i="16" s="1"/>
  <c r="C27" i="12"/>
  <c r="J55" i="16" s="1"/>
  <c r="B27" i="12"/>
  <c r="I44" i="16" s="1"/>
  <c r="N27" i="13"/>
  <c r="U56" i="16" s="1"/>
  <c r="M27" i="13"/>
  <c r="T56" i="16" s="1"/>
  <c r="L27" i="13"/>
  <c r="S45" i="16" s="1"/>
  <c r="K27" i="13"/>
  <c r="R56" i="16" s="1"/>
  <c r="J27" i="13"/>
  <c r="Q56" i="16" s="1"/>
  <c r="I27" i="13"/>
  <c r="P45" i="16" s="1"/>
  <c r="H27" i="13"/>
  <c r="O45" i="16" s="1"/>
  <c r="G27" i="13"/>
  <c r="N56" i="16" s="1"/>
  <c r="F27" i="13"/>
  <c r="M45" i="16" s="1"/>
  <c r="E27" i="13"/>
  <c r="L45" i="16" s="1"/>
  <c r="D27" i="13"/>
  <c r="K45" i="16" s="1"/>
  <c r="C27" i="13"/>
  <c r="J56" i="16" s="1"/>
  <c r="B27" i="13"/>
  <c r="I56" i="16" s="1"/>
  <c r="N27" i="14"/>
  <c r="U57" i="16" s="1"/>
  <c r="M27" i="14"/>
  <c r="T57" i="16" s="1"/>
  <c r="L27" i="14"/>
  <c r="S57" i="16" s="1"/>
  <c r="K27" i="14"/>
  <c r="R57" i="16" s="1"/>
  <c r="J27" i="14"/>
  <c r="Q57" i="16" s="1"/>
  <c r="I27" i="14"/>
  <c r="P57" i="16" s="1"/>
  <c r="H27" i="14"/>
  <c r="O57" i="16" s="1"/>
  <c r="G27" i="14"/>
  <c r="N57" i="16" s="1"/>
  <c r="F27" i="14"/>
  <c r="M57" i="16" s="1"/>
  <c r="E27" i="14"/>
  <c r="L57" i="16" s="1"/>
  <c r="D27" i="14"/>
  <c r="K57" i="16" s="1"/>
  <c r="C27" i="14"/>
  <c r="J57" i="16" s="1"/>
  <c r="B27" i="14"/>
  <c r="I57" i="16" s="1"/>
  <c r="O54" i="16" l="1"/>
  <c r="M39" i="16"/>
  <c r="T50" i="16"/>
  <c r="K17" i="16"/>
  <c r="T53" i="16"/>
  <c r="U50" i="16"/>
  <c r="U41" i="16"/>
  <c r="L42" i="16"/>
  <c r="O42" i="16"/>
  <c r="AC33" i="16"/>
  <c r="L56" i="16"/>
  <c r="AN62" i="16"/>
  <c r="T45" i="16"/>
  <c r="M53" i="16"/>
  <c r="J41" i="16"/>
  <c r="N46" i="16"/>
  <c r="L39" i="16"/>
  <c r="M41" i="16"/>
  <c r="R46" i="16"/>
  <c r="S39" i="16"/>
  <c r="M43" i="16"/>
  <c r="R44" i="16"/>
  <c r="O52" i="16"/>
  <c r="K55" i="16"/>
  <c r="K41" i="16"/>
  <c r="S44" i="16"/>
  <c r="J50" i="16"/>
  <c r="U53" i="16"/>
  <c r="L55" i="16"/>
  <c r="S56" i="16"/>
  <c r="L41" i="16"/>
  <c r="U43" i="16"/>
  <c r="T44" i="16"/>
  <c r="I46" i="16"/>
  <c r="K50" i="16"/>
  <c r="K53" i="16"/>
  <c r="N55" i="16"/>
  <c r="N42" i="16"/>
  <c r="J44" i="16"/>
  <c r="U44" i="16"/>
  <c r="J46" i="16"/>
  <c r="N54" i="16"/>
  <c r="Q55" i="16"/>
  <c r="R41" i="16"/>
  <c r="P42" i="16"/>
  <c r="J45" i="16"/>
  <c r="O46" i="16"/>
  <c r="O50" i="16"/>
  <c r="N39" i="16"/>
  <c r="S41" i="16"/>
  <c r="M44" i="16"/>
  <c r="P46" i="16"/>
  <c r="R50" i="16"/>
  <c r="I55" i="16"/>
  <c r="T41" i="16"/>
  <c r="R45" i="16"/>
  <c r="Q46" i="16"/>
  <c r="S53" i="16"/>
  <c r="K56" i="16"/>
  <c r="U45" i="16"/>
  <c r="O56" i="16"/>
  <c r="P39" i="16"/>
  <c r="N41" i="16"/>
  <c r="I42" i="16"/>
  <c r="Q42" i="16"/>
  <c r="L43" i="16"/>
  <c r="T43" i="16"/>
  <c r="O44" i="16"/>
  <c r="I45" i="16"/>
  <c r="Q45" i="16"/>
  <c r="K46" i="16"/>
  <c r="S46" i="16"/>
  <c r="J54" i="16"/>
  <c r="R54" i="16"/>
  <c r="P56" i="16"/>
  <c r="I43" i="16"/>
  <c r="Q43" i="16"/>
  <c r="N45" i="16"/>
  <c r="K43" i="16"/>
  <c r="I52" i="16"/>
  <c r="Q52" i="16"/>
  <c r="M56" i="16"/>
  <c r="P54" i="16"/>
  <c r="AX19" i="16"/>
  <c r="S43" i="16"/>
  <c r="I39" i="16"/>
  <c r="Q39" i="16"/>
  <c r="J42" i="16"/>
  <c r="R42" i="16"/>
  <c r="P44" i="16"/>
  <c r="L46" i="16"/>
  <c r="T46" i="16"/>
  <c r="P41" i="16"/>
  <c r="M46" i="16"/>
  <c r="U46" i="16"/>
  <c r="F93" i="16"/>
  <c r="AW36" i="16" s="1"/>
  <c r="AX36" i="16" s="1"/>
  <c r="E2" i="16"/>
  <c r="F2" i="16" s="1"/>
  <c r="AB7" i="16" s="1"/>
  <c r="AC7" i="16" s="1"/>
  <c r="F7" i="16"/>
  <c r="AB12" i="16" s="1"/>
  <c r="AC12" i="16" s="1"/>
  <c r="F3" i="16"/>
  <c r="AB8" i="16" s="1"/>
  <c r="AC8" i="16" s="1"/>
  <c r="F92" i="16"/>
  <c r="AB57" i="16" s="1"/>
  <c r="AC57" i="16" s="1"/>
  <c r="F9" i="16"/>
  <c r="AB14" i="16" s="1"/>
  <c r="AC14" i="16" s="1"/>
  <c r="F73" i="16"/>
  <c r="AO7" i="16" a="1"/>
  <c r="AO7" i="16" s="1"/>
  <c r="AO23" i="16" s="1"/>
  <c r="AP7" i="16" a="1"/>
  <c r="AP7" i="16" s="1"/>
  <c r="AP21" i="16" s="1"/>
  <c r="F75" i="16"/>
  <c r="F6" i="16"/>
  <c r="AB11" i="16" s="1"/>
  <c r="AC11" i="16" s="1"/>
  <c r="E86" i="16"/>
  <c r="F86" i="16" s="1"/>
  <c r="AB51" i="16" s="1"/>
  <c r="F13" i="16"/>
  <c r="AB18" i="16" s="1"/>
  <c r="AC18" i="16" s="1"/>
  <c r="AK7" i="16" a="1"/>
  <c r="AK7" i="16" s="1"/>
  <c r="AK23" i="16" s="1"/>
  <c r="F68" i="16"/>
  <c r="AM39" i="16" s="1"/>
  <c r="AN39" i="16" s="1"/>
  <c r="F87" i="16"/>
  <c r="AB52" i="16" s="1"/>
  <c r="AC52" i="16" s="1"/>
  <c r="AV45" i="16"/>
  <c r="AV43" i="16"/>
  <c r="AC19" i="16"/>
  <c r="AS29" i="16" a="1"/>
  <c r="AS29" i="16" s="1"/>
  <c r="AS45" i="16" s="1"/>
  <c r="AJ29" i="16" a="1"/>
  <c r="AJ29" i="16" s="1"/>
  <c r="AJ45" i="16" s="1"/>
  <c r="Z29" i="16" a="1"/>
  <c r="Z29" i="16" s="1"/>
  <c r="Z45" i="16" s="1"/>
  <c r="F97" i="16"/>
  <c r="AW40" i="16" s="1"/>
  <c r="AX40" i="16" s="1"/>
  <c r="AI29" i="16" a="1"/>
  <c r="AI29" i="16" s="1"/>
  <c r="AI43" i="16" s="1"/>
  <c r="AJ7" i="16" a="1"/>
  <c r="AJ7" i="16" s="1"/>
  <c r="AJ23" i="16" s="1"/>
  <c r="Y51" i="16" a="1"/>
  <c r="Y51" i="16" s="1"/>
  <c r="Y65" i="16" s="1"/>
  <c r="AU7" i="16" a="1"/>
  <c r="AU7" i="16" s="1"/>
  <c r="AU21" i="16" s="1"/>
  <c r="AU29" i="16" a="1"/>
  <c r="AU29" i="16" s="1"/>
  <c r="AI7" i="16" a="1"/>
  <c r="AI7" i="16" s="1"/>
  <c r="AI23" i="16" s="1"/>
  <c r="F5" i="16"/>
  <c r="AB10" i="16" s="1"/>
  <c r="AC10" i="16" s="1"/>
  <c r="F8" i="16"/>
  <c r="AB13" i="16" s="1"/>
  <c r="AC13" i="16" s="1"/>
  <c r="F12" i="16"/>
  <c r="AB17" i="16" s="1"/>
  <c r="AC17" i="16" s="1"/>
  <c r="AN19" i="16"/>
  <c r="Y29" i="16" a="1"/>
  <c r="Y29" i="16" s="1"/>
  <c r="Y45" i="16" s="1"/>
  <c r="AN38" i="16"/>
  <c r="F76" i="16"/>
  <c r="F89" i="16"/>
  <c r="AW32" i="16" s="1"/>
  <c r="AX32" i="16" s="1"/>
  <c r="X29" i="16" a="1"/>
  <c r="X29" i="16" s="1"/>
  <c r="X45" i="16" s="1"/>
  <c r="AI51" i="16" a="1"/>
  <c r="AI51" i="16" s="1"/>
  <c r="AI67" i="16" s="1"/>
  <c r="AK51" i="16" a="1"/>
  <c r="AK51" i="16" s="1"/>
  <c r="AK65" i="16" s="1"/>
  <c r="F77" i="16"/>
  <c r="F91" i="16"/>
  <c r="AB56" i="16" s="1"/>
  <c r="AC56" i="16" s="1"/>
  <c r="X7" i="16" a="1"/>
  <c r="X7" i="16" s="1"/>
  <c r="X21" i="16" s="1"/>
  <c r="F11" i="16"/>
  <c r="AB16" i="16" s="1"/>
  <c r="AC16" i="16" s="1"/>
  <c r="AT29" i="16" a="1"/>
  <c r="AT29" i="16" s="1"/>
  <c r="AT45" i="16" s="1"/>
  <c r="AK29" i="16" a="1"/>
  <c r="AK29" i="16" s="1"/>
  <c r="AK45" i="16" s="1"/>
  <c r="F82" i="16"/>
  <c r="AS7" i="16" a="1"/>
  <c r="AS7" i="16" s="1"/>
  <c r="AS23" i="16" s="1"/>
  <c r="X51" i="16" a="1"/>
  <c r="X51" i="16" s="1"/>
  <c r="X65" i="16" s="1"/>
  <c r="AT7" i="16" a="1"/>
  <c r="AT7" i="16" s="1"/>
  <c r="AT23" i="16" s="1"/>
  <c r="AP51" i="16" a="1"/>
  <c r="AP51" i="16" s="1"/>
  <c r="AP65" i="16" s="1"/>
  <c r="F10" i="16"/>
  <c r="AB15" i="16" s="1"/>
  <c r="AC15" i="16" s="1"/>
  <c r="AJ51" i="16" a="1"/>
  <c r="AJ51" i="16" s="1"/>
  <c r="AJ65" i="16" s="1"/>
  <c r="Z51" i="16" a="1"/>
  <c r="Z51" i="16" s="1"/>
  <c r="Z67" i="16" s="1"/>
  <c r="F70" i="16"/>
  <c r="AM41" i="16" s="1"/>
  <c r="AN41" i="16" s="1"/>
  <c r="AB61" i="16"/>
  <c r="AC61" i="16" s="1"/>
  <c r="AW39" i="16"/>
  <c r="AX39" i="16" s="1"/>
  <c r="AA23" i="16"/>
  <c r="AA21" i="16"/>
  <c r="AW29" i="16"/>
  <c r="AA45" i="16"/>
  <c r="AA43" i="16"/>
  <c r="AL23" i="16"/>
  <c r="AL21" i="16"/>
  <c r="AV23" i="16"/>
  <c r="AV21" i="16"/>
  <c r="AA67" i="16"/>
  <c r="AA65" i="16"/>
  <c r="AL67" i="16"/>
  <c r="AL65" i="16"/>
  <c r="F17" i="16"/>
  <c r="AM8" i="16" s="1"/>
  <c r="AN8" i="16" s="1"/>
  <c r="F19" i="16"/>
  <c r="AM10" i="16" s="1"/>
  <c r="AN10" i="16" s="1"/>
  <c r="F22" i="16"/>
  <c r="AM13" i="16" s="1"/>
  <c r="AN13" i="16" s="1"/>
  <c r="F31" i="16"/>
  <c r="AW8" i="16" s="1"/>
  <c r="AX8" i="16" s="1"/>
  <c r="F32" i="16"/>
  <c r="AW9" i="16" s="1"/>
  <c r="AX9" i="16" s="1"/>
  <c r="F33" i="16"/>
  <c r="AW10" i="16" s="1"/>
  <c r="AX10" i="16" s="1"/>
  <c r="F34" i="16"/>
  <c r="AW11" i="16" s="1"/>
  <c r="AX11" i="16" s="1"/>
  <c r="F35" i="16"/>
  <c r="AW12" i="16" s="1"/>
  <c r="AX12" i="16" s="1"/>
  <c r="F45" i="16"/>
  <c r="AB30" i="16" s="1"/>
  <c r="AC30" i="16" s="1"/>
  <c r="F46" i="16"/>
  <c r="AB31" i="16" s="1"/>
  <c r="AC31" i="16" s="1"/>
  <c r="E72" i="16"/>
  <c r="F72" i="16" s="1"/>
  <c r="F80" i="16"/>
  <c r="F106" i="16"/>
  <c r="AM57" i="16" s="1"/>
  <c r="AN57" i="16" s="1"/>
  <c r="F18" i="16"/>
  <c r="AM9" i="16" s="1"/>
  <c r="AN9" i="16" s="1"/>
  <c r="F4" i="16"/>
  <c r="AB9" i="16" s="1"/>
  <c r="AC9" i="16" s="1"/>
  <c r="F38" i="16"/>
  <c r="AW15" i="16" s="1"/>
  <c r="AX15" i="16" s="1"/>
  <c r="F41" i="16"/>
  <c r="AW18" i="16" s="1"/>
  <c r="AX18" i="16" s="1"/>
  <c r="F49" i="16"/>
  <c r="AB34" i="16" s="1"/>
  <c r="AC34" i="16" s="1"/>
  <c r="F50" i="16"/>
  <c r="AB35" i="16" s="1"/>
  <c r="AC35" i="16" s="1"/>
  <c r="F51" i="16"/>
  <c r="AB36" i="16" s="1"/>
  <c r="AC36" i="16" s="1"/>
  <c r="F52" i="16"/>
  <c r="AB37" i="16" s="1"/>
  <c r="AC37" i="16" s="1"/>
  <c r="F53" i="16"/>
  <c r="AB38" i="16" s="1"/>
  <c r="AC38" i="16" s="1"/>
  <c r="F54" i="16"/>
  <c r="AB39" i="16" s="1"/>
  <c r="AC39" i="16" s="1"/>
  <c r="F55" i="16"/>
  <c r="AB40" i="16" s="1"/>
  <c r="AC40" i="16" s="1"/>
  <c r="F56" i="16"/>
  <c r="AB41" i="16" s="1"/>
  <c r="AC41" i="16" s="1"/>
  <c r="E58" i="16"/>
  <c r="F58" i="16" s="1"/>
  <c r="AM29" i="16" s="1"/>
  <c r="F65" i="16"/>
  <c r="AM36" i="16" s="1"/>
  <c r="AN36" i="16" s="1"/>
  <c r="F81" i="16"/>
  <c r="F83" i="16"/>
  <c r="F88" i="16"/>
  <c r="F98" i="16"/>
  <c r="F109" i="16"/>
  <c r="AM60" i="16" s="1"/>
  <c r="AN60" i="16" s="1"/>
  <c r="AL43" i="16"/>
  <c r="F104" i="16"/>
  <c r="AM55" i="16" s="1"/>
  <c r="AN55" i="16" s="1"/>
  <c r="F112" i="16"/>
  <c r="AM63" i="16" s="1"/>
  <c r="AN63" i="16" s="1"/>
  <c r="F21" i="16"/>
  <c r="AM12" i="16" s="1"/>
  <c r="AN12" i="16" s="1"/>
  <c r="F36" i="16"/>
  <c r="AW13" i="16" s="1"/>
  <c r="AX13" i="16" s="1"/>
  <c r="F40" i="16"/>
  <c r="AW17" i="16" s="1"/>
  <c r="AX17" i="16" s="1"/>
  <c r="E44" i="16"/>
  <c r="F44" i="16" s="1"/>
  <c r="AB29" i="16" s="1"/>
  <c r="F47" i="16"/>
  <c r="AB32" i="16" s="1"/>
  <c r="AC32" i="16" s="1"/>
  <c r="F59" i="16"/>
  <c r="AM30" i="16" s="1"/>
  <c r="AN30" i="16" s="1"/>
  <c r="F94" i="16"/>
  <c r="E100" i="16"/>
  <c r="F100" i="16" s="1"/>
  <c r="AM51" i="16" s="1"/>
  <c r="F107" i="16"/>
  <c r="AM58" i="16" s="1"/>
  <c r="AN58" i="16" s="1"/>
  <c r="F24" i="16"/>
  <c r="AM15" i="16" s="1"/>
  <c r="AN15" i="16" s="1"/>
  <c r="F26" i="16"/>
  <c r="AM17" i="16" s="1"/>
  <c r="AN17" i="16" s="1"/>
  <c r="F60" i="16"/>
  <c r="AM31" i="16" s="1"/>
  <c r="AN31" i="16" s="1"/>
  <c r="F66" i="16"/>
  <c r="AM37" i="16" s="1"/>
  <c r="AN37" i="16" s="1"/>
  <c r="F84" i="16"/>
  <c r="F102" i="16"/>
  <c r="AM53" i="16" s="1"/>
  <c r="AN53" i="16" s="1"/>
  <c r="AW35" i="16"/>
  <c r="AX35" i="16" s="1"/>
  <c r="F110" i="16"/>
  <c r="AM61" i="16" s="1"/>
  <c r="AN61" i="16" s="1"/>
  <c r="F20" i="16"/>
  <c r="AM11" i="16" s="1"/>
  <c r="AN11" i="16" s="1"/>
  <c r="F25" i="16"/>
  <c r="AM16" i="16" s="1"/>
  <c r="AN16" i="16" s="1"/>
  <c r="F61" i="16"/>
  <c r="AM32" i="16" s="1"/>
  <c r="AN32" i="16" s="1"/>
  <c r="F69" i="16"/>
  <c r="AM40" i="16" s="1"/>
  <c r="AN40" i="16" s="1"/>
  <c r="F101" i="16"/>
  <c r="AM52" i="16" s="1"/>
  <c r="AW30" i="16"/>
  <c r="AX30" i="16" s="1"/>
  <c r="F105" i="16"/>
  <c r="AM56" i="16" s="1"/>
  <c r="AN56" i="16" s="1"/>
  <c r="F23" i="16"/>
  <c r="AM14" i="16" s="1"/>
  <c r="AN14" i="16" s="1"/>
  <c r="F37" i="16"/>
  <c r="AW14" i="16" s="1"/>
  <c r="AX14" i="16" s="1"/>
  <c r="F39" i="16"/>
  <c r="AW16" i="16" s="1"/>
  <c r="AX16" i="16" s="1"/>
  <c r="F62" i="16"/>
  <c r="AM33" i="16" s="1"/>
  <c r="AN33" i="16" s="1"/>
  <c r="F64" i="16"/>
  <c r="AM35" i="16" s="1"/>
  <c r="AN35" i="16" s="1"/>
  <c r="F78" i="16"/>
  <c r="F95" i="16"/>
  <c r="F108" i="16"/>
  <c r="AM59" i="16" s="1"/>
  <c r="AN59" i="16" s="1"/>
  <c r="E16" i="16"/>
  <c r="F16" i="16" s="1"/>
  <c r="AM7" i="16" s="1"/>
  <c r="AN7" i="16" s="1"/>
  <c r="F27" i="16"/>
  <c r="AM18" i="16" s="1"/>
  <c r="AN18" i="16" s="1"/>
  <c r="E30" i="16"/>
  <c r="F30" i="16" s="1"/>
  <c r="AW7" i="16" s="1"/>
  <c r="F63" i="16"/>
  <c r="AM34" i="16" s="1"/>
  <c r="AN34" i="16" s="1"/>
  <c r="F74" i="16"/>
  <c r="F90" i="16"/>
  <c r="F103" i="16"/>
  <c r="AM54" i="16" s="1"/>
  <c r="AN54" i="16" s="1"/>
  <c r="C23" i="1"/>
  <c r="AT21" i="16" l="1"/>
  <c r="AJ67" i="16"/>
  <c r="Y67" i="16"/>
  <c r="AS43" i="16"/>
  <c r="AT43" i="16"/>
  <c r="AK43" i="16"/>
  <c r="AE29" i="16" a="1"/>
  <c r="AE29" i="16" s="1"/>
  <c r="AE45" i="16" s="1"/>
  <c r="AI21" i="16"/>
  <c r="AJ21" i="16"/>
  <c r="X23" i="16"/>
  <c r="J28" i="16"/>
  <c r="J17" i="16"/>
  <c r="AO29" i="16" a="1"/>
  <c r="AO29" i="16" s="1"/>
  <c r="AO45" i="16" s="1"/>
  <c r="AZ29" i="16" a="1"/>
  <c r="AZ29" i="16" s="1"/>
  <c r="AZ43" i="16" s="1"/>
  <c r="AE7" i="16" a="1"/>
  <c r="AE7" i="16" s="1"/>
  <c r="AE21" i="16" s="1"/>
  <c r="AZ7" i="16" a="1"/>
  <c r="AZ7" i="16" s="1"/>
  <c r="AZ23" i="16" s="1"/>
  <c r="AY29" i="16" a="1"/>
  <c r="AY29" i="16" s="1"/>
  <c r="AY43" i="16" s="1"/>
  <c r="AE51" i="16" a="1"/>
  <c r="AE51" i="16" s="1"/>
  <c r="AE65" i="16" s="1"/>
  <c r="AP29" i="16" a="1"/>
  <c r="AP29" i="16" s="1"/>
  <c r="AP43" i="16" s="1"/>
  <c r="AB62" i="16"/>
  <c r="AC62" i="16" s="1"/>
  <c r="AD29" i="16" a="1"/>
  <c r="AD29" i="16" s="1"/>
  <c r="AD45" i="16" s="1"/>
  <c r="AB58" i="16"/>
  <c r="AC58" i="16" s="1"/>
  <c r="AD7" i="16" a="1"/>
  <c r="AD7" i="16" s="1"/>
  <c r="AD21" i="16" s="1"/>
  <c r="AO51" i="16" a="1"/>
  <c r="AO51" i="16" s="1"/>
  <c r="AO67" i="16" s="1"/>
  <c r="AY7" i="16" a="1"/>
  <c r="AY7" i="16" s="1"/>
  <c r="AY21" i="16" s="1"/>
  <c r="AD51" i="16" a="1"/>
  <c r="AD51" i="16" s="1"/>
  <c r="AD67" i="16" s="1"/>
  <c r="AP23" i="16"/>
  <c r="AB54" i="16"/>
  <c r="AC54" i="16" s="1"/>
  <c r="AI45" i="16"/>
  <c r="X43" i="16"/>
  <c r="Z65" i="16"/>
  <c r="AS21" i="16"/>
  <c r="AP67" i="16"/>
  <c r="AK67" i="16"/>
  <c r="AK21" i="16"/>
  <c r="Y43" i="16"/>
  <c r="AO21" i="16"/>
  <c r="AU45" i="16"/>
  <c r="AU43" i="16"/>
  <c r="X67" i="16"/>
  <c r="Z43" i="16"/>
  <c r="AU23" i="16"/>
  <c r="AC21" i="16"/>
  <c r="AW34" i="16"/>
  <c r="AX34" i="16" s="1"/>
  <c r="AI65" i="16"/>
  <c r="AJ43" i="16"/>
  <c r="AB60" i="16"/>
  <c r="AC60" i="16" s="1"/>
  <c r="AW38" i="16"/>
  <c r="AX38" i="16" s="1"/>
  <c r="AC51" i="16"/>
  <c r="AC29" i="16"/>
  <c r="AN29" i="16"/>
  <c r="AN45" i="16" s="1"/>
  <c r="AW23" i="16"/>
  <c r="AX7" i="16"/>
  <c r="AN21" i="16"/>
  <c r="AN23" i="16"/>
  <c r="AC23" i="16"/>
  <c r="AW41" i="16"/>
  <c r="AX41" i="16" s="1"/>
  <c r="AB63" i="16"/>
  <c r="AC63" i="16" s="1"/>
  <c r="AN67" i="16"/>
  <c r="AN65" i="16"/>
  <c r="AB59" i="16"/>
  <c r="AC59" i="16" s="1"/>
  <c r="AW37" i="16"/>
  <c r="AX37" i="16" s="1"/>
  <c r="AB53" i="16"/>
  <c r="AC53" i="16" s="1"/>
  <c r="AW31" i="16"/>
  <c r="AX31" i="16" s="1"/>
  <c r="AW33" i="16"/>
  <c r="AX33" i="16" s="1"/>
  <c r="AB55" i="16"/>
  <c r="AC55" i="16" s="1"/>
  <c r="AX29" i="16"/>
  <c r="AW45" i="16"/>
  <c r="AZ21" i="16" l="1"/>
  <c r="AP45" i="16"/>
  <c r="AO43" i="16"/>
  <c r="AE43" i="16"/>
  <c r="AZ45" i="16"/>
  <c r="AE23" i="16"/>
  <c r="AD23" i="16"/>
  <c r="AD65" i="16"/>
  <c r="AY45" i="16"/>
  <c r="AE67" i="16"/>
  <c r="AY23" i="16"/>
  <c r="AO65" i="16"/>
  <c r="AD43" i="16"/>
  <c r="AC67" i="16"/>
  <c r="AC65" i="16"/>
  <c r="AC45" i="16"/>
  <c r="AC43" i="16"/>
  <c r="AX21" i="16"/>
  <c r="AX23" i="16"/>
  <c r="AX45" i="16"/>
  <c r="AX43" i="16"/>
  <c r="AN43" i="16"/>
  <c r="K23" i="1" l="1"/>
  <c r="E23" i="1"/>
  <c r="F23" i="1"/>
  <c r="G23" i="1"/>
  <c r="H23" i="1"/>
  <c r="I23" i="1"/>
  <c r="J23" i="1"/>
  <c r="L23" i="1"/>
  <c r="M23" i="1"/>
  <c r="N23" i="1"/>
  <c r="B23" i="1"/>
  <c r="B7" i="1"/>
  <c r="C7" i="1"/>
  <c r="T28" i="16" l="1"/>
  <c r="T17" i="16"/>
  <c r="S28" i="16"/>
  <c r="S17" i="16"/>
  <c r="Q28" i="16"/>
  <c r="Q17" i="16"/>
  <c r="R28" i="16"/>
  <c r="R17" i="16"/>
  <c r="P28" i="16"/>
  <c r="P17" i="16"/>
  <c r="O28" i="16"/>
  <c r="O17" i="16"/>
  <c r="N17" i="16"/>
  <c r="N28" i="16"/>
  <c r="I28" i="16"/>
  <c r="I17" i="16"/>
  <c r="M17" i="16"/>
  <c r="M28" i="16"/>
  <c r="U17" i="16"/>
  <c r="U28" i="16"/>
  <c r="L28" i="16"/>
  <c r="L17" i="16"/>
  <c r="Y7" i="16" l="1" a="1"/>
  <c r="Y7" i="16" s="1"/>
  <c r="Z7" i="16" a="1"/>
  <c r="Z7" i="16" s="1"/>
  <c r="Z23" i="16" l="1"/>
  <c r="Z21" i="16"/>
  <c r="Y21" i="16"/>
  <c r="Y23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<sst xmlns="http://schemas.openxmlformats.org/spreadsheetml/2006/main" count="463" uniqueCount="176">
  <si>
    <t>BALANCE SHEET AMAZON.INC</t>
  </si>
  <si>
    <t>ASSETS</t>
  </si>
  <si>
    <t>Current assets:</t>
  </si>
  <si>
    <r>
      <rPr>
        <sz val="10"/>
        <rFont val="Times New Roman"/>
        <family val="1"/>
      </rPr>
      <t>Cash and cash equivalents</t>
    </r>
  </si>
  <si>
    <r>
      <rPr>
        <sz val="10"/>
        <rFont val="Times New Roman"/>
        <family val="1"/>
      </rPr>
      <t>Marketable securities</t>
    </r>
  </si>
  <si>
    <r>
      <rPr>
        <sz val="10"/>
        <rFont val="Times New Roman"/>
        <family val="1"/>
      </rPr>
      <t>Inventories</t>
    </r>
  </si>
  <si>
    <r>
      <rPr>
        <sz val="10"/>
        <rFont val="Times New Roman"/>
        <family val="1"/>
      </rPr>
      <t>Accounts receivable, net and other</t>
    </r>
  </si>
  <si>
    <t>Total current assets</t>
  </si>
  <si>
    <r>
      <rPr>
        <sz val="10"/>
        <rFont val="Times New Roman"/>
        <family val="1"/>
      </rPr>
      <t>Property and equipment, net</t>
    </r>
  </si>
  <si>
    <r>
      <rPr>
        <sz val="10"/>
        <rFont val="Times New Roman"/>
        <family val="1"/>
      </rPr>
      <t>Operating leases</t>
    </r>
  </si>
  <si>
    <r>
      <rPr>
        <sz val="10"/>
        <rFont val="Times New Roman"/>
        <family val="1"/>
      </rPr>
      <t>Goodwill</t>
    </r>
  </si>
  <si>
    <r>
      <rPr>
        <sz val="10"/>
        <rFont val="Times New Roman"/>
        <family val="1"/>
      </rPr>
      <t>Other assets</t>
    </r>
  </si>
  <si>
    <t>Total assets</t>
  </si>
  <si>
    <r>
      <rPr>
        <b/>
        <u/>
        <sz val="10"/>
        <rFont val="Times New Roman"/>
        <family val="1"/>
      </rPr>
      <t>LIABILITIES AND STOCKHOLDERS’ EQUITY</t>
    </r>
  </si>
  <si>
    <r>
      <rPr>
        <sz val="10"/>
        <rFont val="Times New Roman"/>
        <family val="1"/>
      </rPr>
      <t>Current liabilities:</t>
    </r>
  </si>
  <si>
    <r>
      <rPr>
        <sz val="10"/>
        <rFont val="Times New Roman"/>
        <family val="1"/>
      </rPr>
      <t>Accounts payable</t>
    </r>
  </si>
  <si>
    <r>
      <rPr>
        <sz val="10"/>
        <rFont val="Times New Roman"/>
        <family val="1"/>
      </rPr>
      <t>Accrued expenses and other</t>
    </r>
  </si>
  <si>
    <r>
      <rPr>
        <sz val="10"/>
        <rFont val="Times New Roman"/>
        <family val="1"/>
      </rPr>
      <t>Unearned revenue</t>
    </r>
  </si>
  <si>
    <t>Total current liabilities</t>
  </si>
  <si>
    <r>
      <rPr>
        <sz val="10"/>
        <rFont val="Times New Roman"/>
        <family val="1"/>
      </rPr>
      <t>Long-term lease liabilities</t>
    </r>
  </si>
  <si>
    <r>
      <rPr>
        <sz val="10"/>
        <rFont val="Times New Roman"/>
        <family val="1"/>
      </rPr>
      <t>Long-term debt</t>
    </r>
  </si>
  <si>
    <r>
      <rPr>
        <sz val="10"/>
        <rFont val="Times New Roman"/>
        <family val="1"/>
      </rPr>
      <t>Other long-term liabilities</t>
    </r>
  </si>
  <si>
    <t>Total libialities</t>
  </si>
  <si>
    <r>
      <rPr>
        <sz val="10"/>
        <rFont val="Times New Roman"/>
        <family val="1"/>
      </rPr>
      <t>Stockholders’ equity:</t>
    </r>
  </si>
  <si>
    <r>
      <rPr>
        <sz val="10"/>
        <rFont val="Times New Roman"/>
        <family val="1"/>
      </rPr>
      <t>Preferred stock ($0.01 par value; 500 shares authorized; no shares issued or outstanding)</t>
    </r>
  </si>
  <si>
    <r>
      <rPr>
        <sz val="10"/>
        <rFont val="Times New Roman"/>
        <family val="1"/>
      </rPr>
      <t>Common stock ($0.01 par value; 100,000 shares authorized; 10,644 and 10,757 shares issued; 10,175 and 10,242 shares outstanding)</t>
    </r>
  </si>
  <si>
    <r>
      <rPr>
        <sz val="10"/>
        <rFont val="Times New Roman"/>
        <family val="1"/>
      </rPr>
      <t>Treasury stock, at cost</t>
    </r>
  </si>
  <si>
    <r>
      <rPr>
        <sz val="10"/>
        <rFont val="Times New Roman"/>
        <family val="1"/>
      </rPr>
      <t>Additional paid-in capital</t>
    </r>
  </si>
  <si>
    <r>
      <rPr>
        <sz val="10"/>
        <rFont val="Times New Roman"/>
        <family val="1"/>
      </rPr>
      <t>Accumulated other comprehensive income (loss)</t>
    </r>
  </si>
  <si>
    <r>
      <rPr>
        <sz val="10"/>
        <rFont val="Times New Roman"/>
        <family val="1"/>
      </rPr>
      <t>Retained earnings</t>
    </r>
  </si>
  <si>
    <t>Total stockholders’ equity</t>
  </si>
  <si>
    <r>
      <rPr>
        <sz val="10"/>
        <rFont val="Times New Roman"/>
        <family val="1"/>
      </rPr>
      <t>Total liabilities and stockholders’ equity</t>
    </r>
  </si>
  <si>
    <t>Utilidad neta</t>
  </si>
  <si>
    <t>Short-term Marketable securities</t>
  </si>
  <si>
    <t>Accounts receivable, less allowances of $53 and $55, respectively</t>
  </si>
  <si>
    <t>10.93</t>
  </si>
  <si>
    <t>17.46</t>
  </si>
  <si>
    <t>Deferred tax assets</t>
  </si>
  <si>
    <t>Vendor non-trade receivables</t>
  </si>
  <si>
    <t>Other current assets .</t>
  </si>
  <si>
    <t>Long-term marketable securities</t>
  </si>
  <si>
    <t>170.43</t>
  </si>
  <si>
    <t>27.01</t>
  </si>
  <si>
    <t>39.44</t>
  </si>
  <si>
    <t>Acquired intangible assets, net .</t>
  </si>
  <si>
    <t>217.35</t>
  </si>
  <si>
    <t>Deferred revenue</t>
  </si>
  <si>
    <t>8.94</t>
  </si>
  <si>
    <t>Commercial paper</t>
  </si>
  <si>
    <t>5.98</t>
  </si>
  <si>
    <t>Current portion of long-term debt</t>
  </si>
  <si>
    <t>10.26</t>
  </si>
  <si>
    <t>Deferred revenue – non-current</t>
  </si>
  <si>
    <t>Long-term debt</t>
  </si>
  <si>
    <t>16.96</t>
  </si>
  <si>
    <t>Other non-current liabilities</t>
  </si>
  <si>
    <t>10.1</t>
  </si>
  <si>
    <t>142. 310</t>
  </si>
  <si>
    <t>Total liabilities</t>
  </si>
  <si>
    <r>
      <rPr>
        <sz val="10"/>
        <rFont val="Times New Roman"/>
        <family val="1"/>
      </rPr>
      <t>Commitments and contingencies (Note 7)</t>
    </r>
  </si>
  <si>
    <t>Common stock, no par value; 1,800,000 shares authorized; 929,277 and 915,970 shares issued and outstanding, respectively</t>
  </si>
  <si>
    <t>Retained earnings</t>
  </si>
  <si>
    <t>Accumulated other comprehensive income/(loss)</t>
  </si>
  <si>
    <t>Total shareholders’ equity</t>
  </si>
  <si>
    <t>Total liabilities and shareholders’ equity</t>
  </si>
  <si>
    <t>BALANCE SHEET BANK OF AMERICA</t>
  </si>
  <si>
    <t>Cash On Hand</t>
  </si>
  <si>
    <t>Receivables</t>
  </si>
  <si>
    <t>Inventory</t>
  </si>
  <si>
    <t>Pre-Paid Expenses</t>
  </si>
  <si>
    <t>Other Current Assets</t>
  </si>
  <si>
    <t>Total Current Assets</t>
  </si>
  <si>
    <t>Property, Plant, And Equipment</t>
  </si>
  <si>
    <t>Long-Term Investments</t>
  </si>
  <si>
    <t>Goodwill And Intangible Assets</t>
  </si>
  <si>
    <t>Other Long-Term Assets</t>
  </si>
  <si>
    <t>Total Long-Term Assets</t>
  </si>
  <si>
    <t>Total Assets</t>
  </si>
  <si>
    <t>Total Current Liabilities</t>
  </si>
  <si>
    <t>Long Term Debt</t>
  </si>
  <si>
    <t>$240 856</t>
  </si>
  <si>
    <t>Other Non-Current Liabilities</t>
  </si>
  <si>
    <t>Total Long Term Liabilities</t>
  </si>
  <si>
    <t>Total Liabilities</t>
  </si>
  <si>
    <t>Common Stock Net</t>
  </si>
  <si>
    <t>Retained Earnings (Accumulated Deficit)</t>
  </si>
  <si>
    <t>Comprehensive Income</t>
  </si>
  <si>
    <t>Other Share Holders Equity</t>
  </si>
  <si>
    <t>Share Holder Equity</t>
  </si>
  <si>
    <t>Total Liabilities And Share Holders Equity</t>
  </si>
  <si>
    <t>$2,354.507</t>
  </si>
  <si>
    <t>BALANCE SHEET CITIGROUP</t>
  </si>
  <si>
    <t>$741 855</t>
  </si>
  <si>
    <t>$26 253</t>
  </si>
  <si>
    <t>$333 443</t>
  </si>
  <si>
    <t>$352 290</t>
  </si>
  <si>
    <t>$28 337</t>
  </si>
  <si>
    <t>5122 122</t>
  </si>
  <si>
    <t>$491 334</t>
  </si>
  <si>
    <t>$504 549</t>
  </si>
  <si>
    <t>$509 649</t>
  </si>
  <si>
    <t>$483 618</t>
  </si>
  <si>
    <t>5206 178</t>
  </si>
  <si>
    <t>585 084</t>
  </si>
  <si>
    <t>$60 147</t>
  </si>
  <si>
    <t>5307 278</t>
  </si>
  <si>
    <t>S31</t>
  </si>
  <si>
    <t>BALANCE SHEET GENERAL ELECTRIC</t>
  </si>
  <si>
    <t>BALANCE SHEET JOHNSON &amp; JOHNSON</t>
  </si>
  <si>
    <t>$25 185</t>
  </si>
  <si>
    <t>Total Current Assels</t>
  </si>
  <si>
    <t>Total Long Term Assels</t>
  </si>
  <si>
    <t>Other Non Current Liabilities</t>
  </si>
  <si>
    <t>$69 123</t>
  </si>
  <si>
    <t>15 91</t>
  </si>
  <si>
    <t>S-15.242</t>
  </si>
  <si>
    <t>S-12 967</t>
  </si>
  <si>
    <t>BALANCE SHEET JPMORGAN AND CHASE CO</t>
  </si>
  <si>
    <t>$1.336 625</t>
  </si>
  <si>
    <t>$302 272</t>
  </si>
  <si>
    <t>Retained Earnings (Accumulated Deficit</t>
  </si>
  <si>
    <t>BALANCE SHEET PFIZER</t>
  </si>
  <si>
    <t>INDICADORES FINANCIEROS</t>
  </si>
  <si>
    <t>Precio dólar</t>
  </si>
  <si>
    <t>Amazon</t>
  </si>
  <si>
    <t>Last Price</t>
  </si>
  <si>
    <t>Last Price (USD)</t>
  </si>
  <si>
    <t>Mayor que</t>
  </si>
  <si>
    <t>Menor que</t>
  </si>
  <si>
    <t>Ideal &gt;1</t>
  </si>
  <si>
    <t>Ideal &lt;0,5</t>
  </si>
  <si>
    <t>Ideal &lt; 1</t>
  </si>
  <si>
    <t>RAZÓN CORRIENTE</t>
  </si>
  <si>
    <t>AMAZON</t>
  </si>
  <si>
    <t>Liquidez</t>
  </si>
  <si>
    <t>Rent. Acciones</t>
  </si>
  <si>
    <t>Rentabilidad</t>
  </si>
  <si>
    <t>AMZN</t>
  </si>
  <si>
    <t>Año</t>
  </si>
  <si>
    <t>Razón Corriente</t>
  </si>
  <si>
    <t>Endeudamiento</t>
  </si>
  <si>
    <t>Apalancamiento</t>
  </si>
  <si>
    <t>Ganancia por acción</t>
  </si>
  <si>
    <t>Precio/Beneficio</t>
  </si>
  <si>
    <t>ROA</t>
  </si>
  <si>
    <t>ROE</t>
  </si>
  <si>
    <t>APPLE</t>
  </si>
  <si>
    <t>BAC</t>
  </si>
  <si>
    <t>C</t>
  </si>
  <si>
    <t>GE</t>
  </si>
  <si>
    <t>JNJ</t>
  </si>
  <si>
    <t>JMP</t>
  </si>
  <si>
    <t>PFE</t>
  </si>
  <si>
    <t>ENDEUDAMIENTO (Endeudamiento)</t>
  </si>
  <si>
    <t>Apple</t>
  </si>
  <si>
    <t>Prom</t>
  </si>
  <si>
    <t>Desv.</t>
  </si>
  <si>
    <t>APPLE INC</t>
  </si>
  <si>
    <t>APALANCAMIENTO (Aplancamiento)</t>
  </si>
  <si>
    <t>BANK OF AMERICA</t>
  </si>
  <si>
    <t>CITIGROUP</t>
  </si>
  <si>
    <t>GENERAL ELECTRIC</t>
  </si>
  <si>
    <t>JPM</t>
  </si>
  <si>
    <t>JOHNSON &amp; JOHNSON</t>
  </si>
  <si>
    <t>JPMORAN CHASE &amp; CO</t>
  </si>
  <si>
    <t>Aplancamiento</t>
  </si>
  <si>
    <t>PFIZER</t>
  </si>
  <si>
    <t>:)</t>
  </si>
  <si>
    <t>BALANCE SHEET AAPLE</t>
  </si>
  <si>
    <t>GRÁFICA DEL ÍNDICE DE RAZÓN CORRIENTE</t>
  </si>
  <si>
    <t>GRÁFICA DEL INDICE DE ENDEUDAMIENTO</t>
  </si>
  <si>
    <t>GRÁFICA DEL ÍNDICE DE APALANCAMIENTO</t>
  </si>
  <si>
    <t>GRÁFICA DEL ÍNDICE ROA</t>
  </si>
  <si>
    <t>GRÁFICA DEL INDICE ROE</t>
  </si>
  <si>
    <t>GRÁFICA DEL ÍNDICE DE GANANCIA POR ACCIÓN</t>
  </si>
  <si>
    <t>GRÁFICA DEL ÍNDICE PRECIO/BENEFICIO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</si>
</sst>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\$\ #,##0"/>
    <numFmt numFmtId="165" formatCode="_(&quot;$ &quot;#,##0_);_(&quot;$ &quot;\(#,##0\)"/>
    <numFmt numFmtId="166" formatCode="_-&quot;$&quot;\ * #,##0_-;\-&quot;$&quot;\ * #,##0_-;_-&quot;$&quot;\ * &quot;-&quot;??_-;_-@_-"/>
    <numFmt numFmtId="167" formatCode="0.0%"/>
  </numFmts>
  <fonts count="3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231F20"/>
      <name val="Times New Roman"/>
      <family val="2"/>
    </font>
    <font>
      <b/>
      <u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231F20"/>
      <name val="Times New Roman"/>
      <family val="1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  <font>
      <b/>
      <sz val="12"/>
      <name val="Times New Roman"/>
      <family val="1"/>
    </font>
    <font>
      <b/>
      <u/>
      <sz val="10"/>
      <color rgb="FF231F20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339A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44" fontId="9" fillId="0" borderId="0" applyFon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8" borderId="9" applyNumberFormat="0" applyFont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9" fontId="29" fillId="0" borderId="0" applyFont="0" applyFill="0" applyBorder="0" applyAlignment="0" applyProtection="0"/>
  </cellStyleXfs>
  <cellXfs count="19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 shrinkToFit="1"/>
    </xf>
    <xf numFmtId="0" fontId="6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center" vertical="top" wrapText="1"/>
    </xf>
    <xf numFmtId="3" fontId="6" fillId="0" borderId="0" xfId="0" applyNumberFormat="1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7" fillId="0" borderId="0" xfId="0" applyFont="1" applyAlignment="1">
      <alignment horizontal="left" vertical="top"/>
    </xf>
    <xf numFmtId="164" fontId="24" fillId="0" borderId="11" xfId="0" applyNumberFormat="1" applyFont="1" applyBorder="1" applyAlignment="1">
      <alignment horizontal="center" vertical="top" shrinkToFit="1"/>
    </xf>
    <xf numFmtId="0" fontId="28" fillId="0" borderId="0" xfId="0" applyFont="1" applyAlignment="1">
      <alignment horizontal="center" vertical="center"/>
    </xf>
    <xf numFmtId="165" fontId="2" fillId="0" borderId="0" xfId="34" applyNumberFormat="1" applyFont="1" applyAlignment="1">
      <alignment horizontal="center" vertical="top"/>
    </xf>
    <xf numFmtId="37" fontId="2" fillId="0" borderId="0" xfId="34" applyNumberFormat="1" applyFont="1" applyAlignment="1">
      <alignment horizontal="center" vertical="top"/>
    </xf>
    <xf numFmtId="0" fontId="27" fillId="0" borderId="0" xfId="34" applyFont="1" applyAlignment="1">
      <alignment horizontal="center"/>
    </xf>
    <xf numFmtId="166" fontId="6" fillId="0" borderId="0" xfId="1" applyNumberFormat="1" applyFont="1" applyAlignment="1">
      <alignment horizontal="center"/>
    </xf>
    <xf numFmtId="166" fontId="28" fillId="0" borderId="0" xfId="1" applyNumberFormat="1" applyFont="1" applyAlignment="1">
      <alignment horizontal="center"/>
    </xf>
    <xf numFmtId="166" fontId="7" fillId="0" borderId="0" xfId="1" applyNumberFormat="1" applyFont="1" applyAlignment="1">
      <alignment horizontal="center"/>
    </xf>
    <xf numFmtId="166" fontId="6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center" vertical="top" wrapText="1"/>
    </xf>
    <xf numFmtId="166" fontId="6" fillId="0" borderId="0" xfId="0" applyNumberFormat="1" applyFont="1" applyAlignment="1">
      <alignment horizontal="center" vertical="top"/>
    </xf>
    <xf numFmtId="167" fontId="0" fillId="0" borderId="0" xfId="44" applyNumberFormat="1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2" fontId="6" fillId="0" borderId="14" xfId="0" applyNumberFormat="1" applyFont="1" applyBorder="1" applyAlignment="1">
      <alignment horizontal="center" vertical="top"/>
    </xf>
    <xf numFmtId="10" fontId="6" fillId="0" borderId="14" xfId="44" applyNumberFormat="1" applyFont="1" applyBorder="1" applyAlignment="1">
      <alignment horizontal="center" vertical="top"/>
    </xf>
    <xf numFmtId="2" fontId="6" fillId="0" borderId="15" xfId="0" applyNumberFormat="1" applyFont="1" applyBorder="1" applyAlignment="1">
      <alignment horizontal="center" vertical="top"/>
    </xf>
    <xf numFmtId="10" fontId="6" fillId="0" borderId="15" xfId="44" applyNumberFormat="1" applyFont="1" applyBorder="1" applyAlignment="1">
      <alignment horizontal="center" vertical="top"/>
    </xf>
    <xf numFmtId="44" fontId="6" fillId="0" borderId="14" xfId="1" applyFont="1" applyBorder="1" applyAlignment="1">
      <alignment horizontal="center" vertical="top"/>
    </xf>
    <xf numFmtId="44" fontId="6" fillId="0" borderId="15" xfId="1" applyFont="1" applyBorder="1" applyAlignment="1">
      <alignment horizontal="center" vertical="top"/>
    </xf>
    <xf numFmtId="166" fontId="6" fillId="0" borderId="14" xfId="1" applyNumberFormat="1" applyFont="1" applyBorder="1" applyAlignment="1">
      <alignment horizontal="center" vertical="top"/>
    </xf>
    <xf numFmtId="166" fontId="6" fillId="0" borderId="15" xfId="1" applyNumberFormat="1" applyFont="1" applyBorder="1" applyAlignment="1">
      <alignment horizontal="center" vertical="top"/>
    </xf>
    <xf numFmtId="2" fontId="6" fillId="0" borderId="14" xfId="44" applyNumberFormat="1" applyFont="1" applyBorder="1" applyAlignment="1">
      <alignment horizontal="center" vertical="top"/>
    </xf>
    <xf numFmtId="2" fontId="6" fillId="0" borderId="15" xfId="44" applyNumberFormat="1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35" borderId="16" xfId="0" applyFont="1" applyFill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2" fontId="6" fillId="0" borderId="13" xfId="0" applyNumberFormat="1" applyFont="1" applyBorder="1" applyAlignment="1">
      <alignment horizontal="center" vertical="top"/>
    </xf>
    <xf numFmtId="2" fontId="6" fillId="0" borderId="13" xfId="44" applyNumberFormat="1" applyFont="1" applyBorder="1" applyAlignment="1">
      <alignment horizontal="center" vertical="top"/>
    </xf>
    <xf numFmtId="44" fontId="6" fillId="0" borderId="13" xfId="1" applyFont="1" applyBorder="1" applyAlignment="1">
      <alignment horizontal="center" vertical="top"/>
    </xf>
    <xf numFmtId="10" fontId="6" fillId="0" borderId="13" xfId="44" applyNumberFormat="1" applyFont="1" applyBorder="1" applyAlignment="1">
      <alignment horizontal="center" vertical="top"/>
    </xf>
    <xf numFmtId="166" fontId="6" fillId="0" borderId="13" xfId="1" applyNumberFormat="1" applyFont="1" applyBorder="1" applyAlignment="1">
      <alignment horizontal="center" vertical="top"/>
    </xf>
    <xf numFmtId="44" fontId="0" fillId="0" borderId="19" xfId="0" applyNumberForma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4" fontId="0" fillId="0" borderId="20" xfId="0" applyNumberFormat="1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44" fontId="6" fillId="0" borderId="19" xfId="1" applyFont="1" applyBorder="1" applyAlignment="1">
      <alignment horizontal="center" vertical="top"/>
    </xf>
    <xf numFmtId="44" fontId="0" fillId="0" borderId="19" xfId="1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44" fontId="0" fillId="0" borderId="20" xfId="1" applyFont="1" applyBorder="1" applyAlignment="1">
      <alignment horizontal="center" vertical="top"/>
    </xf>
    <xf numFmtId="44" fontId="6" fillId="0" borderId="0" xfId="0" applyNumberFormat="1" applyFont="1" applyAlignment="1">
      <alignment horizontal="center" vertical="top"/>
    </xf>
    <xf numFmtId="44" fontId="7" fillId="0" borderId="12" xfId="0" applyNumberFormat="1" applyFont="1" applyBorder="1" applyAlignment="1">
      <alignment horizontal="center" vertical="top"/>
    </xf>
    <xf numFmtId="10" fontId="6" fillId="0" borderId="0" xfId="44" applyNumberFormat="1" applyFont="1" applyAlignment="1">
      <alignment horizontal="center" vertical="top"/>
    </xf>
    <xf numFmtId="9" fontId="7" fillId="0" borderId="0" xfId="44" applyFont="1" applyAlignment="1">
      <alignment horizontal="left" vertical="top"/>
    </xf>
    <xf numFmtId="9" fontId="0" fillId="0" borderId="0" xfId="44" applyFont="1" applyAlignment="1">
      <alignment horizontal="center" vertical="top"/>
    </xf>
    <xf numFmtId="164" fontId="33" fillId="36" borderId="0" xfId="0" applyNumberFormat="1" applyFont="1" applyFill="1" applyAlignment="1">
      <alignment horizontal="center" vertical="top" shrinkToFit="1"/>
    </xf>
    <xf numFmtId="0" fontId="8" fillId="0" borderId="0" xfId="0" applyFont="1" applyAlignment="1">
      <alignment horizontal="left" vertical="top"/>
    </xf>
    <xf numFmtId="0" fontId="5" fillId="36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36" borderId="0" xfId="0" applyFont="1" applyFill="1" applyAlignment="1">
      <alignment horizontal="left" vertical="top"/>
    </xf>
    <xf numFmtId="44" fontId="7" fillId="36" borderId="0" xfId="1" applyFont="1" applyFill="1" applyAlignment="1">
      <alignment horizontal="center" vertical="top"/>
    </xf>
    <xf numFmtId="44" fontId="8" fillId="36" borderId="0" xfId="1" applyFont="1" applyFill="1" applyAlignment="1">
      <alignment horizontal="center" vertical="top"/>
    </xf>
    <xf numFmtId="164" fontId="33" fillId="36" borderId="1" xfId="0" applyNumberFormat="1" applyFont="1" applyFill="1" applyBorder="1" applyAlignment="1">
      <alignment horizontal="center" vertical="top" shrinkToFit="1"/>
    </xf>
    <xf numFmtId="164" fontId="33" fillId="36" borderId="11" xfId="0" applyNumberFormat="1" applyFont="1" applyFill="1" applyBorder="1" applyAlignment="1">
      <alignment horizontal="center" vertical="top" shrinkToFit="1"/>
    </xf>
    <xf numFmtId="166" fontId="7" fillId="36" borderId="0" xfId="1" applyNumberFormat="1" applyFont="1" applyFill="1" applyAlignment="1">
      <alignment horizontal="center"/>
    </xf>
    <xf numFmtId="0" fontId="8" fillId="36" borderId="0" xfId="0" applyFont="1" applyFill="1" applyAlignment="1">
      <alignment horizontal="left" vertical="top"/>
    </xf>
    <xf numFmtId="166" fontId="8" fillId="36" borderId="0" xfId="1" applyNumberFormat="1" applyFont="1" applyFill="1" applyAlignment="1">
      <alignment horizontal="center"/>
    </xf>
    <xf numFmtId="44" fontId="8" fillId="36" borderId="0" xfId="1" applyFont="1" applyFill="1" applyAlignment="1">
      <alignment horizontal="center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36" borderId="0" xfId="0" applyFont="1" applyFill="1" applyAlignment="1">
      <alignment vertical="top"/>
    </xf>
    <xf numFmtId="0" fontId="7" fillId="0" borderId="0" xfId="0" applyFont="1" applyAlignment="1">
      <alignment vertical="top"/>
    </xf>
    <xf numFmtId="44" fontId="8" fillId="36" borderId="0" xfId="1" applyFont="1" applyFill="1" applyAlignment="1">
      <alignment vertical="top"/>
    </xf>
    <xf numFmtId="0" fontId="30" fillId="0" borderId="0" xfId="0" applyFont="1" applyAlignment="1">
      <alignment vertical="center"/>
    </xf>
    <xf numFmtId="0" fontId="6" fillId="0" borderId="19" xfId="0" applyFont="1" applyBorder="1" applyAlignment="1">
      <alignment horizontal="center" vertical="top"/>
    </xf>
    <xf numFmtId="0" fontId="7" fillId="33" borderId="12" xfId="0" applyFont="1" applyFill="1" applyBorder="1" applyAlignment="1">
      <alignment horizontal="center" vertical="top"/>
    </xf>
    <xf numFmtId="2" fontId="3" fillId="33" borderId="12" xfId="0" applyNumberFormat="1" applyFont="1" applyFill="1" applyBorder="1" applyAlignment="1">
      <alignment horizontal="center" vertical="top"/>
    </xf>
    <xf numFmtId="44" fontId="3" fillId="33" borderId="12" xfId="1" applyFont="1" applyFill="1" applyBorder="1" applyAlignment="1">
      <alignment horizontal="center" vertical="top"/>
    </xf>
    <xf numFmtId="10" fontId="3" fillId="33" borderId="12" xfId="44" applyNumberFormat="1" applyFont="1" applyFill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2" fontId="0" fillId="0" borderId="22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167" fontId="0" fillId="0" borderId="24" xfId="44" applyNumberFormat="1" applyFont="1" applyBorder="1" applyAlignment="1">
      <alignment horizontal="center" vertical="top"/>
    </xf>
    <xf numFmtId="167" fontId="0" fillId="0" borderId="25" xfId="44" applyNumberFormat="1" applyFont="1" applyBorder="1" applyAlignment="1">
      <alignment horizontal="center" vertical="top"/>
    </xf>
    <xf numFmtId="167" fontId="0" fillId="0" borderId="23" xfId="44" applyNumberFormat="1" applyFont="1" applyBorder="1" applyAlignment="1">
      <alignment horizontal="center" vertical="top"/>
    </xf>
    <xf numFmtId="167" fontId="0" fillId="0" borderId="21" xfId="44" applyNumberFormat="1" applyFont="1" applyBorder="1" applyAlignment="1">
      <alignment horizontal="center" vertical="top"/>
    </xf>
    <xf numFmtId="167" fontId="0" fillId="0" borderId="0" xfId="44" applyNumberFormat="1" applyFont="1" applyBorder="1" applyAlignment="1">
      <alignment horizontal="center" vertical="top"/>
    </xf>
    <xf numFmtId="167" fontId="0" fillId="0" borderId="19" xfId="44" applyNumberFormat="1" applyFont="1" applyBorder="1" applyAlignment="1">
      <alignment horizontal="center" vertical="top"/>
    </xf>
    <xf numFmtId="167" fontId="0" fillId="0" borderId="22" xfId="44" applyNumberFormat="1" applyFont="1" applyBorder="1" applyAlignment="1">
      <alignment horizontal="center" vertical="top"/>
    </xf>
    <xf numFmtId="167" fontId="0" fillId="0" borderId="1" xfId="44" applyNumberFormat="1" applyFont="1" applyBorder="1" applyAlignment="1">
      <alignment horizontal="center" vertical="top"/>
    </xf>
    <xf numFmtId="167" fontId="0" fillId="0" borderId="20" xfId="44" applyNumberFormat="1" applyFont="1" applyBorder="1" applyAlignment="1">
      <alignment horizontal="center" vertical="top"/>
    </xf>
    <xf numFmtId="0" fontId="7" fillId="39" borderId="12" xfId="0" applyFont="1" applyFill="1" applyBorder="1" applyAlignment="1">
      <alignment horizontal="center" vertical="top"/>
    </xf>
    <xf numFmtId="2" fontId="3" fillId="39" borderId="12" xfId="0" applyNumberFormat="1" applyFont="1" applyFill="1" applyBorder="1" applyAlignment="1">
      <alignment horizontal="center" vertical="top"/>
    </xf>
    <xf numFmtId="44" fontId="3" fillId="39" borderId="12" xfId="1" applyFont="1" applyFill="1" applyBorder="1" applyAlignment="1">
      <alignment horizontal="center" vertical="top"/>
    </xf>
    <xf numFmtId="10" fontId="3" fillId="39" borderId="12" xfId="44" applyNumberFormat="1" applyFont="1" applyFill="1" applyBorder="1" applyAlignment="1">
      <alignment horizontal="center" vertical="top"/>
    </xf>
    <xf numFmtId="0" fontId="7" fillId="40" borderId="12" xfId="0" applyFont="1" applyFill="1" applyBorder="1" applyAlignment="1">
      <alignment horizontal="center" vertical="top"/>
    </xf>
    <xf numFmtId="2" fontId="3" fillId="40" borderId="12" xfId="0" applyNumberFormat="1" applyFont="1" applyFill="1" applyBorder="1" applyAlignment="1">
      <alignment horizontal="center" vertical="top"/>
    </xf>
    <xf numFmtId="44" fontId="3" fillId="40" borderId="12" xfId="1" applyFont="1" applyFill="1" applyBorder="1" applyAlignment="1">
      <alignment horizontal="center" vertical="top"/>
    </xf>
    <xf numFmtId="10" fontId="3" fillId="40" borderId="12" xfId="44" applyNumberFormat="1" applyFont="1" applyFill="1" applyBorder="1" applyAlignment="1">
      <alignment horizontal="center" vertical="top"/>
    </xf>
    <xf numFmtId="0" fontId="7" fillId="42" borderId="12" xfId="0" applyFont="1" applyFill="1" applyBorder="1" applyAlignment="1">
      <alignment horizontal="center" vertical="top"/>
    </xf>
    <xf numFmtId="2" fontId="3" fillId="42" borderId="12" xfId="0" applyNumberFormat="1" applyFont="1" applyFill="1" applyBorder="1" applyAlignment="1">
      <alignment horizontal="center" vertical="top"/>
    </xf>
    <xf numFmtId="44" fontId="3" fillId="42" borderId="12" xfId="1" applyFont="1" applyFill="1" applyBorder="1" applyAlignment="1">
      <alignment horizontal="center" vertical="top"/>
    </xf>
    <xf numFmtId="10" fontId="3" fillId="42" borderId="12" xfId="44" applyNumberFormat="1" applyFont="1" applyFill="1" applyBorder="1" applyAlignment="1">
      <alignment horizontal="center" vertical="top"/>
    </xf>
    <xf numFmtId="0" fontId="7" fillId="37" borderId="12" xfId="0" applyFont="1" applyFill="1" applyBorder="1" applyAlignment="1">
      <alignment horizontal="center" vertical="top"/>
    </xf>
    <xf numFmtId="2" fontId="3" fillId="37" borderId="12" xfId="0" applyNumberFormat="1" applyFont="1" applyFill="1" applyBorder="1" applyAlignment="1">
      <alignment horizontal="center" vertical="top"/>
    </xf>
    <xf numFmtId="44" fontId="3" fillId="37" borderId="12" xfId="1" applyFont="1" applyFill="1" applyBorder="1" applyAlignment="1">
      <alignment horizontal="center" vertical="top"/>
    </xf>
    <xf numFmtId="10" fontId="3" fillId="37" borderId="12" xfId="44" applyNumberFormat="1" applyFont="1" applyFill="1" applyBorder="1" applyAlignment="1">
      <alignment horizontal="center" vertical="top"/>
    </xf>
    <xf numFmtId="0" fontId="35" fillId="43" borderId="12" xfId="0" applyFont="1" applyFill="1" applyBorder="1" applyAlignment="1">
      <alignment horizontal="center" vertical="top"/>
    </xf>
    <xf numFmtId="2" fontId="35" fillId="43" borderId="12" xfId="0" applyNumberFormat="1" applyFont="1" applyFill="1" applyBorder="1" applyAlignment="1">
      <alignment horizontal="center" vertical="top"/>
    </xf>
    <xf numFmtId="44" fontId="35" fillId="43" borderId="12" xfId="1" applyFont="1" applyFill="1" applyBorder="1" applyAlignment="1">
      <alignment horizontal="center" vertical="top"/>
    </xf>
    <xf numFmtId="10" fontId="35" fillId="43" borderId="12" xfId="44" applyNumberFormat="1" applyFont="1" applyFill="1" applyBorder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1" fillId="0" borderId="1" xfId="0" applyFont="1" applyBorder="1" applyAlignment="1">
      <alignment horizontal="center" vertical="top"/>
    </xf>
    <xf numFmtId="44" fontId="0" fillId="0" borderId="0" xfId="0" applyNumberFormat="1" applyAlignment="1">
      <alignment horizontal="center" vertical="top"/>
    </xf>
    <xf numFmtId="0" fontId="35" fillId="41" borderId="12" xfId="0" applyFont="1" applyFill="1" applyBorder="1" applyAlignment="1">
      <alignment horizontal="center" vertical="top"/>
    </xf>
    <xf numFmtId="2" fontId="35" fillId="41" borderId="12" xfId="0" applyNumberFormat="1" applyFont="1" applyFill="1" applyBorder="1" applyAlignment="1">
      <alignment horizontal="center" vertical="top"/>
    </xf>
    <xf numFmtId="44" fontId="35" fillId="41" borderId="12" xfId="1" applyFont="1" applyFill="1" applyBorder="1" applyAlignment="1">
      <alignment horizontal="center" vertical="top"/>
    </xf>
    <xf numFmtId="10" fontId="35" fillId="41" borderId="12" xfId="44" applyNumberFormat="1" applyFont="1" applyFill="1" applyBorder="1" applyAlignment="1">
      <alignment horizontal="center" vertical="top"/>
    </xf>
    <xf numFmtId="0" fontId="36" fillId="0" borderId="0" xfId="0" applyFont="1" applyAlignment="1">
      <alignment horizontal="left" vertical="top"/>
    </xf>
    <xf numFmtId="0" fontId="36" fillId="0" borderId="0" xfId="0" applyFont="1" applyAlignment="1">
      <alignment horizontal="center" vertical="top"/>
    </xf>
    <xf numFmtId="44" fontId="36" fillId="0" borderId="0" xfId="0" applyNumberFormat="1" applyFont="1" applyAlignment="1">
      <alignment horizontal="center" vertical="top"/>
    </xf>
    <xf numFmtId="0" fontId="7" fillId="34" borderId="12" xfId="0" applyFont="1" applyFill="1" applyBorder="1" applyAlignment="1">
      <alignment horizontal="center" vertical="top"/>
    </xf>
    <xf numFmtId="2" fontId="3" fillId="34" borderId="12" xfId="0" applyNumberFormat="1" applyFont="1" applyFill="1" applyBorder="1" applyAlignment="1">
      <alignment horizontal="center" vertical="top"/>
    </xf>
    <xf numFmtId="44" fontId="3" fillId="34" borderId="12" xfId="1" applyFont="1" applyFill="1" applyBorder="1" applyAlignment="1">
      <alignment horizontal="center" vertical="top"/>
    </xf>
    <xf numFmtId="10" fontId="3" fillId="34" borderId="12" xfId="44" applyNumberFormat="1" applyFont="1" applyFill="1" applyBorder="1" applyAlignment="1">
      <alignment horizontal="center" vertical="top"/>
    </xf>
    <xf numFmtId="0" fontId="32" fillId="33" borderId="0" xfId="0" applyFont="1" applyFill="1" applyAlignment="1">
      <alignment horizontal="center" vertical="top"/>
    </xf>
    <xf numFmtId="0" fontId="30" fillId="33" borderId="0" xfId="0" applyFont="1" applyFill="1" applyAlignment="1">
      <alignment horizontal="center" vertical="top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34" fillId="33" borderId="16" xfId="0" applyFont="1" applyFill="1" applyBorder="1" applyAlignment="1">
      <alignment horizontal="center" vertical="top"/>
    </xf>
    <xf numFmtId="0" fontId="34" fillId="33" borderId="17" xfId="0" applyFont="1" applyFill="1" applyBorder="1" applyAlignment="1">
      <alignment horizontal="center" vertical="top"/>
    </xf>
    <xf numFmtId="0" fontId="34" fillId="33" borderId="18" xfId="0" applyFont="1" applyFill="1" applyBorder="1" applyAlignment="1">
      <alignment horizontal="center" vertical="top"/>
    </xf>
    <xf numFmtId="0" fontId="7" fillId="35" borderId="16" xfId="0" applyFont="1" applyFill="1" applyBorder="1" applyAlignment="1">
      <alignment horizontal="center" vertical="top"/>
    </xf>
    <xf numFmtId="0" fontId="7" fillId="35" borderId="17" xfId="0" applyFont="1" applyFill="1" applyBorder="1" applyAlignment="1">
      <alignment horizontal="center" vertical="top"/>
    </xf>
    <xf numFmtId="0" fontId="7" fillId="35" borderId="18" xfId="0" applyFont="1" applyFill="1" applyBorder="1" applyAlignment="1">
      <alignment horizontal="center" vertical="top"/>
    </xf>
    <xf numFmtId="0" fontId="30" fillId="38" borderId="16" xfId="0" applyFont="1" applyFill="1" applyBorder="1" applyAlignment="1">
      <alignment horizontal="center" vertical="center"/>
    </xf>
    <xf numFmtId="0" fontId="30" fillId="38" borderId="17" xfId="0" applyFont="1" applyFill="1" applyBorder="1" applyAlignment="1">
      <alignment horizontal="center" vertical="center"/>
    </xf>
    <xf numFmtId="0" fontId="30" fillId="38" borderId="18" xfId="0" applyFont="1" applyFill="1" applyBorder="1" applyAlignment="1">
      <alignment horizontal="center" vertical="center"/>
    </xf>
    <xf numFmtId="0" fontId="7" fillId="40" borderId="16" xfId="0" applyFont="1" applyFill="1" applyBorder="1" applyAlignment="1">
      <alignment horizontal="center" vertical="top"/>
    </xf>
    <xf numFmtId="0" fontId="7" fillId="40" borderId="17" xfId="0" applyFont="1" applyFill="1" applyBorder="1" applyAlignment="1">
      <alignment horizontal="center" vertical="top"/>
    </xf>
    <xf numFmtId="0" fontId="7" fillId="40" borderId="18" xfId="0" applyFont="1" applyFill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35" fillId="41" borderId="16" xfId="0" applyFont="1" applyFill="1" applyBorder="1" applyAlignment="1">
      <alignment horizontal="center" vertical="top"/>
    </xf>
    <xf numFmtId="0" fontId="35" fillId="41" borderId="17" xfId="0" applyFont="1" applyFill="1" applyBorder="1" applyAlignment="1">
      <alignment horizontal="center" vertical="top"/>
    </xf>
    <xf numFmtId="0" fontId="35" fillId="41" borderId="18" xfId="0" applyFont="1" applyFill="1" applyBorder="1" applyAlignment="1">
      <alignment horizontal="center" vertical="top"/>
    </xf>
    <xf numFmtId="0" fontId="7" fillId="42" borderId="16" xfId="0" applyFont="1" applyFill="1" applyBorder="1" applyAlignment="1">
      <alignment horizontal="center" vertical="top"/>
    </xf>
    <xf numFmtId="0" fontId="7" fillId="42" borderId="17" xfId="0" applyFont="1" applyFill="1" applyBorder="1" applyAlignment="1">
      <alignment horizontal="center" vertical="top"/>
    </xf>
    <xf numFmtId="0" fontId="7" fillId="42" borderId="18" xfId="0" applyFont="1" applyFill="1" applyBorder="1" applyAlignment="1">
      <alignment horizontal="center" vertical="top"/>
    </xf>
    <xf numFmtId="0" fontId="34" fillId="39" borderId="16" xfId="0" applyFont="1" applyFill="1" applyBorder="1" applyAlignment="1">
      <alignment horizontal="center" vertical="top"/>
    </xf>
    <xf numFmtId="0" fontId="34" fillId="39" borderId="17" xfId="0" applyFont="1" applyFill="1" applyBorder="1" applyAlignment="1">
      <alignment horizontal="center" vertical="top"/>
    </xf>
    <xf numFmtId="0" fontId="34" fillId="39" borderId="18" xfId="0" applyFont="1" applyFill="1" applyBorder="1" applyAlignment="1">
      <alignment horizontal="center" vertical="top"/>
    </xf>
    <xf numFmtId="0" fontId="7" fillId="34" borderId="16" xfId="0" applyFont="1" applyFill="1" applyBorder="1" applyAlignment="1">
      <alignment horizontal="center" vertical="top"/>
    </xf>
    <xf numFmtId="0" fontId="7" fillId="34" borderId="17" xfId="0" applyFont="1" applyFill="1" applyBorder="1" applyAlignment="1">
      <alignment horizontal="center" vertical="top"/>
    </xf>
    <xf numFmtId="0" fontId="7" fillId="34" borderId="18" xfId="0" applyFont="1" applyFill="1" applyBorder="1" applyAlignment="1">
      <alignment horizontal="center" vertical="top"/>
    </xf>
    <xf numFmtId="0" fontId="7" fillId="37" borderId="16" xfId="0" applyFont="1" applyFill="1" applyBorder="1" applyAlignment="1">
      <alignment horizontal="center" vertical="top"/>
    </xf>
    <xf numFmtId="0" fontId="7" fillId="37" borderId="17" xfId="0" applyFont="1" applyFill="1" applyBorder="1" applyAlignment="1">
      <alignment horizontal="center" vertical="top"/>
    </xf>
    <xf numFmtId="0" fontId="7" fillId="37" borderId="18" xfId="0" applyFont="1" applyFill="1" applyBorder="1" applyAlignment="1">
      <alignment horizontal="center" vertical="top"/>
    </xf>
    <xf numFmtId="0" fontId="7" fillId="33" borderId="0" xfId="0" applyFont="1" applyFill="1" applyAlignment="1">
      <alignment horizontal="center" vertical="top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5" fillId="43" borderId="16" xfId="0" applyFont="1" applyFill="1" applyBorder="1" applyAlignment="1">
      <alignment horizontal="center" vertical="top"/>
    </xf>
    <xf numFmtId="0" fontId="35" fillId="43" borderId="17" xfId="0" applyFont="1" applyFill="1" applyBorder="1" applyAlignment="1">
      <alignment horizontal="center" vertical="top"/>
    </xf>
    <xf numFmtId="0" fontId="35" fillId="43" borderId="18" xfId="0" applyFont="1" applyFill="1" applyBorder="1" applyAlignment="1">
      <alignment horizontal="center" vertical="top"/>
    </xf>
  </cellXfs>
  <cellStyles count="45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8" xr:uid="{1E8E636D-AAB3-4F3D-9C9B-AFFDE4965A8C}"/>
    <cellStyle name="60% - Énfasis2 2" xfId="39" xr:uid="{A312EB21-3B6C-4958-974F-7ECBC54C6A7B}"/>
    <cellStyle name="60% - Énfasis3 2" xfId="40" xr:uid="{4BF3791E-F6AB-4FC8-A4AF-BBA83CBD8422}"/>
    <cellStyle name="60% - Énfasis4 2" xfId="41" xr:uid="{092329E9-B787-475F-84C5-2751050742FF}"/>
    <cellStyle name="60% - Énfasis5 2" xfId="42" xr:uid="{1E71FD95-659E-4343-B7D9-3D5ABDA5E00E}"/>
    <cellStyle name="60% - Énfasis6 2" xfId="43" xr:uid="{DA5AB8D6-EFDA-46F1-BC99-214355D0B8DB}"/>
    <cellStyle name="Bueno" xfId="6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8" builtinId="20" customBuiltin="1"/>
    <cellStyle name="Incorrecto" xfId="7" builtinId="27" customBuiltin="1"/>
    <cellStyle name="Moneda" xfId="1" builtinId="4"/>
    <cellStyle name="Neutral 2" xfId="36" xr:uid="{D93412C0-9988-4CD2-94C8-92D8E02F1F31}"/>
    <cellStyle name="Normal" xfId="0" builtinId="0"/>
    <cellStyle name="Normal 2" xfId="34" xr:uid="{956B441E-D2DD-4685-A604-761A3C68A51A}"/>
    <cellStyle name="Notas 2" xfId="37" xr:uid="{E63B4316-EF8C-4D0A-8E1A-7392C9A00544}"/>
    <cellStyle name="Porcentaje" xfId="44" builtinId="5"/>
    <cellStyle name="Salida" xfId="9" builtinId="21" customBuiltin="1"/>
    <cellStyle name="Texto de advertencia" xfId="13" builtinId="11" customBuiltin="1"/>
    <cellStyle name="Texto explicativo" xfId="14" builtinId="53" customBuiltin="1"/>
    <cellStyle name="Título 2" xfId="3" builtinId="17" customBuiltin="1"/>
    <cellStyle name="Título 3" xfId="4" builtinId="18" customBuiltin="1"/>
    <cellStyle name="Título 4" xfId="35" xr:uid="{0DD3EAFB-6BED-4D41-B5B5-4F6CCEAB22E8}"/>
    <cellStyle name="Total" xfId="15" builtinId="25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33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Indicadores!$W$4</c:f>
              <c:strCache>
                <c:ptCount val="1"/>
                <c:pt idx="0">
                  <c:v>AMAZON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Indicadores!$AD$7:$AD$19</c:f>
              <c:numCache>
                <c:formatCode>0.00%</c:formatCode>
                <c:ptCount val="13"/>
                <c:pt idx="0">
                  <c:v>6.1286375485449802E-2</c:v>
                </c:pt>
                <c:pt idx="1">
                  <c:v>2.4962417912809558E-2</c:v>
                </c:pt>
                <c:pt idx="2">
                  <c:v>-1.1979726616495163E-3</c:v>
                </c:pt>
                <c:pt idx="3">
                  <c:v>6.8228790557533807E-3</c:v>
                </c:pt>
                <c:pt idx="4">
                  <c:v>-4.4216126960829284E-3</c:v>
                </c:pt>
                <c:pt idx="5">
                  <c:v>9.1070227981174742E-3</c:v>
                </c:pt>
                <c:pt idx="6">
                  <c:v>2.842857485432004E-2</c:v>
                </c:pt>
                <c:pt idx="7">
                  <c:v>2.3098012337217273E-2</c:v>
                </c:pt>
                <c:pt idx="8">
                  <c:v>6.1931287196891449E-2</c:v>
                </c:pt>
                <c:pt idx="9">
                  <c:v>5.1445517829237106E-2</c:v>
                </c:pt>
                <c:pt idx="10">
                  <c:v>6.6411370040006856E-2</c:v>
                </c:pt>
                <c:pt idx="11">
                  <c:v>7.9334393851846041E-2</c:v>
                </c:pt>
                <c:pt idx="12">
                  <c:v>-5.8831793375479545E-3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9-43F3-9A0A-E4A33AEF5A89}"/>
            </c:ext>
          </c:extLst>
        </c:ser>
        <c:ser>
          <c:idx val="1"/>
          <c:order val="1"/>
          <c:tx>
            <c:strRef>
              <c:f>Indicadores!$AH$4</c:f>
              <c:strCache>
                <c:ptCount val="1"/>
                <c:pt idx="0">
                  <c:v>APPLE INC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Indicadores!$AO$7:$AO$19</c:f>
              <c:numCache>
                <c:formatCode>0.00%</c:formatCode>
                <c:ptCount val="13"/>
                <c:pt idx="0">
                  <c:v>1.8701036138488752E-2</c:v>
                </c:pt>
                <c:pt idx="1">
                  <c:v>7.4073437540280651E-3</c:v>
                </c:pt>
                <c:pt idx="2">
                  <c:v>3.8395129043984006E-3</c:v>
                </c:pt>
                <c:pt idx="3">
                  <c:v>3.5990338164251208E-3</c:v>
                </c:pt>
                <c:pt idx="4">
                  <c:v>7.6777418812192942E-4</c:v>
                </c:pt>
                <c:pt idx="5">
                  <c:v>7.6873026965804756E-3</c:v>
                </c:pt>
                <c:pt idx="6">
                  <c:v>1.3012689392761886E-2</c:v>
                </c:pt>
                <c:pt idx="7">
                  <c:v>1.0940027017017524E-2</c:v>
                </c:pt>
                <c:pt idx="8">
                  <c:v>3.3962676874700934E-2</c:v>
                </c:pt>
                <c:pt idx="9">
                  <c:v>4.2955133583050725E-2</c:v>
                </c:pt>
                <c:pt idx="10">
                  <c:v>7.0700365558464651E-2</c:v>
                </c:pt>
                <c:pt idx="11">
                  <c:v>7.0879938006051246E-2</c:v>
                </c:pt>
                <c:pt idx="12">
                  <c:v>3.4720981984663578E-2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9-43F3-9A0A-E4A33AEF5A89}"/>
            </c:ext>
          </c:extLst>
        </c:ser>
        <c:ser>
          <c:idx val="2"/>
          <c:order val="2"/>
          <c:tx>
            <c:strRef>
              <c:f>Indicadores!$AR$4</c:f>
              <c:strCache>
                <c:ptCount val="1"/>
                <c:pt idx="0">
                  <c:v>BANK OF AMERICA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Indicadores!$AY$7:$AY$19</c:f>
              <c:numCache>
                <c:formatCode>0.00%</c:formatCode>
                <c:ptCount val="13"/>
                <c:pt idx="0">
                  <c:v>-9.8811916946773583E-4</c:v>
                </c:pt>
                <c:pt idx="1">
                  <c:v>6.7917743440019615E-4</c:v>
                </c:pt>
                <c:pt idx="2">
                  <c:v>1.895044919080496E-3</c:v>
                </c:pt>
                <c:pt idx="3">
                  <c:v>5.437447943249997E-3</c:v>
                </c:pt>
                <c:pt idx="4">
                  <c:v>2.2964703825169848E-3</c:v>
                </c:pt>
                <c:pt idx="5">
                  <c:v>7.4197157376787717E-3</c:v>
                </c:pt>
                <c:pt idx="6">
                  <c:v>8.1450887929848583E-3</c:v>
                </c:pt>
                <c:pt idx="7">
                  <c:v>7.9921656436823234E-3</c:v>
                </c:pt>
                <c:pt idx="8">
                  <c:v>1.1954519566091755E-2</c:v>
                </c:pt>
                <c:pt idx="9">
                  <c:v>1.1269149440096233E-2</c:v>
                </c:pt>
                <c:pt idx="10">
                  <c:v>7.3514458651506385E-3</c:v>
                </c:pt>
                <c:pt idx="11">
                  <c:v>1.134121640912078E-2</c:v>
                </c:pt>
                <c:pt idx="12">
                  <c:v>8.6852952915212039E-3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E9-43F3-9A0A-E4A33AEF5A89}"/>
            </c:ext>
          </c:extLst>
        </c:ser>
        <c:ser>
          <c:idx val="3"/>
          <c:order val="3"/>
          <c:tx>
            <c:strRef>
              <c:f>Indicadores!$W$26</c:f>
              <c:strCache>
                <c:ptCount val="1"/>
                <c:pt idx="0">
                  <c:v>CITIGROUP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Indicadores!$AD$29:$AD$41</c:f>
              <c:numCache>
                <c:formatCode>0.00%</c:formatCode>
                <c:ptCount val="13"/>
                <c:pt idx="0">
                  <c:v>5.5384235974464732E-3</c:v>
                </c:pt>
                <c:pt idx="1">
                  <c:v>5.9235446491180321E-3</c:v>
                </c:pt>
                <c:pt idx="2">
                  <c:v>4.0221809874186176E-3</c:v>
                </c:pt>
                <c:pt idx="3">
                  <c:v>7.2857536394200749E-3</c:v>
                </c:pt>
                <c:pt idx="4">
                  <c:v>3.9626942195148031E-3</c:v>
                </c:pt>
                <c:pt idx="5">
                  <c:v>9.9352476013886241E-3</c:v>
                </c:pt>
                <c:pt idx="6">
                  <c:v>8.3143748845613211E-3</c:v>
                </c:pt>
                <c:pt idx="7">
                  <c:v>8.5754681907118987E-3</c:v>
                </c:pt>
                <c:pt idx="8">
                  <c:v>9.4112652506045998E-3</c:v>
                </c:pt>
                <c:pt idx="9">
                  <c:v>9.9433259633509938E-3</c:v>
                </c:pt>
                <c:pt idx="10">
                  <c:v>4.8878584481148978E-3</c:v>
                </c:pt>
                <c:pt idx="11">
                  <c:v>9.580114977090555E-3</c:v>
                </c:pt>
                <c:pt idx="12">
                  <c:v>6.1427348970238462E-3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E9-43F3-9A0A-E4A33AEF5A89}"/>
            </c:ext>
          </c:extLst>
        </c:ser>
        <c:ser>
          <c:idx val="4"/>
          <c:order val="4"/>
          <c:tx>
            <c:strRef>
              <c:f>Indicadores!$AH$26</c:f>
              <c:strCache>
                <c:ptCount val="1"/>
                <c:pt idx="0">
                  <c:v>GENERAL ELECTRIC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Indicadores!$AO$29:$AO$41</c:f>
              <c:numCache>
                <c:formatCode>0.00%</c:formatCode>
                <c:ptCount val="13"/>
                <c:pt idx="0">
                  <c:v>1.5571154049315786E-2</c:v>
                </c:pt>
                <c:pt idx="1">
                  <c:v>1.9703727013362777E-2</c:v>
                </c:pt>
                <c:pt idx="2">
                  <c:v>1.9913897684522168E-2</c:v>
                </c:pt>
                <c:pt idx="3">
                  <c:v>1.9886986718654808E-2</c:v>
                </c:pt>
                <c:pt idx="4">
                  <c:v>2.3258121944441899E-2</c:v>
                </c:pt>
                <c:pt idx="5">
                  <c:v>-1.2424174206148809E-2</c:v>
                </c:pt>
                <c:pt idx="6">
                  <c:v>2.0537648247590932E-2</c:v>
                </c:pt>
                <c:pt idx="7">
                  <c:v>-2.2945543550284657E-2</c:v>
                </c:pt>
                <c:pt idx="8">
                  <c:v>-7.1864391523505808E-2</c:v>
                </c:pt>
                <c:pt idx="9">
                  <c:v>-1.8776138202031094E-2</c:v>
                </c:pt>
                <c:pt idx="10">
                  <c:v>2.2262900499978533E-2</c:v>
                </c:pt>
                <c:pt idx="11">
                  <c:v>-3.2784577169464084E-2</c:v>
                </c:pt>
                <c:pt idx="12">
                  <c:v>1.191415454511758E-3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E9-43F3-9A0A-E4A33AEF5A89}"/>
            </c:ext>
          </c:extLst>
        </c:ser>
        <c:ser>
          <c:idx val="5"/>
          <c:order val="5"/>
          <c:tx>
            <c:strRef>
              <c:f>Indicadores!$AR$26</c:f>
              <c:strCache>
                <c:ptCount val="1"/>
                <c:pt idx="0">
                  <c:v>JOHNSON &amp; JOHNSON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Indicadores!$AY$29:$AY$41</c:f>
              <c:numCache>
                <c:formatCode>0.00%</c:formatCode>
                <c:ptCount val="13"/>
                <c:pt idx="0">
                  <c:v>0.11919384304427255</c:v>
                </c:pt>
                <c:pt idx="1">
                  <c:v>0.11733131533560945</c:v>
                </c:pt>
                <c:pt idx="2">
                  <c:v>7.9705307918613563E-2</c:v>
                </c:pt>
                <c:pt idx="3">
                  <c:v>0.10424093516124899</c:v>
                </c:pt>
                <c:pt idx="4">
                  <c:v>0.12521671090381872</c:v>
                </c:pt>
                <c:pt idx="5">
                  <c:v>0.1155002211211969</c:v>
                </c:pt>
                <c:pt idx="6">
                  <c:v>0.11713217381451475</c:v>
                </c:pt>
                <c:pt idx="7">
                  <c:v>8.2643051944336719E-3</c:v>
                </c:pt>
                <c:pt idx="8">
                  <c:v>0.10001046066137531</c:v>
                </c:pt>
                <c:pt idx="9">
                  <c:v>9.5854889429904652E-2</c:v>
                </c:pt>
                <c:pt idx="10">
                  <c:v>8.4130959323933358E-2</c:v>
                </c:pt>
                <c:pt idx="11">
                  <c:v>0.1147029414673274</c:v>
                </c:pt>
                <c:pt idx="12">
                  <c:v>9.574763312662106E-2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9-43F3-9A0A-E4A33AEF5A89}"/>
            </c:ext>
          </c:extLst>
        </c:ser>
        <c:ser>
          <c:idx val="6"/>
          <c:order val="6"/>
          <c:tx>
            <c:strRef>
              <c:f>Indicadores!$W$48</c:f>
              <c:strCache>
                <c:ptCount val="1"/>
                <c:pt idx="0">
                  <c:v>JPMORAN CHASE &amp; CO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Indicadores!$AD$51:$AD$63</c:f>
              <c:numCache>
                <c:formatCode>0.00%</c:formatCode>
                <c:ptCount val="13"/>
                <c:pt idx="0">
                  <c:v>8.2026629139995422E-3</c:v>
                </c:pt>
                <c:pt idx="1">
                  <c:v>8.374996469225772E-3</c:v>
                </c:pt>
                <c:pt idx="2">
                  <c:v>9.0219278966369547E-3</c:v>
                </c:pt>
                <c:pt idx="3">
                  <c:v>7.4194153303674439E-3</c:v>
                </c:pt>
                <c:pt idx="4">
                  <c:v>8.4536095299334365E-3</c:v>
                </c:pt>
                <c:pt idx="5">
                  <c:v>1.039334132188742E-2</c:v>
                </c:pt>
                <c:pt idx="6">
                  <c:v>9.9290558063278109E-3</c:v>
                </c:pt>
                <c:pt idx="7">
                  <c:v>9.6467477107672877E-3</c:v>
                </c:pt>
                <c:pt idx="8">
                  <c:v>1.2382689705978802E-2</c:v>
                </c:pt>
                <c:pt idx="9">
                  <c:v>1.3556331280403695E-2</c:v>
                </c:pt>
                <c:pt idx="10">
                  <c:v>8.6065262587535826E-3</c:v>
                </c:pt>
                <c:pt idx="11">
                  <c:v>1.2911215426356735E-2</c:v>
                </c:pt>
                <c:pt idx="12">
                  <c:v>1.0277861814098807E-2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E9-43F3-9A0A-E4A33AEF5A89}"/>
            </c:ext>
          </c:extLst>
        </c:ser>
        <c:ser>
          <c:idx val="7"/>
          <c:order val="7"/>
          <c:tx>
            <c:strRef>
              <c:f>Indicadores!$AH$48</c:f>
              <c:strCache>
                <c:ptCount val="1"/>
                <c:pt idx="0">
                  <c:v>PFIZER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Indicadores!$AO$51:$AO$63</c:f>
              <c:numCache>
                <c:formatCode>0.00%</c:formatCode>
                <c:ptCount val="13"/>
                <c:pt idx="0">
                  <c:v>4.2340549909237288E-2</c:v>
                </c:pt>
                <c:pt idx="1">
                  <c:v>5.3238795331964552E-2</c:v>
                </c:pt>
                <c:pt idx="2">
                  <c:v>7.8418497508046373E-2</c:v>
                </c:pt>
                <c:pt idx="3">
                  <c:v>0.12784934428039349</c:v>
                </c:pt>
                <c:pt idx="4">
                  <c:v>5.4515832567465956E-2</c:v>
                </c:pt>
                <c:pt idx="5">
                  <c:v>4.1581780488824896E-2</c:v>
                </c:pt>
                <c:pt idx="6">
                  <c:v>4.2041779564723367E-2</c:v>
                </c:pt>
                <c:pt idx="7">
                  <c:v>0.12403010529869556</c:v>
                </c:pt>
                <c:pt idx="8">
                  <c:v>6.9958976803703374E-2</c:v>
                </c:pt>
                <c:pt idx="9">
                  <c:v>9.7097748129407968E-2</c:v>
                </c:pt>
                <c:pt idx="10">
                  <c:v>6.2348844899467674E-2</c:v>
                </c:pt>
                <c:pt idx="11">
                  <c:v>0.12111243360003526</c:v>
                </c:pt>
                <c:pt idx="12">
                  <c:v>0.15908318754595471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E9-43F3-9A0A-E4A33AEF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061407"/>
        <c:axId val="520059967"/>
      </c:lineChart>
      <c:catAx>
        <c:axId val="520061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0059967"/>
        <c:crosses val="autoZero"/>
        <c:auto val="1"/>
        <c:lblAlgn val="ctr"/>
        <c:lblOffset val="100"/>
        <c:noMultiLvlLbl val="0"/>
      </c:catAx>
      <c:valAx>
        <c:axId val="520059967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0061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ROE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Indicadores!$W$4</c:f>
              <c:strCache>
                <c:ptCount val="1"/>
                <c:pt idx="0">
                  <c:v>AMAZON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Indicadores!$AE$7:$AE$19</c:f>
              <c:numCache>
                <c:formatCode>0.00%</c:formatCode>
                <c:ptCount val="13"/>
                <c:pt idx="0">
                  <c:v>0.16783216783216784</c:v>
                </c:pt>
                <c:pt idx="1">
                  <c:v>8.1345881139615828E-2</c:v>
                </c:pt>
                <c:pt idx="2">
                  <c:v>-4.7607421875E-3</c:v>
                </c:pt>
                <c:pt idx="3">
                  <c:v>2.8114098091524729E-2</c:v>
                </c:pt>
                <c:pt idx="4">
                  <c:v>-2.2437389442323805E-2</c:v>
                </c:pt>
                <c:pt idx="5">
                  <c:v>4.4530783024506873E-2</c:v>
                </c:pt>
                <c:pt idx="6">
                  <c:v>0.12294529427015816</c:v>
                </c:pt>
                <c:pt idx="7">
                  <c:v>0.10945902053484427</c:v>
                </c:pt>
                <c:pt idx="8">
                  <c:v>0.231302670555007</c:v>
                </c:pt>
                <c:pt idx="9">
                  <c:v>0.1867225265871737</c:v>
                </c:pt>
                <c:pt idx="10">
                  <c:v>0.22837351719412444</c:v>
                </c:pt>
                <c:pt idx="11">
                  <c:v>0.2413396506202756</c:v>
                </c:pt>
                <c:pt idx="12">
                  <c:v>-1.8638346240490815E-2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9-4FE3-99AD-565B89522783}"/>
            </c:ext>
          </c:extLst>
        </c:ser>
        <c:ser>
          <c:idx val="1"/>
          <c:order val="1"/>
          <c:tx>
            <c:strRef>
              <c:f>Indicadores!$AH$4</c:f>
              <c:strCache>
                <c:ptCount val="1"/>
                <c:pt idx="0">
                  <c:v>APPLE INC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Indicadores!$AP$7:$AP$19</c:f>
              <c:numCache>
                <c:formatCode>0.00%</c:formatCode>
                <c:ptCount val="13"/>
                <c:pt idx="0">
                  <c:v>2.9419765227762549E-2</c:v>
                </c:pt>
                <c:pt idx="1">
                  <c:v>1.1251060497291653E-2</c:v>
                </c:pt>
                <c:pt idx="2">
                  <c:v>5.7186363251839943E-3</c:v>
                </c:pt>
                <c:pt idx="3">
                  <c:v>6.0299961958413259E-3</c:v>
                </c:pt>
                <c:pt idx="4">
                  <c:v>1.595739912323953E-3</c:v>
                </c:pt>
                <c:pt idx="5">
                  <c:v>1.8708893636630222E-2</c:v>
                </c:pt>
                <c:pt idx="6">
                  <c:v>3.2639630718368173E-2</c:v>
                </c:pt>
                <c:pt idx="7">
                  <c:v>3.0631047319223854E-2</c:v>
                </c:pt>
                <c:pt idx="8">
                  <c:v>0.11592485090576497</c:v>
                </c:pt>
                <c:pt idx="9">
                  <c:v>0.16069534081867209</c:v>
                </c:pt>
                <c:pt idx="10">
                  <c:v>0.35046450052801542</c:v>
                </c:pt>
                <c:pt idx="11">
                  <c:v>0.39434141702330006</c:v>
                </c:pt>
                <c:pt idx="12">
                  <c:v>0.24171139880012629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9-4FE3-99AD-565B89522783}"/>
            </c:ext>
          </c:extLst>
        </c:ser>
        <c:ser>
          <c:idx val="2"/>
          <c:order val="2"/>
          <c:tx>
            <c:strRef>
              <c:f>Indicadores!$AR$4</c:f>
              <c:strCache>
                <c:ptCount val="1"/>
                <c:pt idx="0">
                  <c:v>BANK OF AMERICA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Indicadores!$AZ$7:$AZ$19</c:f>
              <c:numCache>
                <c:formatCode>0.00%</c:formatCode>
                <c:ptCount val="13"/>
                <c:pt idx="0">
                  <c:v>-9.8051242508149037E-3</c:v>
                </c:pt>
                <c:pt idx="1">
                  <c:v>6.2841969396047826E-3</c:v>
                </c:pt>
                <c:pt idx="2">
                  <c:v>1.7674167355964821E-2</c:v>
                </c:pt>
                <c:pt idx="3">
                  <c:v>4.912650149343533E-2</c:v>
                </c:pt>
                <c:pt idx="4">
                  <c:v>1.9850413396256639E-2</c:v>
                </c:pt>
                <c:pt idx="5">
                  <c:v>6.2105739803884827E-2</c:v>
                </c:pt>
                <c:pt idx="6">
                  <c:v>6.6950919438757306E-2</c:v>
                </c:pt>
                <c:pt idx="7">
                  <c:v>6.8247325432535019E-2</c:v>
                </c:pt>
                <c:pt idx="8">
                  <c:v>0.1060849901064732</c:v>
                </c:pt>
                <c:pt idx="9">
                  <c:v>0.10358370152184586</c:v>
                </c:pt>
                <c:pt idx="10">
                  <c:v>6.7572976851327363E-2</c:v>
                </c:pt>
                <c:pt idx="11">
                  <c:v>0.11716814937491755</c:v>
                </c:pt>
                <c:pt idx="12">
                  <c:v>0.10193063917709004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9-4FE3-99AD-565B89522783}"/>
            </c:ext>
          </c:extLst>
        </c:ser>
        <c:ser>
          <c:idx val="3"/>
          <c:order val="3"/>
          <c:tx>
            <c:strRef>
              <c:f>Indicadores!$W$26</c:f>
              <c:strCache>
                <c:ptCount val="1"/>
                <c:pt idx="0">
                  <c:v>CITIGROUP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Indicadores!$AE$29:$AE$41</c:f>
              <c:numCache>
                <c:formatCode>0.00%</c:formatCode>
                <c:ptCount val="13"/>
                <c:pt idx="0">
                  <c:v>6.3936690612766828E-2</c:v>
                </c:pt>
                <c:pt idx="1">
                  <c:v>6.1813301554242563E-2</c:v>
                </c:pt>
                <c:pt idx="2">
                  <c:v>3.9267632475902765E-2</c:v>
                </c:pt>
                <c:pt idx="3">
                  <c:v>6.6461944472743326E-2</c:v>
                </c:pt>
                <c:pt idx="4">
                  <c:v>3.4483410173078377E-2</c:v>
                </c:pt>
                <c:pt idx="5">
                  <c:v>7.7098237498431144E-2</c:v>
                </c:pt>
                <c:pt idx="6">
                  <c:v>6.5887513652865659E-2</c:v>
                </c:pt>
                <c:pt idx="7">
                  <c:v>7.83450355031933E-2</c:v>
                </c:pt>
                <c:pt idx="8">
                  <c:v>9.1564589950982878E-2</c:v>
                </c:pt>
                <c:pt idx="9">
                  <c:v>0.10003299887597579</c:v>
                </c:pt>
                <c:pt idx="10">
                  <c:v>5.5179820179820177E-2</c:v>
                </c:pt>
                <c:pt idx="11">
                  <c:v>0.1083129391331807</c:v>
                </c:pt>
                <c:pt idx="12">
                  <c:v>7.3549083918786354E-2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49-4FE3-99AD-565B89522783}"/>
            </c:ext>
          </c:extLst>
        </c:ser>
        <c:ser>
          <c:idx val="4"/>
          <c:order val="4"/>
          <c:tx>
            <c:strRef>
              <c:f>Indicadores!$AH$26</c:f>
              <c:strCache>
                <c:ptCount val="1"/>
                <c:pt idx="0">
                  <c:v>GENERAL ELECTRIC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Indicadores!$AP$29:$AP$41</c:f>
              <c:numCache>
                <c:formatCode>0.00%</c:formatCode>
                <c:ptCount val="13"/>
                <c:pt idx="0">
                  <c:v>9.3753522601008069E-2</c:v>
                </c:pt>
                <c:pt idx="1">
                  <c:v>0.11978769871501854</c:v>
                </c:pt>
                <c:pt idx="2">
                  <c:v>0.10618043122908072</c:v>
                </c:pt>
                <c:pt idx="3">
                  <c:v>9.5457768874787075E-2</c:v>
                </c:pt>
                <c:pt idx="4">
                  <c:v>0.11132548434953557</c:v>
                </c:pt>
                <c:pt idx="5">
                  <c:v>-6.1175577702770177E-2</c:v>
                </c:pt>
                <c:pt idx="6">
                  <c:v>9.6785433147075148E-2</c:v>
                </c:pt>
                <c:pt idx="7">
                  <c:v>-0.11543171242754904</c:v>
                </c:pt>
                <c:pt idx="8">
                  <c:v>-0.43423787416716847</c:v>
                </c:pt>
                <c:pt idx="9">
                  <c:v>-0.16673922507618633</c:v>
                </c:pt>
                <c:pt idx="10">
                  <c:v>0.15385860329619938</c:v>
                </c:pt>
                <c:pt idx="11">
                  <c:v>-1.2038138002850749E-2</c:v>
                </c:pt>
                <c:pt idx="12">
                  <c:v>6.4447754353803852E-3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49-4FE3-99AD-565B89522783}"/>
            </c:ext>
          </c:extLst>
        </c:ser>
        <c:ser>
          <c:idx val="5"/>
          <c:order val="5"/>
          <c:tx>
            <c:strRef>
              <c:f>Indicadores!$AR$26</c:f>
              <c:strCache>
                <c:ptCount val="1"/>
                <c:pt idx="0">
                  <c:v>JOHNSON &amp; JOHNSON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7B49-4FE3-99AD-565B89522783}"/>
              </c:ext>
            </c:extLst>
          </c:dPt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Indicadores!$AZ$29:$AZ$41</c:f>
              <c:numCache>
                <c:formatCode>0.00%</c:formatCode>
                <c:ptCount val="13"/>
                <c:pt idx="0">
                  <c:v>0.21679421693561216</c:v>
                </c:pt>
                <c:pt idx="1">
                  <c:v>0.2336019621583742</c:v>
                </c:pt>
                <c:pt idx="2">
                  <c:v>0.14919939530435319</c:v>
                </c:pt>
                <c:pt idx="3">
                  <c:v>0.18677163653059295</c:v>
                </c:pt>
                <c:pt idx="4">
                  <c:v>0.23401479527468746</c:v>
                </c:pt>
                <c:pt idx="5">
                  <c:v>0.21657062543921293</c:v>
                </c:pt>
                <c:pt idx="6">
                  <c:v>0.23488312647334489</c:v>
                </c:pt>
                <c:pt idx="7">
                  <c:v>2.1609042553191491E-2</c:v>
                </c:pt>
                <c:pt idx="8">
                  <c:v>0.25600816709064134</c:v>
                </c:pt>
                <c:pt idx="9">
                  <c:v>0.25422474819660001</c:v>
                </c:pt>
                <c:pt idx="10">
                  <c:v>0.23252947311861943</c:v>
                </c:pt>
                <c:pt idx="11">
                  <c:v>0.28204747173175904</c:v>
                </c:pt>
                <c:pt idx="12">
                  <c:v>0.23359460444768501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49-4FE3-99AD-565B89522783}"/>
            </c:ext>
          </c:extLst>
        </c:ser>
        <c:ser>
          <c:idx val="6"/>
          <c:order val="6"/>
          <c:tx>
            <c:strRef>
              <c:f>Indicadores!$W$48</c:f>
              <c:strCache>
                <c:ptCount val="1"/>
                <c:pt idx="0">
                  <c:v>JPMORAN CHASE &amp; CO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Indicadores!$AE$51:$AE$63</c:f>
              <c:numCache>
                <c:formatCode>0.00%</c:formatCode>
                <c:ptCount val="13"/>
                <c:pt idx="0">
                  <c:v>9.8633777384075499E-2</c:v>
                </c:pt>
                <c:pt idx="1">
                  <c:v>0.1033703213435527</c:v>
                </c:pt>
                <c:pt idx="2">
                  <c:v>0.10429805604966948</c:v>
                </c:pt>
                <c:pt idx="3">
                  <c:v>8.4871530178332974E-2</c:v>
                </c:pt>
                <c:pt idx="4">
                  <c:v>9.3838870740138178E-2</c:v>
                </c:pt>
                <c:pt idx="5">
                  <c:v>9.87264362430475E-2</c:v>
                </c:pt>
                <c:pt idx="6">
                  <c:v>9.7301231362366736E-2</c:v>
                </c:pt>
                <c:pt idx="7">
                  <c:v>9.558728631601178E-2</c:v>
                </c:pt>
                <c:pt idx="8">
                  <c:v>0.12659688517240708</c:v>
                </c:pt>
                <c:pt idx="9">
                  <c:v>0.13940611487391422</c:v>
                </c:pt>
                <c:pt idx="10">
                  <c:v>0.10427987428137775</c:v>
                </c:pt>
                <c:pt idx="11">
                  <c:v>0.16433037429409744</c:v>
                </c:pt>
                <c:pt idx="12">
                  <c:v>0.12888086148625535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49-4FE3-99AD-565B89522783}"/>
            </c:ext>
          </c:extLst>
        </c:ser>
        <c:ser>
          <c:idx val="7"/>
          <c:order val="7"/>
          <c:tx>
            <c:strRef>
              <c:f>Indicadores!$AH$48</c:f>
              <c:strCache>
                <c:ptCount val="1"/>
                <c:pt idx="0">
                  <c:v>PFIZER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Indicadores!$AP$51:$AP$63</c:f>
              <c:numCache>
                <c:formatCode>0.00%</c:formatCode>
                <c:ptCount val="13"/>
                <c:pt idx="0">
                  <c:v>9.3547838894238941E-2</c:v>
                </c:pt>
                <c:pt idx="1">
                  <c:v>0.12114353493663839</c:v>
                </c:pt>
                <c:pt idx="2">
                  <c:v>0.17838340801684663</c:v>
                </c:pt>
                <c:pt idx="3">
                  <c:v>0.28717045157922211</c:v>
                </c:pt>
                <c:pt idx="4">
                  <c:v>0.12754460919829103</c:v>
                </c:pt>
                <c:pt idx="5">
                  <c:v>0.10708021785285701</c:v>
                </c:pt>
                <c:pt idx="6">
                  <c:v>0.12057152406417113</c:v>
                </c:pt>
                <c:pt idx="7">
                  <c:v>0.29736518923746791</c:v>
                </c:pt>
                <c:pt idx="8">
                  <c:v>0.17492706797578342</c:v>
                </c:pt>
                <c:pt idx="9">
                  <c:v>0.25648178794899679</c:v>
                </c:pt>
                <c:pt idx="10">
                  <c:v>0.15149748712050792</c:v>
                </c:pt>
                <c:pt idx="11">
                  <c:v>0.28373912369936227</c:v>
                </c:pt>
                <c:pt idx="12">
                  <c:v>0.3270778597939864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49-4FE3-99AD-565B89522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061407"/>
        <c:axId val="520059967"/>
      </c:lineChart>
      <c:catAx>
        <c:axId val="520061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0059967"/>
        <c:crosses val="autoZero"/>
        <c:auto val="1"/>
        <c:lblAlgn val="ctr"/>
        <c:lblOffset val="100"/>
        <c:noMultiLvlLbl val="0"/>
      </c:catAx>
      <c:valAx>
        <c:axId val="520059967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0061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RAZÓN</a:t>
            </a:r>
            <a:r>
              <a:rPr lang="es-CO" baseline="0"/>
              <a:t> CORRIENTE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Indicadores!$W$4:$AE$4</c:f>
              <c:strCache>
                <c:ptCount val="1"/>
                <c:pt idx="0">
                  <c:v>AMAZON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Indicadores!$X$7:$X$19</c:f>
              <c:numCache>
                <c:formatCode>0.00</c:formatCode>
                <c:ptCount val="13"/>
                <c:pt idx="0">
                  <c:v>1.3253952950250676</c:v>
                </c:pt>
                <c:pt idx="1">
                  <c:v>1.174140708915145</c:v>
                </c:pt>
                <c:pt idx="2">
                  <c:v>1.1207241343016525</c:v>
                </c:pt>
                <c:pt idx="3">
                  <c:v>1.0715839860748477</c:v>
                </c:pt>
                <c:pt idx="4">
                  <c:v>1.1152764427355903</c:v>
                </c:pt>
                <c:pt idx="5">
                  <c:v>1.0759609428006727</c:v>
                </c:pt>
                <c:pt idx="6">
                  <c:v>1.0448466313675371</c:v>
                </c:pt>
                <c:pt idx="7">
                  <c:v>1.039977195376881</c:v>
                </c:pt>
                <c:pt idx="8">
                  <c:v>1.0981123247210891</c:v>
                </c:pt>
                <c:pt idx="9">
                  <c:v>1.0970482394205803</c:v>
                </c:pt>
                <c:pt idx="10">
                  <c:v>1.0502274795268425</c:v>
                </c:pt>
                <c:pt idx="11">
                  <c:v>1.1357597739445826</c:v>
                </c:pt>
                <c:pt idx="12">
                  <c:v>0.9446435811136924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C-4154-8E0A-99DE4609867C}"/>
            </c:ext>
          </c:extLst>
        </c:ser>
        <c:ser>
          <c:idx val="1"/>
          <c:order val="1"/>
          <c:tx>
            <c:strRef>
              <c:f>Indicadores!$AH$4:$AP$4</c:f>
              <c:strCache>
                <c:ptCount val="1"/>
                <c:pt idx="0">
                  <c:v>APPLE INC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Indicadores!$AI$7:$AI$19</c:f>
              <c:numCache>
                <c:formatCode>0.00</c:formatCode>
                <c:ptCount val="13"/>
                <c:pt idx="0">
                  <c:v>2.0112923462986196</c:v>
                </c:pt>
                <c:pt idx="1">
                  <c:v>1.6084376117268502</c:v>
                </c:pt>
                <c:pt idx="2">
                  <c:v>1.4958486845519174</c:v>
                </c:pt>
                <c:pt idx="3">
                  <c:v>1.6786385084062485</c:v>
                </c:pt>
                <c:pt idx="4">
                  <c:v>1.0801128483167317</c:v>
                </c:pt>
                <c:pt idx="5">
                  <c:v>1.1087706239920605</c:v>
                </c:pt>
                <c:pt idx="6">
                  <c:v>1.352669417512594</c:v>
                </c:pt>
                <c:pt idx="7">
                  <c:v>1.2760628484139107</c:v>
                </c:pt>
                <c:pt idx="8">
                  <c:v>1.1329261875803294</c:v>
                </c:pt>
                <c:pt idx="9">
                  <c:v>1.540125617208044</c:v>
                </c:pt>
                <c:pt idx="10">
                  <c:v>1.3636044481554577</c:v>
                </c:pt>
                <c:pt idx="11">
                  <c:v>1.0745531195957954</c:v>
                </c:pt>
                <c:pt idx="12">
                  <c:v>0.87935602862672257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C-4154-8E0A-99DE4609867C}"/>
            </c:ext>
          </c:extLst>
        </c:ser>
        <c:ser>
          <c:idx val="2"/>
          <c:order val="2"/>
          <c:tx>
            <c:strRef>
              <c:f>Indicadores!$AR$4:$AZ$4</c:f>
              <c:strCache>
                <c:ptCount val="1"/>
                <c:pt idx="0">
                  <c:v>BANK OF AMERICA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Indicadores!$AS$7:$AS$19</c:f>
              <c:numCache>
                <c:formatCode>0.00</c:formatCode>
                <c:ptCount val="13"/>
                <c:pt idx="0">
                  <c:v>1.0170643653136819</c:v>
                </c:pt>
                <c:pt idx="1">
                  <c:v>1.0222375201068732</c:v>
                </c:pt>
                <c:pt idx="2">
                  <c:v>0.93959611654718345</c:v>
                </c:pt>
                <c:pt idx="3">
                  <c:v>0.95784600004928888</c:v>
                </c:pt>
                <c:pt idx="4">
                  <c:v>0.93656648727096814</c:v>
                </c:pt>
                <c:pt idx="5">
                  <c:v>0.92170795779271708</c:v>
                </c:pt>
                <c:pt idx="6">
                  <c:v>0.90017465502780136</c:v>
                </c:pt>
                <c:pt idx="7">
                  <c:v>0.90739197870788746</c:v>
                </c:pt>
                <c:pt idx="8">
                  <c:v>0.91874028143162711</c:v>
                </c:pt>
                <c:pt idx="9">
                  <c:v>0.90583509330308587</c:v>
                </c:pt>
                <c:pt idx="10">
                  <c:v>0.90583509330308587</c:v>
                </c:pt>
                <c:pt idx="11">
                  <c:v>0.83656868356116831</c:v>
                </c:pt>
                <c:pt idx="12">
                  <c:v>0.7389884790154464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BC-4154-8E0A-99DE4609867C}"/>
            </c:ext>
          </c:extLst>
        </c:ser>
        <c:ser>
          <c:idx val="3"/>
          <c:order val="3"/>
          <c:tx>
            <c:strRef>
              <c:f>Indicadores!$W$26:$AE$26</c:f>
              <c:strCache>
                <c:ptCount val="1"/>
                <c:pt idx="0">
                  <c:v>CITIGROUP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Indicadores!$X$29:$X$41</c:f>
              <c:numCache>
                <c:formatCode>0.00</c:formatCode>
                <c:ptCount val="13"/>
                <c:pt idx="0">
                  <c:v>1.1218477587192222</c:v>
                </c:pt>
                <c:pt idx="1">
                  <c:v>1.1222172951852138</c:v>
                </c:pt>
                <c:pt idx="2">
                  <c:v>1.0488432622661856</c:v>
                </c:pt>
                <c:pt idx="3">
                  <c:v>1.0551418411919153</c:v>
                </c:pt>
                <c:pt idx="4">
                  <c:v>1.0680806304181976</c:v>
                </c:pt>
                <c:pt idx="5">
                  <c:v>1.0282378325093422</c:v>
                </c:pt>
                <c:pt idx="6">
                  <c:v>1.0334052392759552</c:v>
                </c:pt>
                <c:pt idx="7">
                  <c:v>1.0568754807613783</c:v>
                </c:pt>
                <c:pt idx="8">
                  <c:v>1.0399593737592214</c:v>
                </c:pt>
                <c:pt idx="9">
                  <c:v>1.032860346736364</c:v>
                </c:pt>
                <c:pt idx="10">
                  <c:v>0.99845148554272811</c:v>
                </c:pt>
                <c:pt idx="11">
                  <c:v>0.95812821661973935</c:v>
                </c:pt>
                <c:pt idx="12">
                  <c:v>0.97191599095480141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BC-4154-8E0A-99DE4609867C}"/>
            </c:ext>
          </c:extLst>
        </c:ser>
        <c:ser>
          <c:idx val="4"/>
          <c:order val="4"/>
          <c:tx>
            <c:strRef>
              <c:f>Indicadores!$AH$26:$AP$26</c:f>
              <c:strCache>
                <c:ptCount val="1"/>
                <c:pt idx="0">
                  <c:v>GENERAL ELECTRIC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Indicadores!$AI$29:$AI$41</c:f>
              <c:numCache>
                <c:formatCode>0.00</c:formatCode>
                <c:ptCount val="13"/>
                <c:pt idx="0">
                  <c:v>2.9582876030526557</c:v>
                </c:pt>
                <c:pt idx="1">
                  <c:v>2.4930833786747129</c:v>
                </c:pt>
                <c:pt idx="2">
                  <c:v>2.9431069489910082</c:v>
                </c:pt>
                <c:pt idx="3">
                  <c:v>3.4309309675270336</c:v>
                </c:pt>
                <c:pt idx="4">
                  <c:v>1.4879868181858886</c:v>
                </c:pt>
                <c:pt idx="5">
                  <c:v>1.6256851922344879</c:v>
                </c:pt>
                <c:pt idx="6">
                  <c:v>1.9252022554547683</c:v>
                </c:pt>
                <c:pt idx="7">
                  <c:v>1.8024616626311543</c:v>
                </c:pt>
                <c:pt idx="8">
                  <c:v>1.7852806405187673</c:v>
                </c:pt>
                <c:pt idx="9">
                  <c:v>1.3072465605782033</c:v>
                </c:pt>
                <c:pt idx="10">
                  <c:v>1.5537143171039862</c:v>
                </c:pt>
                <c:pt idx="11">
                  <c:v>1.2770773583816142</c:v>
                </c:pt>
                <c:pt idx="12">
                  <c:v>1.1811928461600711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C-4154-8E0A-99DE4609867C}"/>
            </c:ext>
          </c:extLst>
        </c:ser>
        <c:ser>
          <c:idx val="5"/>
          <c:order val="5"/>
          <c:tx>
            <c:strRef>
              <c:f>Indicadores!$AR$26:$AZ$26</c:f>
              <c:strCache>
                <c:ptCount val="1"/>
                <c:pt idx="0">
                  <c:v>JOHNSON &amp; JOHNSON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Indicadores!$AS$29:$AS$41</c:f>
              <c:numCache>
                <c:formatCode>0.00</c:formatCode>
                <c:ptCount val="13"/>
                <c:pt idx="0">
                  <c:v>2.0504074202496532</c:v>
                </c:pt>
                <c:pt idx="1">
                  <c:v>2.3811319100434001</c:v>
                </c:pt>
                <c:pt idx="2">
                  <c:v>1.9007501442585113</c:v>
                </c:pt>
                <c:pt idx="3">
                  <c:v>2.1969620253164557</c:v>
                </c:pt>
                <c:pt idx="4">
                  <c:v>2.2269985218329271</c:v>
                </c:pt>
                <c:pt idx="5">
                  <c:v>2.1699643204670775</c:v>
                </c:pt>
                <c:pt idx="6">
                  <c:v>2.4739224711834749</c:v>
                </c:pt>
                <c:pt idx="7">
                  <c:v>1.4110095949176409</c:v>
                </c:pt>
                <c:pt idx="8">
                  <c:v>1.4739993595901377</c:v>
                </c:pt>
                <c:pt idx="9">
                  <c:v>1.2588699810922033</c:v>
                </c:pt>
                <c:pt idx="10">
                  <c:v>1.205775068834867</c:v>
                </c:pt>
                <c:pt idx="11">
                  <c:v>1.3483173395834254</c:v>
                </c:pt>
                <c:pt idx="12">
                  <c:v>0.99089638364216337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BC-4154-8E0A-99DE4609867C}"/>
            </c:ext>
          </c:extLst>
        </c:ser>
        <c:ser>
          <c:idx val="6"/>
          <c:order val="6"/>
          <c:tx>
            <c:strRef>
              <c:f>Indicadores!$W$48:$AE$48</c:f>
              <c:strCache>
                <c:ptCount val="1"/>
                <c:pt idx="0">
                  <c:v>JPMORAN CHASE &amp; CO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Indicadores!$X$51:$X$63</c:f>
              <c:numCache>
                <c:formatCode>0.00</c:formatCode>
                <c:ptCount val="13"/>
                <c:pt idx="0">
                  <c:v>0.95741921081397319</c:v>
                </c:pt>
                <c:pt idx="1">
                  <c:v>0.91032707378569588</c:v>
                </c:pt>
                <c:pt idx="2">
                  <c:v>0.93306596498994343</c:v>
                </c:pt>
                <c:pt idx="3">
                  <c:v>0.94992229739361411</c:v>
                </c:pt>
                <c:pt idx="4">
                  <c:v>0.97916004331796214</c:v>
                </c:pt>
                <c:pt idx="5">
                  <c:v>1.0198449063903361</c:v>
                </c:pt>
                <c:pt idx="6">
                  <c:v>1.0118586694279601</c:v>
                </c:pt>
                <c:pt idx="7">
                  <c:v>1.014557773208534</c:v>
                </c:pt>
                <c:pt idx="8">
                  <c:v>0.99741198646150564</c:v>
                </c:pt>
                <c:pt idx="9">
                  <c:v>0.91643777371486879</c:v>
                </c:pt>
                <c:pt idx="10">
                  <c:v>0.85599684976515789</c:v>
                </c:pt>
                <c:pt idx="11">
                  <c:v>0.82863799266019378</c:v>
                </c:pt>
                <c:pt idx="12">
                  <c:v>0.8410404001910643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BC-4154-8E0A-99DE4609867C}"/>
            </c:ext>
          </c:extLst>
        </c:ser>
        <c:ser>
          <c:idx val="7"/>
          <c:order val="7"/>
          <c:tx>
            <c:strRef>
              <c:f>Indicadores!$AH$48:$AP$48</c:f>
              <c:strCache>
                <c:ptCount val="1"/>
                <c:pt idx="0">
                  <c:v>PFIZER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Indicadores!$AI$51:$AI$63</c:f>
              <c:numCache>
                <c:formatCode>0.00</c:formatCode>
                <c:ptCount val="13"/>
                <c:pt idx="0">
                  <c:v>2.1306397541556081</c:v>
                </c:pt>
                <c:pt idx="1">
                  <c:v>2.1037393199349683</c:v>
                </c:pt>
                <c:pt idx="2">
                  <c:v>2.2213047351469881</c:v>
                </c:pt>
                <c:pt idx="3">
                  <c:v>2.4070872207480956</c:v>
                </c:pt>
                <c:pt idx="4">
                  <c:v>2.5753925973965814</c:v>
                </c:pt>
                <c:pt idx="5">
                  <c:v>1.4899826524711726</c:v>
                </c:pt>
                <c:pt idx="6">
                  <c:v>1.2517756708982806</c:v>
                </c:pt>
                <c:pt idx="7">
                  <c:v>1.3521214710618858</c:v>
                </c:pt>
                <c:pt idx="8">
                  <c:v>1.5671416912549438</c:v>
                </c:pt>
                <c:pt idx="9">
                  <c:v>0.87934269783401242</c:v>
                </c:pt>
                <c:pt idx="10">
                  <c:v>1.3528935185185185</c:v>
                </c:pt>
                <c:pt idx="11">
                  <c:v>1.3989126104380023</c:v>
                </c:pt>
                <c:pt idx="12">
                  <c:v>1.2164554558830509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C-4154-8E0A-99DE46098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691775"/>
        <c:axId val="684692735"/>
      </c:lineChart>
      <c:catAx>
        <c:axId val="6846917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4692735"/>
        <c:crosses val="autoZero"/>
        <c:auto val="1"/>
        <c:lblAlgn val="ctr"/>
        <c:lblOffset val="100"/>
        <c:noMultiLvlLbl val="0"/>
      </c:catAx>
      <c:valAx>
        <c:axId val="684692735"/>
        <c:scaling>
          <c:orientation val="minMax"/>
          <c:max val="3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Relación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4691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ENDEUDAMIENTO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Indicadores!$W$4:$AE$4</c:f>
              <c:strCache>
                <c:ptCount val="1"/>
                <c:pt idx="0">
                  <c:v>AMAZON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Indicadores!$Y$7:$Y$19</c:f>
              <c:numCache>
                <c:formatCode>0.00</c:formatCode>
                <c:ptCount val="13"/>
                <c:pt idx="0">
                  <c:v>0.63483534606586156</c:v>
                </c:pt>
                <c:pt idx="1">
                  <c:v>0.69313236806709388</c:v>
                </c:pt>
                <c:pt idx="2">
                  <c:v>0.74836430655813235</c:v>
                </c:pt>
                <c:pt idx="3">
                  <c:v>0.75731467417017351</c:v>
                </c:pt>
                <c:pt idx="4">
                  <c:v>0.80293551050362355</c:v>
                </c:pt>
                <c:pt idx="5">
                  <c:v>0.79548927327180485</c:v>
                </c:pt>
                <c:pt idx="6">
                  <c:v>0.7687705330807415</c:v>
                </c:pt>
                <c:pt idx="7">
                  <c:v>0.78898027568349705</c:v>
                </c:pt>
                <c:pt idx="8">
                  <c:v>0.732250012296493</c:v>
                </c:pt>
                <c:pt idx="9">
                  <c:v>0.72448146043472084</c:v>
                </c:pt>
                <c:pt idx="10">
                  <c:v>0.70919846199349301</c:v>
                </c:pt>
                <c:pt idx="11">
                  <c:v>0.67127492872412009</c:v>
                </c:pt>
                <c:pt idx="12">
                  <c:v>0.68435078618900957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C-4785-B194-6111522FF1EC}"/>
            </c:ext>
          </c:extLst>
        </c:ser>
        <c:ser>
          <c:idx val="1"/>
          <c:order val="1"/>
          <c:tx>
            <c:strRef>
              <c:f>Indicadores!$AH$4:$AP$4</c:f>
              <c:strCache>
                <c:ptCount val="1"/>
                <c:pt idx="0">
                  <c:v>APPLE INC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Indicadores!$AJ$7:$AJ$19</c:f>
              <c:numCache>
                <c:formatCode>0.00</c:formatCode>
                <c:ptCount val="13"/>
                <c:pt idx="0">
                  <c:v>2.74470648364486</c:v>
                </c:pt>
                <c:pt idx="1">
                  <c:v>2.9271304960257569</c:v>
                </c:pt>
                <c:pt idx="2">
                  <c:v>3.0432467936529886</c:v>
                </c:pt>
                <c:pt idx="3">
                  <c:v>2.4804975374770826</c:v>
                </c:pt>
                <c:pt idx="4">
                  <c:v>1.9273018987131314</c:v>
                </c:pt>
                <c:pt idx="5">
                  <c:v>1.6974766835744839</c:v>
                </c:pt>
                <c:pt idx="6">
                  <c:v>1.6630013906336429</c:v>
                </c:pt>
                <c:pt idx="7">
                  <c:v>1.5555845684538612</c:v>
                </c:pt>
                <c:pt idx="8">
                  <c:v>1.4143701320297937</c:v>
                </c:pt>
                <c:pt idx="9">
                  <c:v>1.3648297772832099</c:v>
                </c:pt>
                <c:pt idx="10">
                  <c:v>1.252714185705611</c:v>
                </c:pt>
                <c:pt idx="11">
                  <c:v>1.2191294562227348</c:v>
                </c:pt>
                <c:pt idx="12">
                  <c:v>1.1677419781980449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C-4785-B194-6111522FF1EC}"/>
            </c:ext>
          </c:extLst>
        </c:ser>
        <c:ser>
          <c:idx val="2"/>
          <c:order val="2"/>
          <c:tx>
            <c:strRef>
              <c:f>Indicadores!$AR$4:$AZ$4</c:f>
              <c:strCache>
                <c:ptCount val="1"/>
                <c:pt idx="0">
                  <c:v>BANK OF AMERICA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Indicadores!$AT$7:$AT$19</c:f>
              <c:numCache>
                <c:formatCode>0.00</c:formatCode>
                <c:ptCount val="13"/>
                <c:pt idx="0">
                  <c:v>0.89922420724188035</c:v>
                </c:pt>
                <c:pt idx="1">
                  <c:v>0.89192295516395603</c:v>
                </c:pt>
                <c:pt idx="2">
                  <c:v>0.89277882907219719</c:v>
                </c:pt>
                <c:pt idx="3">
                  <c:v>0.88931741976422662</c:v>
                </c:pt>
                <c:pt idx="4">
                  <c:v>0.88431120618626258</c:v>
                </c:pt>
                <c:pt idx="5">
                  <c:v>0.88053091773629188</c:v>
                </c:pt>
                <c:pt idx="6">
                  <c:v>0.87834239079516307</c:v>
                </c:pt>
                <c:pt idx="7">
                  <c:v>0.88289408276397774</c:v>
                </c:pt>
                <c:pt idx="8">
                  <c:v>0.8873118661358832</c:v>
                </c:pt>
                <c:pt idx="9">
                  <c:v>0.89120731085556382</c:v>
                </c:pt>
                <c:pt idx="10">
                  <c:v>0.89120731085556382</c:v>
                </c:pt>
                <c:pt idx="11">
                  <c:v>0.90320563677394206</c:v>
                </c:pt>
                <c:pt idx="12">
                  <c:v>0.91479210410491263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9C-4785-B194-6111522FF1EC}"/>
            </c:ext>
          </c:extLst>
        </c:ser>
        <c:ser>
          <c:idx val="3"/>
          <c:order val="3"/>
          <c:tx>
            <c:strRef>
              <c:f>Indicadores!$W$26:$AE$26</c:f>
              <c:strCache>
                <c:ptCount val="1"/>
                <c:pt idx="0">
                  <c:v>CITIGROUP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Indicadores!$Y$29:$Y$41</c:f>
              <c:numCache>
                <c:formatCode>0.00</c:formatCode>
                <c:ptCount val="13"/>
                <c:pt idx="0">
                  <c:v>0.91337644247197614</c:v>
                </c:pt>
                <c:pt idx="1">
                  <c:v>0.90417038889404755</c:v>
                </c:pt>
                <c:pt idx="2">
                  <c:v>0.89757006639280079</c:v>
                </c:pt>
                <c:pt idx="3">
                  <c:v>0.89037706168214759</c:v>
                </c:pt>
                <c:pt idx="4">
                  <c:v>0.88508403897336907</c:v>
                </c:pt>
                <c:pt idx="5">
                  <c:v>0.87113521756459356</c:v>
                </c:pt>
                <c:pt idx="6">
                  <c:v>0.87380955171011065</c:v>
                </c:pt>
                <c:pt idx="7">
                  <c:v>0.89054228981283223</c:v>
                </c:pt>
                <c:pt idx="8">
                  <c:v>0.89721719656427534</c:v>
                </c:pt>
                <c:pt idx="9">
                  <c:v>0.90059954140054266</c:v>
                </c:pt>
                <c:pt idx="10">
                  <c:v>0.91141945674729763</c:v>
                </c:pt>
                <c:pt idx="11">
                  <c:v>0.91155151864810058</c:v>
                </c:pt>
                <c:pt idx="12">
                  <c:v>0.91648115014176501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9C-4785-B194-6111522FF1EC}"/>
            </c:ext>
          </c:extLst>
        </c:ser>
        <c:ser>
          <c:idx val="4"/>
          <c:order val="4"/>
          <c:tx>
            <c:strRef>
              <c:f>Indicadores!$AH$26:$AP$26</c:f>
              <c:strCache>
                <c:ptCount val="1"/>
                <c:pt idx="0">
                  <c:v>GENERAL ELECTRIC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Indicadores!$AJ$29:$AJ$41</c:f>
              <c:numCache>
                <c:formatCode>0.00</c:formatCode>
                <c:ptCount val="13"/>
                <c:pt idx="0">
                  <c:v>0.83391393072681874</c:v>
                </c:pt>
                <c:pt idx="1">
                  <c:v>0.8355112651405131</c:v>
                </c:pt>
                <c:pt idx="2">
                  <c:v>0.81245228095223498</c:v>
                </c:pt>
                <c:pt idx="3">
                  <c:v>0.79166717436334832</c:v>
                </c:pt>
                <c:pt idx="4">
                  <c:v>0.79107998424316828</c:v>
                </c:pt>
                <c:pt idx="5">
                  <c:v>0.79690957286070363</c:v>
                </c:pt>
                <c:pt idx="6">
                  <c:v>0.78780227995279084</c:v>
                </c:pt>
                <c:pt idx="7">
                  <c:v>0.79986747623362042</c:v>
                </c:pt>
                <c:pt idx="8">
                  <c:v>0.83450455200082296</c:v>
                </c:pt>
                <c:pt idx="9">
                  <c:v>0.88739219464734875</c:v>
                </c:pt>
                <c:pt idx="10">
                  <c:v>0.85530285584928045</c:v>
                </c:pt>
                <c:pt idx="11">
                  <c:v>0.79076199000372094</c:v>
                </c:pt>
                <c:pt idx="12">
                  <c:v>0.81512938771835997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9C-4785-B194-6111522FF1EC}"/>
            </c:ext>
          </c:extLst>
        </c:ser>
        <c:ser>
          <c:idx val="5"/>
          <c:order val="5"/>
          <c:tx>
            <c:strRef>
              <c:f>Indicadores!$AR$26:$AZ$26</c:f>
              <c:strCache>
                <c:ptCount val="1"/>
                <c:pt idx="0">
                  <c:v>JOHNSON &amp; JOHNSON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Indicadores!$AT$29:$AT$41</c:f>
              <c:numCache>
                <c:formatCode>0.00</c:formatCode>
                <c:ptCount val="13"/>
                <c:pt idx="0">
                  <c:v>0.45019823531698216</c:v>
                </c:pt>
                <c:pt idx="1">
                  <c:v>0.4977297525606279</c:v>
                </c:pt>
                <c:pt idx="2">
                  <c:v>0.46577995335690209</c:v>
                </c:pt>
                <c:pt idx="3">
                  <c:v>0.44188027102190935</c:v>
                </c:pt>
                <c:pt idx="4">
                  <c:v>0.46491968271989442</c:v>
                </c:pt>
                <c:pt idx="5">
                  <c:v>0.46668565560560971</c:v>
                </c:pt>
                <c:pt idx="6">
                  <c:v>0.50131720582403261</c:v>
                </c:pt>
                <c:pt idx="7">
                  <c:v>0.61755338423297712</c:v>
                </c:pt>
                <c:pt idx="8">
                  <c:v>0.60934660093884441</c:v>
                </c:pt>
                <c:pt idx="9">
                  <c:v>0.62295217082572529</c:v>
                </c:pt>
                <c:pt idx="10">
                  <c:v>0.63819227646460142</c:v>
                </c:pt>
                <c:pt idx="11">
                  <c:v>0.59332044083552171</c:v>
                </c:pt>
                <c:pt idx="12">
                  <c:v>0.59011196618599837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9C-4785-B194-6111522FF1EC}"/>
            </c:ext>
          </c:extLst>
        </c:ser>
        <c:ser>
          <c:idx val="6"/>
          <c:order val="6"/>
          <c:tx>
            <c:strRef>
              <c:f>Indicadores!$W$48:$AE$48</c:f>
              <c:strCache>
                <c:ptCount val="1"/>
                <c:pt idx="0">
                  <c:v>JPMORAN CHASE &amp; CO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Indicadores!$Y$51:$Y$63</c:f>
              <c:numCache>
                <c:formatCode>0.00</c:formatCode>
                <c:ptCount val="13"/>
                <c:pt idx="0">
                  <c:v>0.91683718162735728</c:v>
                </c:pt>
                <c:pt idx="1">
                  <c:v>0.91898064782645539</c:v>
                </c:pt>
                <c:pt idx="2">
                  <c:v>0.91349859970217973</c:v>
                </c:pt>
                <c:pt idx="3">
                  <c:v>0.91258063434490122</c:v>
                </c:pt>
                <c:pt idx="4">
                  <c:v>0.90991356286305425</c:v>
                </c:pt>
                <c:pt idx="5">
                  <c:v>0.89472585340464639</c:v>
                </c:pt>
                <c:pt idx="6">
                  <c:v>0.89795549689037046</c:v>
                </c:pt>
                <c:pt idx="7">
                  <c:v>0.89907917587622355</c:v>
                </c:pt>
                <c:pt idx="8">
                  <c:v>0.9021880381249876</c:v>
                </c:pt>
                <c:pt idx="9">
                  <c:v>0.90275655201592331</c:v>
                </c:pt>
                <c:pt idx="10">
                  <c:v>0.91746704416299307</c:v>
                </c:pt>
                <c:pt idx="11">
                  <c:v>0.92143135143567623</c:v>
                </c:pt>
                <c:pt idx="12">
                  <c:v>0.92025300191530068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9C-4785-B194-6111522FF1EC}"/>
            </c:ext>
          </c:extLst>
        </c:ser>
        <c:ser>
          <c:idx val="7"/>
          <c:order val="7"/>
          <c:tx>
            <c:strRef>
              <c:f>Indicadores!$AH$48:$AP$48</c:f>
              <c:strCache>
                <c:ptCount val="1"/>
                <c:pt idx="0">
                  <c:v>PFIZER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Indicadores!$AJ$51:$AJ$63</c:f>
              <c:numCache>
                <c:formatCode>0.00</c:formatCode>
                <c:ptCount val="13"/>
                <c:pt idx="0">
                  <c:v>0.54739146933040705</c:v>
                </c:pt>
                <c:pt idx="1">
                  <c:v>0.56053127094392607</c:v>
                </c:pt>
                <c:pt idx="2">
                  <c:v>0.56039354567864019</c:v>
                </c:pt>
                <c:pt idx="3">
                  <c:v>0.55479631146826569</c:v>
                </c:pt>
                <c:pt idx="4">
                  <c:v>0.57257438859911913</c:v>
                </c:pt>
                <c:pt idx="5">
                  <c:v>0.61168232953561041</c:v>
                </c:pt>
                <c:pt idx="6">
                  <c:v>0.65131835795239346</c:v>
                </c:pt>
                <c:pt idx="7">
                  <c:v>0.58290307746933878</c:v>
                </c:pt>
                <c:pt idx="8">
                  <c:v>0.60006774472782931</c:v>
                </c:pt>
                <c:pt idx="9">
                  <c:v>0.62143036146878772</c:v>
                </c:pt>
                <c:pt idx="10">
                  <c:v>0.5884496430632371</c:v>
                </c:pt>
                <c:pt idx="11">
                  <c:v>0.57315016861733781</c:v>
                </c:pt>
                <c:pt idx="12">
                  <c:v>0.51361780887908526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C-4785-B194-6111522FF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831872"/>
        <c:axId val="275829952"/>
      </c:lineChart>
      <c:catAx>
        <c:axId val="275831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829952"/>
        <c:crosses val="autoZero"/>
        <c:auto val="1"/>
        <c:lblAlgn val="ctr"/>
        <c:lblOffset val="100"/>
        <c:noMultiLvlLbl val="0"/>
      </c:catAx>
      <c:valAx>
        <c:axId val="27582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Relación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83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APALANCAMIENTO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Indicadores!$W$4:$AE$4</c:f>
              <c:strCache>
                <c:ptCount val="1"/>
                <c:pt idx="0">
                  <c:v>AMAZON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Indicadores!$Z$7:$Z$19</c:f>
              <c:numCache>
                <c:formatCode>0.00</c:formatCode>
                <c:ptCount val="13"/>
                <c:pt idx="0">
                  <c:v>1.738490675990676</c:v>
                </c:pt>
                <c:pt idx="1">
                  <c:v>2.2587340466675263</c:v>
                </c:pt>
                <c:pt idx="2">
                  <c:v>2.9739990234375</c:v>
                </c:pt>
                <c:pt idx="3">
                  <c:v>3.1205622819618304</c:v>
                </c:pt>
                <c:pt idx="4">
                  <c:v>4.0744809608043946</c:v>
                </c:pt>
                <c:pt idx="5">
                  <c:v>3.8897190675433353</c:v>
                </c:pt>
                <c:pt idx="6">
                  <c:v>3.3247083225304639</c:v>
                </c:pt>
                <c:pt idx="7">
                  <c:v>3.7388935003067596</c:v>
                </c:pt>
                <c:pt idx="8">
                  <c:v>2.734827435762015</c:v>
                </c:pt>
                <c:pt idx="9">
                  <c:v>2.6295198195294875</c:v>
                </c:pt>
                <c:pt idx="10">
                  <c:v>2.4387713588283155</c:v>
                </c:pt>
                <c:pt idx="11">
                  <c:v>2.0420557705522802</c:v>
                </c:pt>
                <c:pt idx="12">
                  <c:v>2.1680737864875415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C-4BF7-B1F1-FFAF03CBB1D9}"/>
            </c:ext>
          </c:extLst>
        </c:ser>
        <c:ser>
          <c:idx val="1"/>
          <c:order val="1"/>
          <c:tx>
            <c:strRef>
              <c:f>Indicadores!$AH$4:$AP$4</c:f>
              <c:strCache>
                <c:ptCount val="1"/>
                <c:pt idx="0">
                  <c:v>APPLE INC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Indicadores!$AK$7:$AK$19</c:f>
              <c:numCache>
                <c:formatCode>0.00</c:formatCode>
                <c:ptCount val="13"/>
                <c:pt idx="0">
                  <c:v>0.57316231089535685</c:v>
                </c:pt>
                <c:pt idx="1">
                  <c:v>0.51890621940873194</c:v>
                </c:pt>
                <c:pt idx="2">
                  <c:v>0.48941713898993316</c:v>
                </c:pt>
                <c:pt idx="3">
                  <c:v>0.67544860743510671</c:v>
                </c:pt>
                <c:pt idx="4">
                  <c:v>1.0783974468161404</c:v>
                </c:pt>
                <c:pt idx="5">
                  <c:v>1.4337396841355621</c:v>
                </c:pt>
                <c:pt idx="6">
                  <c:v>1.5082924623193943</c:v>
                </c:pt>
                <c:pt idx="7">
                  <c:v>1.7999060031183092</c:v>
                </c:pt>
                <c:pt idx="8">
                  <c:v>2.4133013523477094</c:v>
                </c:pt>
                <c:pt idx="9">
                  <c:v>2.7410043320661304</c:v>
                </c:pt>
                <c:pt idx="10">
                  <c:v>3.9570394404566951</c:v>
                </c:pt>
                <c:pt idx="11">
                  <c:v>4.5635124425423994</c:v>
                </c:pt>
                <c:pt idx="12">
                  <c:v>5.9615369434796337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5C-4BF7-B1F1-FFAF03CBB1D9}"/>
            </c:ext>
          </c:extLst>
        </c:ser>
        <c:ser>
          <c:idx val="2"/>
          <c:order val="2"/>
          <c:tx>
            <c:strRef>
              <c:f>Indicadores!$AR$4:$AZ$4</c:f>
              <c:strCache>
                <c:ptCount val="1"/>
                <c:pt idx="0">
                  <c:v>BANK OF AMERICA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Indicadores!$AU$7:$AU$19</c:f>
              <c:numCache>
                <c:formatCode>0.00</c:formatCode>
                <c:ptCount val="13"/>
                <c:pt idx="0">
                  <c:v>8.923017945392731</c:v>
                </c:pt>
                <c:pt idx="1">
                  <c:v>8.252658615129878</c:v>
                </c:pt>
                <c:pt idx="2">
                  <c:v>8.3265163152652821</c:v>
                </c:pt>
                <c:pt idx="3">
                  <c:v>8.0348453918387523</c:v>
                </c:pt>
                <c:pt idx="4">
                  <c:v>7.643879558551121</c:v>
                </c:pt>
                <c:pt idx="5">
                  <c:v>7.3703664668040725</c:v>
                </c:pt>
                <c:pt idx="6">
                  <c:v>7.2197900035688125</c:v>
                </c:pt>
                <c:pt idx="7">
                  <c:v>7.5392781475298154</c:v>
                </c:pt>
                <c:pt idx="8">
                  <c:v>7.8740488080655799</c:v>
                </c:pt>
                <c:pt idx="9">
                  <c:v>8.1917941165363839</c:v>
                </c:pt>
                <c:pt idx="10">
                  <c:v>8.1917941165363839</c:v>
                </c:pt>
                <c:pt idx="11">
                  <c:v>9.3311801087482227</c:v>
                </c:pt>
                <c:pt idx="12">
                  <c:v>10.736001569986596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5C-4BF7-B1F1-FFAF03CBB1D9}"/>
            </c:ext>
          </c:extLst>
        </c:ser>
        <c:ser>
          <c:idx val="3"/>
          <c:order val="3"/>
          <c:tx>
            <c:strRef>
              <c:f>Indicadores!$W$26:$AE$26</c:f>
              <c:strCache>
                <c:ptCount val="1"/>
                <c:pt idx="0">
                  <c:v>CITIGROUP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Indicadores!$Z$29:$Z$41</c:f>
              <c:numCache>
                <c:formatCode>0.00</c:formatCode>
                <c:ptCount val="13"/>
                <c:pt idx="0">
                  <c:v>10.544203777090157</c:v>
                </c:pt>
                <c:pt idx="1">
                  <c:v>9.4351879180054912</c:v>
                </c:pt>
                <c:pt idx="2">
                  <c:v>8.7627711430022455</c:v>
                </c:pt>
                <c:pt idx="3">
                  <c:v>8.1221783993829231</c:v>
                </c:pt>
                <c:pt idx="4">
                  <c:v>7.7020113748016019</c:v>
                </c:pt>
                <c:pt idx="5">
                  <c:v>6.7600720778871493</c:v>
                </c:pt>
                <c:pt idx="6">
                  <c:v>6.9245300539923855</c:v>
                </c:pt>
                <c:pt idx="7">
                  <c:v>8.1359484707842444</c:v>
                </c:pt>
                <c:pt idx="8">
                  <c:v>8.7292539858124361</c:v>
                </c:pt>
                <c:pt idx="9">
                  <c:v>9.0603157579944931</c:v>
                </c:pt>
                <c:pt idx="10">
                  <c:v>10.289160839160839</c:v>
                </c:pt>
                <c:pt idx="11">
                  <c:v>10.306016617983737</c:v>
                </c:pt>
                <c:pt idx="12">
                  <c:v>10.973344959819261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5C-4BF7-B1F1-FFAF03CBB1D9}"/>
            </c:ext>
          </c:extLst>
        </c:ser>
        <c:ser>
          <c:idx val="4"/>
          <c:order val="4"/>
          <c:tx>
            <c:strRef>
              <c:f>Indicadores!$AH$26:$AP$26</c:f>
              <c:strCache>
                <c:ptCount val="1"/>
                <c:pt idx="0">
                  <c:v>GENERAL ELECTRIC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Indicadores!$AK$29:$AK$41</c:f>
              <c:numCache>
                <c:formatCode>0.00</c:formatCode>
                <c:ptCount val="13"/>
                <c:pt idx="0">
                  <c:v>5.0209745728594664</c:v>
                </c:pt>
                <c:pt idx="1">
                  <c:v>5.079443682597728</c:v>
                </c:pt>
                <c:pt idx="2">
                  <c:v>4.3319763368879896</c:v>
                </c:pt>
                <c:pt idx="3">
                  <c:v>3.800011697360052</c:v>
                </c:pt>
                <c:pt idx="4">
                  <c:v>3.7865207954221569</c:v>
                </c:pt>
                <c:pt idx="5">
                  <c:v>3.9239149973037208</c:v>
                </c:pt>
                <c:pt idx="6">
                  <c:v>3.7125859777264458</c:v>
                </c:pt>
                <c:pt idx="7">
                  <c:v>4.0238782007673679</c:v>
                </c:pt>
                <c:pt idx="8">
                  <c:v>5.0424622676327191</c:v>
                </c:pt>
                <c:pt idx="9">
                  <c:v>7.88037908978266</c:v>
                </c:pt>
                <c:pt idx="10">
                  <c:v>5.9109864321743588</c:v>
                </c:pt>
                <c:pt idx="11">
                  <c:v>0.29035915009268626</c:v>
                </c:pt>
                <c:pt idx="12">
                  <c:v>4.4093148487626035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5C-4BF7-B1F1-FFAF03CBB1D9}"/>
            </c:ext>
          </c:extLst>
        </c:ser>
        <c:ser>
          <c:idx val="5"/>
          <c:order val="5"/>
          <c:tx>
            <c:strRef>
              <c:f>Indicadores!$AR$26:$AZ$26</c:f>
              <c:strCache>
                <c:ptCount val="1"/>
                <c:pt idx="0">
                  <c:v>JOHNSON &amp; JOHNSON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Indicadores!$AU$29:$AU$41</c:f>
              <c:numCache>
                <c:formatCode>0.00</c:formatCode>
                <c:ptCount val="13"/>
                <c:pt idx="0">
                  <c:v>0.8188373778256951</c:v>
                </c:pt>
                <c:pt idx="1">
                  <c:v>0.99096005606166782</c:v>
                </c:pt>
                <c:pt idx="2">
                  <c:v>0.87188782278715327</c:v>
                </c:pt>
                <c:pt idx="3">
                  <c:v>0.79173024725534413</c:v>
                </c:pt>
                <c:pt idx="4">
                  <c:v>0.8688783117329969</c:v>
                </c:pt>
                <c:pt idx="5">
                  <c:v>0.87506676036542519</c:v>
                </c:pt>
                <c:pt idx="6">
                  <c:v>1.0052827402084694</c:v>
                </c:pt>
                <c:pt idx="7">
                  <c:v>1.6147440159574469</c:v>
                </c:pt>
                <c:pt idx="8">
                  <c:v>1.5598138974427633</c:v>
                </c:pt>
                <c:pt idx="9">
                  <c:v>1.6521834171276757</c:v>
                </c:pt>
                <c:pt idx="10">
                  <c:v>1.7638989854293752</c:v>
                </c:pt>
                <c:pt idx="11">
                  <c:v>1.4589384380530375</c:v>
                </c:pt>
                <c:pt idx="12">
                  <c:v>1.4396906411124422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5C-4BF7-B1F1-FFAF03CBB1D9}"/>
            </c:ext>
          </c:extLst>
        </c:ser>
        <c:ser>
          <c:idx val="6"/>
          <c:order val="6"/>
          <c:tx>
            <c:strRef>
              <c:f>Indicadores!$W$48:$AE$48</c:f>
              <c:strCache>
                <c:ptCount val="1"/>
                <c:pt idx="0">
                  <c:v>JPMORAN CHASE &amp; CO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Indicadores!$Z$51:$Z$63</c:f>
              <c:numCache>
                <c:formatCode>0.00</c:formatCode>
                <c:ptCount val="13"/>
                <c:pt idx="0">
                  <c:v>11.024604499562763</c:v>
                </c:pt>
                <c:pt idx="1">
                  <c:v>11.342730140053275</c:v>
                </c:pt>
                <c:pt idx="2">
                  <c:v>10.560506495352062</c:v>
                </c:pt>
                <c:pt idx="3">
                  <c:v>10.439112975783463</c:v>
                </c:pt>
                <c:pt idx="4">
                  <c:v>10.100450098607412</c:v>
                </c:pt>
                <c:pt idx="5">
                  <c:v>8.4990083732878787</c:v>
                </c:pt>
                <c:pt idx="6">
                  <c:v>8.7996459341437507</c:v>
                </c:pt>
                <c:pt idx="7">
                  <c:v>8.908757768104719</c:v>
                </c:pt>
                <c:pt idx="8">
                  <c:v>9.2236984191957578</c:v>
                </c:pt>
                <c:pt idx="9">
                  <c:v>9.2834691769027664</c:v>
                </c:pt>
                <c:pt idx="10">
                  <c:v>11.11637205839186</c:v>
                </c:pt>
                <c:pt idx="11">
                  <c:v>11.727723058406742</c:v>
                </c:pt>
                <c:pt idx="12">
                  <c:v>11.539656965368144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5C-4BF7-B1F1-FFAF03CBB1D9}"/>
            </c:ext>
          </c:extLst>
        </c:ser>
        <c:ser>
          <c:idx val="7"/>
          <c:order val="7"/>
          <c:tx>
            <c:strRef>
              <c:f>Indicadores!$AH$48:$AP$48</c:f>
              <c:strCache>
                <c:ptCount val="1"/>
                <c:pt idx="0">
                  <c:v>PFIZER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Indicadores!$AK$51:$AK$63</c:f>
              <c:numCache>
                <c:formatCode>0.00</c:formatCode>
                <c:ptCount val="13"/>
                <c:pt idx="0">
                  <c:v>1.2094148303404519</c:v>
                </c:pt>
                <c:pt idx="1">
                  <c:v>1.275474758233379</c:v>
                </c:pt>
                <c:pt idx="2">
                  <c:v>1.2747618697813365</c:v>
                </c:pt>
                <c:pt idx="3">
                  <c:v>1.2461628817541113</c:v>
                </c:pt>
                <c:pt idx="4">
                  <c:v>1.3395883946273492</c:v>
                </c:pt>
                <c:pt idx="5">
                  <c:v>1.5751869288285794</c:v>
                </c:pt>
                <c:pt idx="6">
                  <c:v>1.8679144385026738</c:v>
                </c:pt>
                <c:pt idx="7">
                  <c:v>1.3975242826839342</c:v>
                </c:pt>
                <c:pt idx="8">
                  <c:v>1.5004234762696447</c:v>
                </c:pt>
                <c:pt idx="9">
                  <c:v>1.6414960518227812</c:v>
                </c:pt>
                <c:pt idx="10">
                  <c:v>1.4298363083515826</c:v>
                </c:pt>
                <c:pt idx="11">
                  <c:v>1.3427616121453099</c:v>
                </c:pt>
                <c:pt idx="12">
                  <c:v>1.0560073397556196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5C-4BF7-B1F1-FFAF03CBB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8523168"/>
        <c:axId val="278505888"/>
      </c:lineChart>
      <c:catAx>
        <c:axId val="278523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8505888"/>
        <c:crosses val="autoZero"/>
        <c:auto val="1"/>
        <c:lblAlgn val="ctr"/>
        <c:lblOffset val="100"/>
        <c:noMultiLvlLbl val="0"/>
      </c:catAx>
      <c:valAx>
        <c:axId val="27850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Relación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852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GANANCIA POR ACCIÓN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Indicadores!$W$4:$AE$4</c:f>
              <c:strCache>
                <c:ptCount val="1"/>
                <c:pt idx="0">
                  <c:v>AMAZON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Indicadores!$AA$7:$AA$19</c:f>
              <c:numCache>
                <c:formatCode>_("$"* #,##0.00_);_("$"* \(#,##0.00\);_("$"* "-"??_);_(@_)</c:formatCode>
                <c:ptCount val="13"/>
                <c:pt idx="0">
                  <c:v>2.5263157894736841</c:v>
                </c:pt>
                <c:pt idx="1">
                  <c:v>1.3687635574837311</c:v>
                </c:pt>
                <c:pt idx="2">
                  <c:v>-8.6092715231788075E-2</c:v>
                </c:pt>
                <c:pt idx="3">
                  <c:v>0.58924731182795698</c:v>
                </c:pt>
                <c:pt idx="4">
                  <c:v>-0.52164502164502169</c:v>
                </c:pt>
                <c:pt idx="5">
                  <c:v>1.249475890985325</c:v>
                </c:pt>
                <c:pt idx="6">
                  <c:v>4.8987603305785123</c:v>
                </c:pt>
                <c:pt idx="7">
                  <c:v>6.1521298174442194</c:v>
                </c:pt>
                <c:pt idx="8">
                  <c:v>20.146000000000001</c:v>
                </c:pt>
                <c:pt idx="9">
                  <c:v>22.99206349206349</c:v>
                </c:pt>
                <c:pt idx="10">
                  <c:v>2.0916846440478527</c:v>
                </c:pt>
                <c:pt idx="11">
                  <c:v>3.2404817404817403</c:v>
                </c:pt>
                <c:pt idx="12">
                  <c:v>-0.2671508489547551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0-47CC-AD31-52896544C175}"/>
            </c:ext>
          </c:extLst>
        </c:ser>
        <c:ser>
          <c:idx val="1"/>
          <c:order val="1"/>
          <c:tx>
            <c:strRef>
              <c:f>Indicadores!$AH$4:$AP$4</c:f>
              <c:strCache>
                <c:ptCount val="1"/>
                <c:pt idx="0">
                  <c:v>APPLE INC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Indicadores!$AL$7:$AL$19</c:f>
              <c:numCache>
                <c:formatCode>_("$"* #,##0.00_);_("$"* \(#,##0.00\);_("$"* "-"??_);_(@_)</c:formatCode>
                <c:ptCount val="13"/>
                <c:pt idx="0">
                  <c:v>15.153907378729809</c:v>
                </c:pt>
                <c:pt idx="1">
                  <c:v>27.675373273759</c:v>
                </c:pt>
                <c:pt idx="2">
                  <c:v>44.145321069862646</c:v>
                </c:pt>
                <c:pt idx="3">
                  <c:v>5.6790982137298718</c:v>
                </c:pt>
                <c:pt idx="4">
                  <c:v>6.4530744220284539</c:v>
                </c:pt>
                <c:pt idx="5">
                  <c:v>9.216876236067618</c:v>
                </c:pt>
                <c:pt idx="6">
                  <c:v>8.3063028961611245</c:v>
                </c:pt>
                <c:pt idx="7">
                  <c:v>9.2067470826545037</c:v>
                </c:pt>
                <c:pt idx="8">
                  <c:v>2.9764852614455637</c:v>
                </c:pt>
                <c:pt idx="9">
                  <c:v>2.9714474637107355</c:v>
                </c:pt>
                <c:pt idx="10">
                  <c:v>3.2753479618630852</c:v>
                </c:pt>
                <c:pt idx="11">
                  <c:v>5.6140204408927188</c:v>
                </c:pt>
                <c:pt idx="12">
                  <c:v>6.1132002014722815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A0-47CC-AD31-52896544C175}"/>
            </c:ext>
          </c:extLst>
        </c:ser>
        <c:ser>
          <c:idx val="2"/>
          <c:order val="2"/>
          <c:tx>
            <c:strRef>
              <c:f>Indicadores!$AR$4:$AZ$4</c:f>
              <c:strCache>
                <c:ptCount val="1"/>
                <c:pt idx="0">
                  <c:v>BANK OF AMERICA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Indicadores!$AV$7:$AV$19</c:f>
              <c:numCache>
                <c:formatCode>_("$"* #,##0.00_);_("$"* \(#,##0.00\);_("$"* "-"??_);_(@_)</c:formatCode>
                <c:ptCount val="13"/>
                <c:pt idx="0">
                  <c:v>-0.37</c:v>
                </c:pt>
                <c:pt idx="1">
                  <c:v>0.01</c:v>
                </c:pt>
                <c:pt idx="2">
                  <c:v>0.25</c:v>
                </c:pt>
                <c:pt idx="3">
                  <c:v>0.9</c:v>
                </c:pt>
                <c:pt idx="4">
                  <c:v>0.36</c:v>
                </c:pt>
                <c:pt idx="5">
                  <c:v>1.31</c:v>
                </c:pt>
                <c:pt idx="6">
                  <c:v>1.49</c:v>
                </c:pt>
                <c:pt idx="7">
                  <c:v>1.56</c:v>
                </c:pt>
                <c:pt idx="8">
                  <c:v>2.61</c:v>
                </c:pt>
                <c:pt idx="9">
                  <c:v>2.75</c:v>
                </c:pt>
                <c:pt idx="10">
                  <c:v>1.87</c:v>
                </c:pt>
                <c:pt idx="11">
                  <c:v>3.57</c:v>
                </c:pt>
                <c:pt idx="12">
                  <c:v>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A0-47CC-AD31-52896544C175}"/>
            </c:ext>
          </c:extLst>
        </c:ser>
        <c:ser>
          <c:idx val="3"/>
          <c:order val="3"/>
          <c:tx>
            <c:strRef>
              <c:f>Indicadores!$W$26:$AE$26</c:f>
              <c:strCache>
                <c:ptCount val="1"/>
                <c:pt idx="0">
                  <c:v>CITIGROUP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Indicadores!$AA$29:$AA$41</c:f>
              <c:numCache>
                <c:formatCode>0.00</c:formatCode>
                <c:ptCount val="13"/>
                <c:pt idx="0">
                  <c:v>3.54</c:v>
                </c:pt>
                <c:pt idx="1">
                  <c:v>3.63</c:v>
                </c:pt>
                <c:pt idx="2">
                  <c:v>2.44</c:v>
                </c:pt>
                <c:pt idx="3">
                  <c:v>4.34</c:v>
                </c:pt>
                <c:pt idx="4">
                  <c:v>2.2000000000000002</c:v>
                </c:pt>
                <c:pt idx="5">
                  <c:v>5.4</c:v>
                </c:pt>
                <c:pt idx="6">
                  <c:v>4.72</c:v>
                </c:pt>
                <c:pt idx="7">
                  <c:v>5.33</c:v>
                </c:pt>
                <c:pt idx="8">
                  <c:v>6.68</c:v>
                </c:pt>
                <c:pt idx="9">
                  <c:v>8.0399999999999991</c:v>
                </c:pt>
                <c:pt idx="10">
                  <c:v>4.72</c:v>
                </c:pt>
                <c:pt idx="11">
                  <c:v>10.210000000000001</c:v>
                </c:pt>
                <c:pt idx="12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A0-47CC-AD31-52896544C175}"/>
            </c:ext>
          </c:extLst>
        </c:ser>
        <c:ser>
          <c:idx val="4"/>
          <c:order val="4"/>
          <c:tx>
            <c:strRef>
              <c:f>Indicadores!$AH$26:$AP$26</c:f>
              <c:strCache>
                <c:ptCount val="1"/>
                <c:pt idx="0">
                  <c:v>GENERAL ELECTRIC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Indicadores!$AL$29:$AL$41</c:f>
              <c:numCache>
                <c:formatCode>_("$"* #,##0.00_);_("$"* \(#,##0.00\);_("$"* "-"??_);_(@_)</c:formatCode>
                <c:ptCount val="13"/>
                <c:pt idx="0">
                  <c:v>1.06</c:v>
                </c:pt>
                <c:pt idx="1">
                  <c:v>1.23</c:v>
                </c:pt>
                <c:pt idx="2">
                  <c:v>1.29</c:v>
                </c:pt>
                <c:pt idx="3">
                  <c:v>1.27</c:v>
                </c:pt>
                <c:pt idx="4">
                  <c:v>1.5</c:v>
                </c:pt>
                <c:pt idx="5">
                  <c:v>-0.61</c:v>
                </c:pt>
                <c:pt idx="6">
                  <c:v>0.75</c:v>
                </c:pt>
                <c:pt idx="7">
                  <c:v>-1.03</c:v>
                </c:pt>
                <c:pt idx="8">
                  <c:v>-2.62</c:v>
                </c:pt>
                <c:pt idx="9">
                  <c:v>-4.99</c:v>
                </c:pt>
                <c:pt idx="10">
                  <c:v>4.63</c:v>
                </c:pt>
                <c:pt idx="11">
                  <c:v>-6.16</c:v>
                </c:pt>
                <c:pt idx="12">
                  <c:v>-0.05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A0-47CC-AD31-52896544C175}"/>
            </c:ext>
          </c:extLst>
        </c:ser>
        <c:ser>
          <c:idx val="5"/>
          <c:order val="5"/>
          <c:tx>
            <c:strRef>
              <c:f>Indicadores!$AR$26:$AZ$26</c:f>
              <c:strCache>
                <c:ptCount val="1"/>
                <c:pt idx="0">
                  <c:v>JOHNSON &amp; JOHNSON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Indicadores!$AV$29:$AV$41</c:f>
              <c:numCache>
                <c:formatCode>_("$"* #,##0.00_);_("$"* \(#,##0.00\);_("$"* "-"??_);_(@_)</c:formatCode>
                <c:ptCount val="13"/>
                <c:pt idx="0">
                  <c:v>4.4000000000000004</c:v>
                </c:pt>
                <c:pt idx="1">
                  <c:v>4.78</c:v>
                </c:pt>
                <c:pt idx="2">
                  <c:v>3.4854054054054053</c:v>
                </c:pt>
                <c:pt idx="3">
                  <c:v>4.8074383037886683</c:v>
                </c:pt>
                <c:pt idx="4">
                  <c:v>5.699570515730298</c:v>
                </c:pt>
                <c:pt idx="5">
                  <c:v>5.4779764655693413</c:v>
                </c:pt>
                <c:pt idx="6">
                  <c:v>5.9306536627344109</c:v>
                </c:pt>
                <c:pt idx="7">
                  <c:v>0.47353658980803554</c:v>
                </c:pt>
                <c:pt idx="8">
                  <c:v>5.6059662110162352</c:v>
                </c:pt>
                <c:pt idx="9">
                  <c:v>5.6323808814215992</c:v>
                </c:pt>
                <c:pt idx="10">
                  <c:v>5.5094170067772499</c:v>
                </c:pt>
                <c:pt idx="11">
                  <c:v>7.8077786088257293</c:v>
                </c:pt>
                <c:pt idx="12">
                  <c:v>6.7348624197605016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A0-47CC-AD31-52896544C175}"/>
            </c:ext>
          </c:extLst>
        </c:ser>
        <c:ser>
          <c:idx val="6"/>
          <c:order val="6"/>
          <c:tx>
            <c:strRef>
              <c:f>Indicadores!$W$48:$AE$48</c:f>
              <c:strCache>
                <c:ptCount val="1"/>
                <c:pt idx="0">
                  <c:v>JPMORAN CHASE &amp; CO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Indicadores!$AA$51:$AA$63</c:f>
              <c:numCache>
                <c:formatCode>_("$"* #,##0.00_);_("$"* \(#,##0.00\);_("$"* "-"??_);_(@_)</c:formatCode>
                <c:ptCount val="13"/>
                <c:pt idx="0">
                  <c:v>3.96</c:v>
                </c:pt>
                <c:pt idx="1">
                  <c:v>4.4800000000000004</c:v>
                </c:pt>
                <c:pt idx="2">
                  <c:v>5.2</c:v>
                </c:pt>
                <c:pt idx="3">
                  <c:v>4.3499999999999996</c:v>
                </c:pt>
                <c:pt idx="4">
                  <c:v>5.29</c:v>
                </c:pt>
                <c:pt idx="5">
                  <c:v>6</c:v>
                </c:pt>
                <c:pt idx="6">
                  <c:v>6.19</c:v>
                </c:pt>
                <c:pt idx="7">
                  <c:v>6.31</c:v>
                </c:pt>
                <c:pt idx="8">
                  <c:v>9</c:v>
                </c:pt>
                <c:pt idx="9">
                  <c:v>10.72</c:v>
                </c:pt>
                <c:pt idx="10">
                  <c:v>8.8800000000000008</c:v>
                </c:pt>
                <c:pt idx="11">
                  <c:v>15.36</c:v>
                </c:pt>
                <c:pt idx="12">
                  <c:v>12.09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A0-47CC-AD31-52896544C175}"/>
            </c:ext>
          </c:extLst>
        </c:ser>
        <c:ser>
          <c:idx val="7"/>
          <c:order val="7"/>
          <c:tx>
            <c:strRef>
              <c:f>Indicadores!$AH$48:$AP$48</c:f>
              <c:strCache>
                <c:ptCount val="1"/>
                <c:pt idx="0">
                  <c:v>PFIZER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Indicadores!$AL$51:$AL$63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1.94</c:v>
                </c:pt>
                <c:pt idx="3">
                  <c:v>3.19</c:v>
                </c:pt>
                <c:pt idx="4">
                  <c:v>1.42</c:v>
                </c:pt>
                <c:pt idx="5">
                  <c:v>1.1100000000000001</c:v>
                </c:pt>
                <c:pt idx="6">
                  <c:v>1.17</c:v>
                </c:pt>
                <c:pt idx="7">
                  <c:v>3.52</c:v>
                </c:pt>
                <c:pt idx="8">
                  <c:v>1.87</c:v>
                </c:pt>
                <c:pt idx="9">
                  <c:v>2.87</c:v>
                </c:pt>
                <c:pt idx="10">
                  <c:v>1.71</c:v>
                </c:pt>
                <c:pt idx="11">
                  <c:v>3.85</c:v>
                </c:pt>
                <c:pt idx="12">
                  <c:v>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A0-47CC-AD31-52896544C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699328"/>
        <c:axId val="261698368"/>
      </c:lineChart>
      <c:catAx>
        <c:axId val="261699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1698368"/>
        <c:crosses val="autoZero"/>
        <c:auto val="1"/>
        <c:lblAlgn val="ctr"/>
        <c:lblOffset val="100"/>
        <c:noMultiLvlLbl val="0"/>
      </c:catAx>
      <c:valAx>
        <c:axId val="26169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$ (USD)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169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PRECIO/BENEFICIO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Indicadores!$W$4:$AE$4</c:f>
              <c:strCache>
                <c:ptCount val="1"/>
                <c:pt idx="0">
                  <c:v>AMAZON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Indicadores!$W$7:$W$19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Indicadores!$AC$7:$AC$19</c:f>
              <c:numCache>
                <c:formatCode>_("$"* #,##0.00_);_("$"* \(#,##0.00\);_("$"* "-"??_);_(@_)</c:formatCode>
                <c:ptCount val="13"/>
                <c:pt idx="0">
                  <c:v>3.4815854523493517</c:v>
                </c:pt>
                <c:pt idx="1">
                  <c:v>6.6058422134777182</c:v>
                </c:pt>
                <c:pt idx="2">
                  <c:v>-107.89743133342775</c:v>
                </c:pt>
                <c:pt idx="3">
                  <c:v>15.163041504420528</c:v>
                </c:pt>
                <c:pt idx="4">
                  <c:v>-26.50250203529696</c:v>
                </c:pt>
                <c:pt idx="5">
                  <c:v>9.6254166604385585</c:v>
                </c:pt>
                <c:pt idx="6">
                  <c:v>5.6781364440639299</c:v>
                </c:pt>
                <c:pt idx="7">
                  <c:v>5.9481507062715098</c:v>
                </c:pt>
                <c:pt idx="8">
                  <c:v>3.8701006403160014</c:v>
                </c:pt>
                <c:pt idx="9">
                  <c:v>3.7356040502464287</c:v>
                </c:pt>
                <c:pt idx="10">
                  <c:v>58.633351181994186</c:v>
                </c:pt>
                <c:pt idx="11">
                  <c:v>50.396719495226598</c:v>
                </c:pt>
                <c:pt idx="12">
                  <c:v>-467.74616037300046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0-42AB-BB7E-3282D77DC7DE}"/>
            </c:ext>
          </c:extLst>
        </c:ser>
        <c:ser>
          <c:idx val="1"/>
          <c:order val="1"/>
          <c:tx>
            <c:strRef>
              <c:f>Indicadores!$AH$4:$AP$4</c:f>
              <c:strCache>
                <c:ptCount val="1"/>
                <c:pt idx="0">
                  <c:v>APPLE INC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Indicadores!$AN$7:$AN$19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0.51744930222696117</c:v>
                </c:pt>
                <c:pt idx="2">
                  <c:v>0.47498107387710198</c:v>
                </c:pt>
                <c:pt idx="3">
                  <c:v>4.0879570879812306</c:v>
                </c:pt>
                <c:pt idx="4">
                  <c:v>3.5285185886761514</c:v>
                </c:pt>
                <c:pt idx="5">
                  <c:v>3.1389576272780371</c:v>
                </c:pt>
                <c:pt idx="6">
                  <c:v>3.0187261330545594</c:v>
                </c:pt>
                <c:pt idx="7">
                  <c:v>3.7012490435578167</c:v>
                </c:pt>
                <c:pt idx="8">
                  <c:v>16.239870198731463</c:v>
                </c:pt>
                <c:pt idx="9">
                  <c:v>17.746906390146744</c:v>
                </c:pt>
                <c:pt idx="10">
                  <c:v>21.528370889699666</c:v>
                </c:pt>
                <c:pt idx="11">
                  <c:v>19.910317721089456</c:v>
                </c:pt>
                <c:pt idx="12">
                  <c:v>25.316614367820833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50-42AB-BB7E-3282D77DC7DE}"/>
            </c:ext>
          </c:extLst>
        </c:ser>
        <c:ser>
          <c:idx val="2"/>
          <c:order val="2"/>
          <c:tx>
            <c:strRef>
              <c:f>Indicadores!$AR$4:$AZ$4</c:f>
              <c:strCache>
                <c:ptCount val="1"/>
                <c:pt idx="0">
                  <c:v>BANK OF AMERICA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Indicadores!$AX$7:$AX$19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802.39527442243241</c:v>
                </c:pt>
                <c:pt idx="2">
                  <c:v>32.973817854143142</c:v>
                </c:pt>
                <c:pt idx="3">
                  <c:v>13.438406486986793</c:v>
                </c:pt>
                <c:pt idx="4">
                  <c:v>48.602747790307575</c:v>
                </c:pt>
                <c:pt idx="5">
                  <c:v>11.69425961194132</c:v>
                </c:pt>
                <c:pt idx="6">
                  <c:v>10.410743454556727</c:v>
                </c:pt>
                <c:pt idx="7">
                  <c:v>10.012903396203072</c:v>
                </c:pt>
                <c:pt idx="8">
                  <c:v>8.8425848240626692</c:v>
                </c:pt>
                <c:pt idx="9">
                  <c:v>10.473237967759605</c:v>
                </c:pt>
                <c:pt idx="10">
                  <c:v>13.682597785834243</c:v>
                </c:pt>
                <c:pt idx="11">
                  <c:v>8.7396447412883127</c:v>
                </c:pt>
                <c:pt idx="12">
                  <c:v>11.76750669070921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50-42AB-BB7E-3282D77DC7DE}"/>
            </c:ext>
          </c:extLst>
        </c:ser>
        <c:ser>
          <c:idx val="3"/>
          <c:order val="3"/>
          <c:tx>
            <c:strRef>
              <c:f>Indicadores!$W$26:$AE$26</c:f>
              <c:strCache>
                <c:ptCount val="1"/>
                <c:pt idx="0">
                  <c:v>CITIGROUP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Indicadores!$AC$29:$AC$41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8.227308665815567</c:v>
                </c:pt>
                <c:pt idx="2">
                  <c:v>12.574637403172328</c:v>
                </c:pt>
                <c:pt idx="3">
                  <c:v>8.2524911362664906</c:v>
                </c:pt>
                <c:pt idx="4">
                  <c:v>23.234392203492536</c:v>
                </c:pt>
                <c:pt idx="5">
                  <c:v>8.4134862064011529</c:v>
                </c:pt>
                <c:pt idx="6">
                  <c:v>9.5573404456246358</c:v>
                </c:pt>
                <c:pt idx="7">
                  <c:v>11.49654046938076</c:v>
                </c:pt>
                <c:pt idx="8">
                  <c:v>10.028128526861831</c:v>
                </c:pt>
                <c:pt idx="9">
                  <c:v>8.0635234290260573</c:v>
                </c:pt>
                <c:pt idx="10">
                  <c:v>11.219076280303428</c:v>
                </c:pt>
                <c:pt idx="11">
                  <c:v>6.4759323261479729</c:v>
                </c:pt>
                <c:pt idx="12">
                  <c:v>7.4526106229294253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50-42AB-BB7E-3282D77DC7DE}"/>
            </c:ext>
          </c:extLst>
        </c:ser>
        <c:ser>
          <c:idx val="4"/>
          <c:order val="4"/>
          <c:tx>
            <c:strRef>
              <c:f>Indicadores!$AH$26:$AP$26</c:f>
              <c:strCache>
                <c:ptCount val="1"/>
                <c:pt idx="0">
                  <c:v>GENERAL ELECTRIC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Indicadores!$AN$29:$AN$41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75.598972890382399</c:v>
                </c:pt>
                <c:pt idx="2">
                  <c:v>87.114703165562702</c:v>
                </c:pt>
                <c:pt idx="3">
                  <c:v>88.782928496893376</c:v>
                </c:pt>
                <c:pt idx="4">
                  <c:v>93.244157702615453</c:v>
                </c:pt>
                <c:pt idx="5">
                  <c:v>-184.45685154761563</c:v>
                </c:pt>
                <c:pt idx="6">
                  <c:v>134.89987697941865</c:v>
                </c:pt>
                <c:pt idx="7">
                  <c:v>-101.54502530314231</c:v>
                </c:pt>
                <c:pt idx="8">
                  <c:v>-39.851372734389045</c:v>
                </c:pt>
                <c:pt idx="9">
                  <c:v>-18.853565275252418</c:v>
                </c:pt>
                <c:pt idx="10">
                  <c:v>18.05134411782635</c:v>
                </c:pt>
                <c:pt idx="11">
                  <c:v>-13.388351445682568</c:v>
                </c:pt>
                <c:pt idx="12">
                  <c:v>-1268.7323647118556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50-42AB-BB7E-3282D77DC7DE}"/>
            </c:ext>
          </c:extLst>
        </c:ser>
        <c:ser>
          <c:idx val="5"/>
          <c:order val="5"/>
          <c:tx>
            <c:strRef>
              <c:f>Indicadores!$AR$26:$AZ$26</c:f>
              <c:strCache>
                <c:ptCount val="1"/>
                <c:pt idx="0">
                  <c:v>JOHNSON &amp; JOHNSON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Indicadores!$AX$29:$AX$41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8.8011576607960436</c:v>
                </c:pt>
                <c:pt idx="7">
                  <c:v>134.94967571224973</c:v>
                </c:pt>
                <c:pt idx="8">
                  <c:v>15.273658368548672</c:v>
                </c:pt>
                <c:pt idx="9">
                  <c:v>18.857869394292358</c:v>
                </c:pt>
                <c:pt idx="10">
                  <c:v>17.126771193960344</c:v>
                </c:pt>
                <c:pt idx="11">
                  <c:v>14.444274850847089</c:v>
                </c:pt>
                <c:pt idx="12">
                  <c:v>19.068892582453639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50-42AB-BB7E-3282D77DC7DE}"/>
            </c:ext>
          </c:extLst>
        </c:ser>
        <c:ser>
          <c:idx val="6"/>
          <c:order val="6"/>
          <c:tx>
            <c:strRef>
              <c:f>Indicadores!$W$48:$AE$48</c:f>
              <c:strCache>
                <c:ptCount val="1"/>
                <c:pt idx="0">
                  <c:v>JPMORAN CHASE &amp; CO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Indicadores!$AC$51:$AC$63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8.4324100027953275</c:v>
                </c:pt>
                <c:pt idx="7">
                  <c:v>10.127354870440415</c:v>
                </c:pt>
                <c:pt idx="8">
                  <c:v>9.5137347480765797</c:v>
                </c:pt>
                <c:pt idx="9">
                  <c:v>9.9080879702199436</c:v>
                </c:pt>
                <c:pt idx="10">
                  <c:v>10.625959964773402</c:v>
                </c:pt>
                <c:pt idx="11">
                  <c:v>7.3422981901330306</c:v>
                </c:pt>
                <c:pt idx="12">
                  <c:v>10.622528373864085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50-42AB-BB7E-3282D77DC7DE}"/>
            </c:ext>
          </c:extLst>
        </c:ser>
        <c:ser>
          <c:idx val="7"/>
          <c:order val="7"/>
          <c:tx>
            <c:strRef>
              <c:f>Indicadores!$AH$48:$AP$48</c:f>
              <c:strCache>
                <c:ptCount val="1"/>
                <c:pt idx="0">
                  <c:v>PFIZER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Indicadores!$AN$51:$AN$63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10.328277048974735</c:v>
                </c:pt>
                <c:pt idx="3">
                  <c:v>6.6209021524616896</c:v>
                </c:pt>
                <c:pt idx="4">
                  <c:v>20.191840724108097</c:v>
                </c:pt>
                <c:pt idx="5">
                  <c:v>18.571957841729908</c:v>
                </c:pt>
                <c:pt idx="6">
                  <c:v>22.498011958365669</c:v>
                </c:pt>
                <c:pt idx="7">
                  <c:v>9.124855765617351</c:v>
                </c:pt>
                <c:pt idx="8">
                  <c:v>18.952075417320494</c:v>
                </c:pt>
                <c:pt idx="9">
                  <c:v>13.094697231521485</c:v>
                </c:pt>
                <c:pt idx="10">
                  <c:v>19.524402382552942</c:v>
                </c:pt>
                <c:pt idx="11">
                  <c:v>9.7345919985286464</c:v>
                </c:pt>
                <c:pt idx="12">
                  <c:v>9.1539225679446901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50-42AB-BB7E-3282D77DC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8498208"/>
        <c:axId val="278518848"/>
      </c:lineChart>
      <c:catAx>
        <c:axId val="278498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8518848"/>
        <c:crosses val="autoZero"/>
        <c:auto val="1"/>
        <c:lblAlgn val="ctr"/>
        <c:lblOffset val="100"/>
        <c:noMultiLvlLbl val="0"/>
      </c:catAx>
      <c:valAx>
        <c:axId val="27851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$ (USD)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849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173374</xdr:colOff>
      <xdr:row>98</xdr:row>
      <xdr:rowOff>64634</xdr:rowOff>
    </xdr:from>
    <xdr:to>
      <xdr:col>26</xdr:col>
      <xdr:colOff>1378324</xdr:colOff>
      <xdr:row>123</xdr:row>
      <xdr:rowOff>67235</xdr:rowOff>
    </xdr:to>
    <xdr:graphicFrame macro="">
      <xdr:nvGraphicFramePr>
        <xdr:cNvPr id="35" name="Gráfico 52">
          <a:extLst>
            <a:ext uri="{FF2B5EF4-FFF2-40B4-BE49-F238E27FC236}">
              <a16:creationId xmlns:a16="http://schemas.microsoft.com/office/drawing/2014/main" id="{5C4BE64B-AB61-4298-88B2-B97B7BA099E9}"/>
            </a:ext>
            <a:ext uri="{147F2762-F138-4A5C-976F-8EAC2B608ADB}">
              <a16:predDERef xmlns:a16="http://schemas.microsoft.com/office/drawing/2014/main" pred="{F4EE553E-9F63-41A7-8CA6-C2D042726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154768</xdr:colOff>
      <xdr:row>98</xdr:row>
      <xdr:rowOff>355</xdr:rowOff>
    </xdr:from>
    <xdr:to>
      <xdr:col>36</xdr:col>
      <xdr:colOff>560294</xdr:colOff>
      <xdr:row>123</xdr:row>
      <xdr:rowOff>33617</xdr:rowOff>
    </xdr:to>
    <xdr:graphicFrame macro="">
      <xdr:nvGraphicFramePr>
        <xdr:cNvPr id="36" name="Gráfico 53">
          <a:extLst>
            <a:ext uri="{FF2B5EF4-FFF2-40B4-BE49-F238E27FC236}">
              <a16:creationId xmlns:a16="http://schemas.microsoft.com/office/drawing/2014/main" id="{47C8FD9D-9B1F-438C-BCED-8F612FB0C995}"/>
            </a:ext>
            <a:ext uri="{147F2762-F138-4A5C-976F-8EAC2B608ADB}">
              <a16:predDERef xmlns:a16="http://schemas.microsoft.com/office/drawing/2014/main" pred="{E2228CD3-12FE-6302-5E30-EDDC09186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61061</xdr:colOff>
      <xdr:row>70</xdr:row>
      <xdr:rowOff>74944</xdr:rowOff>
    </xdr:from>
    <xdr:to>
      <xdr:col>26</xdr:col>
      <xdr:colOff>1485900</xdr:colOff>
      <xdr:row>95</xdr:row>
      <xdr:rowOff>28575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72128DF8-A52B-1298-AA1B-2CC718926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109319</xdr:colOff>
      <xdr:row>70</xdr:row>
      <xdr:rowOff>110185</xdr:rowOff>
    </xdr:from>
    <xdr:to>
      <xdr:col>36</xdr:col>
      <xdr:colOff>591291</xdr:colOff>
      <xdr:row>94</xdr:row>
      <xdr:rowOff>113805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0B0853BA-A4BC-154A-1C90-9D2CB9EB2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345123</xdr:colOff>
      <xdr:row>70</xdr:row>
      <xdr:rowOff>72611</xdr:rowOff>
    </xdr:from>
    <xdr:to>
      <xdr:col>44</xdr:col>
      <xdr:colOff>943840</xdr:colOff>
      <xdr:row>94</xdr:row>
      <xdr:rowOff>108858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7718722B-1704-7FC4-F6C0-309CD90BF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148477</xdr:colOff>
      <xdr:row>98</xdr:row>
      <xdr:rowOff>56748</xdr:rowOff>
    </xdr:from>
    <xdr:to>
      <xdr:col>44</xdr:col>
      <xdr:colOff>515470</xdr:colOff>
      <xdr:row>123</xdr:row>
      <xdr:rowOff>67235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309236F9-1CF3-1892-9ED7-4587E2016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62431</xdr:colOff>
      <xdr:row>127</xdr:row>
      <xdr:rowOff>65753</xdr:rowOff>
    </xdr:from>
    <xdr:to>
      <xdr:col>26</xdr:col>
      <xdr:colOff>1445558</xdr:colOff>
      <xdr:row>152</xdr:row>
      <xdr:rowOff>33618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0CC5FB2C-0C6B-9033-F240-BBD0781483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rreouisedu-my.sharepoint.com/personal/valentina2192156_correo_uis_edu_co/Documents/TRABAJO%20DE%20GRADO%20-%20ACCIONES%20GLOBALES/AP&#201;NDICE%20C.xlsx" TargetMode="External"/><Relationship Id="rId1" Type="http://schemas.openxmlformats.org/officeDocument/2006/relationships/externalLinkPath" Target="AP&#201;NDICE%20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rreouisedu-my.sharepoint.com/personal/valentina2192156_correo_uis_edu_co/Documents/TRABAJO%20DE%20GRADO%20-%20ACCIONES%20GLOBALES/AP&#201;NDICE%20E.xlsx" TargetMode="External"/><Relationship Id="rId1" Type="http://schemas.openxmlformats.org/officeDocument/2006/relationships/externalLinkPath" Target="AP&#201;NDICE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WPwnFbz6LUmY-EMFzRDreRbIPGsUnx9Pki8kiw4wvPhb4r5JnEC_TLu4_VUqylHT" itemId="012QIXP3RZJJQFX4JLKFFKHOBFE4K5JZXD">
      <xxl21:absoluteUrl r:id="rId2"/>
    </xxl21:alternateUrls>
    <sheetNames>
      <sheetName val="Amazon"/>
      <sheetName val="Apple inc"/>
      <sheetName val="Bank of America"/>
      <sheetName val="Citigroup"/>
      <sheetName val="General electric CO"/>
      <sheetName val="J&amp;J"/>
      <sheetName val="JP Morgan"/>
      <sheetName val="Pfizer Inc"/>
    </sheetNames>
    <sheetDataSet>
      <sheetData sheetId="0">
        <row r="14">
          <cell r="B14">
            <v>1406</v>
          </cell>
          <cell r="C14">
            <v>862</v>
          </cell>
          <cell r="D14">
            <v>676</v>
          </cell>
          <cell r="E14">
            <v>745</v>
          </cell>
          <cell r="F14">
            <v>178</v>
          </cell>
          <cell r="G14">
            <v>2233</v>
          </cell>
          <cell r="H14">
            <v>4186</v>
          </cell>
          <cell r="I14">
            <v>4106</v>
          </cell>
          <cell r="J14">
            <v>12421</v>
          </cell>
          <cell r="K14">
            <v>14541</v>
          </cell>
          <cell r="L14">
            <v>22899</v>
          </cell>
          <cell r="M14">
            <v>24879</v>
          </cell>
          <cell r="N14">
            <v>12248</v>
          </cell>
        </row>
        <row r="22">
          <cell r="B22">
            <v>1152</v>
          </cell>
          <cell r="C22">
            <v>631</v>
          </cell>
          <cell r="D22">
            <v>-39</v>
          </cell>
          <cell r="E22">
            <v>274</v>
          </cell>
          <cell r="F22">
            <v>-241</v>
          </cell>
          <cell r="G22">
            <v>596</v>
          </cell>
          <cell r="H22">
            <v>2371</v>
          </cell>
          <cell r="I22">
            <v>3033</v>
          </cell>
          <cell r="J22">
            <v>10073</v>
          </cell>
          <cell r="K22">
            <v>11588</v>
          </cell>
          <cell r="L22">
            <v>21331</v>
          </cell>
          <cell r="M22">
            <v>33364</v>
          </cell>
          <cell r="N22">
            <v>-2722</v>
          </cell>
        </row>
        <row r="24">
          <cell r="B24">
            <v>2.5263157894736841</v>
          </cell>
          <cell r="C24">
            <v>1.3687635574837311</v>
          </cell>
          <cell r="D24">
            <v>-8.6092715231788075E-2</v>
          </cell>
          <cell r="E24">
            <v>0.58924731182795698</v>
          </cell>
          <cell r="F24">
            <v>-0.52164502164502169</v>
          </cell>
          <cell r="G24">
            <v>1.249475890985325</v>
          </cell>
          <cell r="H24">
            <v>4.8987603305785123</v>
          </cell>
          <cell r="I24">
            <v>6.1521298174442194</v>
          </cell>
          <cell r="J24">
            <v>20.146000000000001</v>
          </cell>
          <cell r="K24">
            <v>22.99206349206349</v>
          </cell>
          <cell r="L24">
            <v>2.0916846440478527</v>
          </cell>
          <cell r="M24">
            <v>3.2404817404817403</v>
          </cell>
          <cell r="N24">
            <v>-0.2671508489547551</v>
          </cell>
        </row>
      </sheetData>
      <sheetData sheetId="1">
        <row r="17">
          <cell r="B17">
            <v>15.153907378729809</v>
          </cell>
          <cell r="C17">
            <v>27.675373273759</v>
          </cell>
          <cell r="D17">
            <v>44.145321069862646</v>
          </cell>
          <cell r="E17">
            <v>5.6790982137298718</v>
          </cell>
          <cell r="F17">
            <v>6.4530744220284539</v>
          </cell>
          <cell r="G17">
            <v>9.216876236067618</v>
          </cell>
          <cell r="H17">
            <v>8.3063028961611245</v>
          </cell>
          <cell r="I17">
            <v>9.2067470826545037</v>
          </cell>
          <cell r="J17">
            <v>2.9764852614455637</v>
          </cell>
          <cell r="K17">
            <v>2.9714474637107355</v>
          </cell>
          <cell r="L17">
            <v>3.2753479618630852</v>
          </cell>
          <cell r="M17">
            <v>5.6140204408927188</v>
          </cell>
          <cell r="N17">
            <v>6.1132002014722815</v>
          </cell>
        </row>
      </sheetData>
      <sheetData sheetId="2">
        <row r="4">
          <cell r="B4">
            <v>-2238</v>
          </cell>
          <cell r="C4">
            <v>1446</v>
          </cell>
          <cell r="D4">
            <v>4188</v>
          </cell>
          <cell r="E4">
            <v>11431</v>
          </cell>
          <cell r="F4">
            <v>4833</v>
          </cell>
          <cell r="G4">
            <v>15910</v>
          </cell>
          <cell r="H4">
            <v>17822</v>
          </cell>
          <cell r="I4">
            <v>18232</v>
          </cell>
          <cell r="J4">
            <v>28147</v>
          </cell>
          <cell r="K4">
            <v>27430</v>
          </cell>
          <cell r="L4">
            <v>17894</v>
          </cell>
          <cell r="M4">
            <v>31978</v>
          </cell>
          <cell r="N4">
            <v>27528</v>
          </cell>
        </row>
        <row r="7">
          <cell r="B7">
            <v>-0.37</v>
          </cell>
          <cell r="C7">
            <v>0.01</v>
          </cell>
          <cell r="D7">
            <v>0.25</v>
          </cell>
          <cell r="E7">
            <v>0.9</v>
          </cell>
          <cell r="F7">
            <v>0.36</v>
          </cell>
          <cell r="G7">
            <v>1.31</v>
          </cell>
          <cell r="H7">
            <v>1.49</v>
          </cell>
          <cell r="I7">
            <v>1.56</v>
          </cell>
          <cell r="J7">
            <v>2.61</v>
          </cell>
          <cell r="K7">
            <v>2.75</v>
          </cell>
          <cell r="L7">
            <v>1.87</v>
          </cell>
          <cell r="M7">
            <v>3.57</v>
          </cell>
          <cell r="N7">
            <v>3.19</v>
          </cell>
        </row>
      </sheetData>
      <sheetData sheetId="3">
        <row r="9">
          <cell r="B9">
            <v>3.54</v>
          </cell>
          <cell r="C9">
            <v>3.63</v>
          </cell>
          <cell r="D9">
            <v>2.44</v>
          </cell>
          <cell r="E9">
            <v>4.34</v>
          </cell>
          <cell r="F9">
            <v>2.2000000000000002</v>
          </cell>
          <cell r="G9">
            <v>5.4</v>
          </cell>
        </row>
        <row r="18">
          <cell r="B18">
            <v>4.72</v>
          </cell>
          <cell r="C18">
            <v>5.33</v>
          </cell>
          <cell r="D18">
            <v>6.68</v>
          </cell>
          <cell r="E18">
            <v>8.0399999999999991</v>
          </cell>
          <cell r="F18">
            <v>4.72</v>
          </cell>
          <cell r="G18">
            <v>10.210000000000001</v>
          </cell>
          <cell r="H18">
            <v>7.04</v>
          </cell>
        </row>
        <row r="23">
          <cell r="B23">
            <v>10600</v>
          </cell>
          <cell r="C23">
            <v>11100</v>
          </cell>
          <cell r="D23">
            <v>7500</v>
          </cell>
          <cell r="E23">
            <v>13700</v>
          </cell>
          <cell r="F23">
            <v>7300</v>
          </cell>
          <cell r="G23">
            <v>17200</v>
          </cell>
          <cell r="H23">
            <v>14900</v>
          </cell>
          <cell r="I23">
            <v>15800</v>
          </cell>
          <cell r="J23">
            <v>18045</v>
          </cell>
          <cell r="K23">
            <v>19401</v>
          </cell>
          <cell r="L23">
            <v>11047</v>
          </cell>
          <cell r="M23">
            <v>21952</v>
          </cell>
          <cell r="N23">
            <v>14845</v>
          </cell>
        </row>
      </sheetData>
      <sheetData sheetId="4">
        <row r="31">
          <cell r="B31">
            <v>11644</v>
          </cell>
          <cell r="C31">
            <v>14151</v>
          </cell>
          <cell r="D31">
            <v>13641</v>
          </cell>
          <cell r="E31">
            <v>13057</v>
          </cell>
          <cell r="F31">
            <v>15233</v>
          </cell>
          <cell r="G31">
            <v>-6126</v>
          </cell>
          <cell r="H31">
            <v>7500</v>
          </cell>
          <cell r="I31">
            <v>-8484</v>
          </cell>
          <cell r="J31">
            <v>-22355</v>
          </cell>
          <cell r="K31">
            <v>-4979</v>
          </cell>
          <cell r="L31">
            <v>5704</v>
          </cell>
          <cell r="M31">
            <v>-6520</v>
          </cell>
          <cell r="N31">
            <v>225</v>
          </cell>
        </row>
        <row r="51">
          <cell r="B51">
            <v>1.06</v>
          </cell>
          <cell r="C51">
            <v>1.23</v>
          </cell>
          <cell r="D51">
            <v>1.29</v>
          </cell>
          <cell r="E51">
            <v>1.27</v>
          </cell>
          <cell r="F51">
            <v>1.5</v>
          </cell>
          <cell r="G51">
            <v>-0.61</v>
          </cell>
          <cell r="H51">
            <v>0.75</v>
          </cell>
          <cell r="I51">
            <v>-1.03</v>
          </cell>
          <cell r="J51">
            <v>-2.62</v>
          </cell>
          <cell r="K51">
            <v>-4.99</v>
          </cell>
          <cell r="L51">
            <v>4.63</v>
          </cell>
          <cell r="M51">
            <v>-6.16</v>
          </cell>
          <cell r="N51">
            <v>-0.05</v>
          </cell>
        </row>
      </sheetData>
      <sheetData sheetId="5">
        <row r="15">
          <cell r="B15">
            <v>12266</v>
          </cell>
          <cell r="C15">
            <v>13334</v>
          </cell>
          <cell r="D15">
            <v>9672</v>
          </cell>
          <cell r="E15">
            <v>13831</v>
          </cell>
          <cell r="F15">
            <v>16323</v>
          </cell>
          <cell r="G15">
            <v>15409</v>
          </cell>
          <cell r="H15">
            <v>16540</v>
          </cell>
          <cell r="I15">
            <v>1300</v>
          </cell>
          <cell r="J15">
            <v>15297</v>
          </cell>
          <cell r="K15">
            <v>15119</v>
          </cell>
          <cell r="L15">
            <v>14714</v>
          </cell>
          <cell r="M15">
            <v>20878</v>
          </cell>
          <cell r="N15">
            <v>17941</v>
          </cell>
        </row>
        <row r="18">
          <cell r="B18">
            <v>4.4000000000000004</v>
          </cell>
          <cell r="C18">
            <v>4.78</v>
          </cell>
          <cell r="D18">
            <v>3.4854054054054053</v>
          </cell>
          <cell r="E18">
            <v>4.8074383037886683</v>
          </cell>
          <cell r="F18">
            <v>5.699570515730298</v>
          </cell>
          <cell r="G18">
            <v>5.4779764655693413</v>
          </cell>
          <cell r="H18">
            <v>5.9306536627344109</v>
          </cell>
          <cell r="I18">
            <v>0.47353658980803554</v>
          </cell>
          <cell r="J18">
            <v>5.6059662110162352</v>
          </cell>
          <cell r="K18">
            <v>5.6323808814215992</v>
          </cell>
          <cell r="L18">
            <v>5.5094170067772499</v>
          </cell>
          <cell r="M18">
            <v>7.8077786088257293</v>
          </cell>
          <cell r="N18">
            <v>6.7348624197605016</v>
          </cell>
        </row>
      </sheetData>
      <sheetData sheetId="6">
        <row r="7">
          <cell r="B7">
            <v>17370</v>
          </cell>
          <cell r="C7">
            <v>18976</v>
          </cell>
          <cell r="D7">
            <v>21284</v>
          </cell>
          <cell r="E7">
            <v>17923</v>
          </cell>
          <cell r="F7">
            <v>21745</v>
          </cell>
          <cell r="G7">
            <v>24442</v>
          </cell>
          <cell r="H7">
            <v>24733</v>
          </cell>
          <cell r="I7">
            <v>24441</v>
          </cell>
          <cell r="J7">
            <v>32474</v>
          </cell>
          <cell r="K7">
            <v>36431</v>
          </cell>
          <cell r="L7">
            <v>29131</v>
          </cell>
          <cell r="M7">
            <v>48334</v>
          </cell>
          <cell r="N7">
            <v>37676</v>
          </cell>
        </row>
        <row r="10">
          <cell r="B10">
            <v>3.96</v>
          </cell>
          <cell r="C10">
            <v>4.4800000000000004</v>
          </cell>
          <cell r="D10">
            <v>5.2</v>
          </cell>
          <cell r="E10">
            <v>4.3499999999999996</v>
          </cell>
          <cell r="F10">
            <v>5.29</v>
          </cell>
          <cell r="G10">
            <v>6</v>
          </cell>
          <cell r="H10">
            <v>6.19</v>
          </cell>
          <cell r="I10">
            <v>6.31</v>
          </cell>
          <cell r="J10">
            <v>9</v>
          </cell>
          <cell r="K10">
            <v>10.72</v>
          </cell>
          <cell r="L10">
            <v>8.8800000000000008</v>
          </cell>
          <cell r="M10">
            <v>15.36</v>
          </cell>
          <cell r="N10">
            <v>12.09</v>
          </cell>
        </row>
      </sheetData>
      <sheetData sheetId="7">
        <row r="23">
          <cell r="B23">
            <v>8257</v>
          </cell>
          <cell r="C23">
            <v>10009</v>
          </cell>
          <cell r="D23">
            <v>14570</v>
          </cell>
          <cell r="E23">
            <v>22003</v>
          </cell>
          <cell r="F23">
            <v>9135</v>
          </cell>
          <cell r="G23">
            <v>6960</v>
          </cell>
          <cell r="H23">
            <v>7215</v>
          </cell>
          <cell r="I23">
            <v>21308</v>
          </cell>
          <cell r="J23">
            <v>11153</v>
          </cell>
          <cell r="K23">
            <v>16273</v>
          </cell>
          <cell r="L23">
            <v>9616</v>
          </cell>
          <cell r="M23">
            <v>21979</v>
          </cell>
          <cell r="N23">
            <v>31372</v>
          </cell>
        </row>
        <row r="31">
          <cell r="B31"/>
          <cell r="C31"/>
          <cell r="D31">
            <v>1.94</v>
          </cell>
          <cell r="E31">
            <v>3.19</v>
          </cell>
          <cell r="F31">
            <v>1.42</v>
          </cell>
          <cell r="G31">
            <v>1.1100000000000001</v>
          </cell>
          <cell r="H31">
            <v>1.17</v>
          </cell>
          <cell r="I31">
            <v>3.52</v>
          </cell>
          <cell r="J31">
            <v>1.87</v>
          </cell>
          <cell r="K31">
            <v>2.87</v>
          </cell>
          <cell r="L31">
            <v>1.71</v>
          </cell>
          <cell r="M31">
            <v>3.85</v>
          </cell>
          <cell r="N31">
            <v>5.47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WPwnFbz6LUmY-EMFzRDreRbIPGsUnx9Pki8kiw4wvPhb4r5JnEC_TLu4_VUqylHT" itemId="012QIXP3W675WWWUWIT5G37EJHLGXXLPV7">
      <xxl21:absoluteUrl r:id="rId2"/>
    </xxl21:alternateUrls>
    <sheetNames>
      <sheetName val="BD BVC"/>
      <sheetName val="D.H MSCI COLCAP"/>
      <sheetName val="BD MGC"/>
      <sheetName val="MGC"/>
      <sheetName val="AMZN"/>
      <sheetName val="AAPL"/>
      <sheetName val="BAC"/>
      <sheetName val="C"/>
      <sheetName val="GE"/>
      <sheetName val="JNJ"/>
      <sheetName val="JPM"/>
      <sheetName val="PFE"/>
      <sheetName val="BD MGC (2)"/>
    </sheetNames>
    <sheetDataSet>
      <sheetData sheetId="0"/>
      <sheetData sheetId="1"/>
      <sheetData sheetId="2">
        <row r="17">
          <cell r="V17">
            <v>16700</v>
          </cell>
          <cell r="W17">
            <v>16700</v>
          </cell>
          <cell r="X17">
            <v>16700</v>
          </cell>
          <cell r="Y17">
            <v>16700</v>
          </cell>
          <cell r="Z17">
            <v>27654.358712121215</v>
          </cell>
          <cell r="AA17">
            <v>32994</v>
          </cell>
          <cell r="AB17">
            <v>84865.539682539689</v>
          </cell>
          <cell r="AC17">
            <v>108000</v>
          </cell>
          <cell r="AD17">
            <v>230504.11823985193</v>
          </cell>
          <cell r="AE17">
            <v>281810.3445322793</v>
          </cell>
          <cell r="AF17">
            <v>452962.83102766797</v>
          </cell>
          <cell r="AG17">
            <v>611282.71521503851</v>
          </cell>
          <cell r="AH17">
            <v>531754.60709972389</v>
          </cell>
        </row>
        <row r="33">
          <cell r="V33"/>
          <cell r="W33">
            <v>26449.723364502162</v>
          </cell>
          <cell r="X33">
            <v>37696.405910804475</v>
          </cell>
          <cell r="Y33">
            <v>43392.856999999996</v>
          </cell>
          <cell r="Z33">
            <v>45547.10013618326</v>
          </cell>
          <cell r="AA33">
            <v>79370.069444444438</v>
          </cell>
          <cell r="AB33">
            <v>76501.656510759771</v>
          </cell>
          <cell r="AC33">
            <v>100570.54924242424</v>
          </cell>
          <cell r="AD33">
            <v>142907.12779973648</v>
          </cell>
          <cell r="AE33">
            <v>173025</v>
          </cell>
          <cell r="AF33">
            <v>260429.54545454544</v>
          </cell>
          <cell r="AG33">
            <v>418391.11142480705</v>
          </cell>
          <cell r="AH33">
            <v>658595.43572369649</v>
          </cell>
        </row>
        <row r="49">
          <cell r="V49"/>
          <cell r="W49">
            <v>14820</v>
          </cell>
          <cell r="X49">
            <v>14820</v>
          </cell>
          <cell r="Y49">
            <v>22605.953008344313</v>
          </cell>
          <cell r="Z49">
            <v>34999.752415458941</v>
          </cell>
          <cell r="AA49">
            <v>42027.308488612842</v>
          </cell>
          <cell r="AB49">
            <v>47326.825396825392</v>
          </cell>
          <cell r="AC49">
            <v>46100</v>
          </cell>
          <cell r="AD49">
            <v>68231.880764163376</v>
          </cell>
          <cell r="AE49">
            <v>94500</v>
          </cell>
          <cell r="AF49">
            <v>94500</v>
          </cell>
          <cell r="AG49">
            <v>116786.39829976785</v>
          </cell>
          <cell r="AH49">
            <v>159742.18056339797</v>
          </cell>
        </row>
        <row r="65">
          <cell r="V65"/>
          <cell r="W65">
            <v>55160</v>
          </cell>
          <cell r="X65">
            <v>55160</v>
          </cell>
          <cell r="Y65">
            <v>66943.333333333328</v>
          </cell>
          <cell r="Z65">
            <v>102248.1938641069</v>
          </cell>
          <cell r="AA65">
            <v>124639.95918840585</v>
          </cell>
          <cell r="AB65">
            <v>137631.68148917754</v>
          </cell>
          <cell r="AC65">
            <v>180846.73913043478</v>
          </cell>
          <cell r="AD65">
            <v>198045.03293807642</v>
          </cell>
          <cell r="AE65">
            <v>212715.45454545456</v>
          </cell>
          <cell r="AF65">
            <v>195578.33333333334</v>
          </cell>
          <cell r="AG65">
            <v>247490.37478825523</v>
          </cell>
          <cell r="AH65">
            <v>223267.52693864109</v>
          </cell>
        </row>
        <row r="81">
          <cell r="V81"/>
          <cell r="W81">
            <v>171743.71299999999</v>
          </cell>
          <cell r="X81">
            <v>202031.98544318191</v>
          </cell>
          <cell r="Y81">
            <v>210749.09800000011</v>
          </cell>
          <cell r="Z81">
            <v>279778.62896590919</v>
          </cell>
          <cell r="AA81">
            <v>308682.62000000005</v>
          </cell>
          <cell r="AB81">
            <v>308682.62000000005</v>
          </cell>
          <cell r="AC81">
            <v>308682.62000000005</v>
          </cell>
          <cell r="AD81">
            <v>308682.62000000005</v>
          </cell>
          <cell r="AE81">
            <v>308682.62000000005</v>
          </cell>
          <cell r="AF81">
            <v>308682.62000000005</v>
          </cell>
          <cell r="AG81">
            <v>308701.03518297098</v>
          </cell>
          <cell r="AH81">
            <v>269950.72270447091</v>
          </cell>
        </row>
        <row r="97">
          <cell r="V97"/>
          <cell r="W97">
            <v>117360</v>
          </cell>
          <cell r="X97">
            <v>117360</v>
          </cell>
          <cell r="Y97">
            <v>121641.32774603176</v>
          </cell>
          <cell r="Z97">
            <v>134217.72800000009</v>
          </cell>
          <cell r="AA97">
            <v>134217.72800000009</v>
          </cell>
          <cell r="AB97">
            <v>134217.72800000009</v>
          </cell>
          <cell r="AC97">
            <v>134217.72800000009</v>
          </cell>
          <cell r="AD97">
            <v>234106.48428985511</v>
          </cell>
          <cell r="AE97">
            <v>378200</v>
          </cell>
          <cell r="AF97">
            <v>378200</v>
          </cell>
          <cell r="AG97">
            <v>455364.4984785745</v>
          </cell>
          <cell r="AH97">
            <v>733958.20330635551</v>
          </cell>
        </row>
        <row r="113">
          <cell r="V113"/>
          <cell r="W113"/>
          <cell r="X113"/>
          <cell r="Y113"/>
          <cell r="Z113"/>
          <cell r="AA113"/>
          <cell r="AB113">
            <v>159250.83733333336</v>
          </cell>
          <cell r="AC113">
            <v>188600</v>
          </cell>
          <cell r="AD113">
            <v>253140.21739130435</v>
          </cell>
          <cell r="AE113">
            <v>348500</v>
          </cell>
          <cell r="AF113">
            <v>348500</v>
          </cell>
          <cell r="AG113">
            <v>422137.0818432775</v>
          </cell>
          <cell r="AH113">
            <v>546510.70361220906</v>
          </cell>
        </row>
        <row r="129">
          <cell r="V129"/>
          <cell r="W129">
            <v>33493.278472727288</v>
          </cell>
          <cell r="X129">
            <v>36022.061999999998</v>
          </cell>
          <cell r="Y129">
            <v>39476.659</v>
          </cell>
          <cell r="Z129">
            <v>57354.289553030307</v>
          </cell>
          <cell r="AA129">
            <v>56554.636999999995</v>
          </cell>
          <cell r="AB129">
            <v>80309.951893939346</v>
          </cell>
          <cell r="AC129">
            <v>94794.899999999951</v>
          </cell>
          <cell r="AD129">
            <v>104777.0056896739</v>
          </cell>
          <cell r="AE129">
            <v>123309.20600000002</v>
          </cell>
          <cell r="AF129">
            <v>123309.20600000002</v>
          </cell>
          <cell r="AG129">
            <v>140284.19776052449</v>
          </cell>
          <cell r="AH129">
            <v>213078.20634136396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AA35"/>
  <sheetViews>
    <sheetView zoomScale="80" zoomScaleNormal="80" workbookViewId="0">
      <selection activeCell="A16" sqref="A16"/>
    </sheetView>
  </sheetViews>
  <sheetFormatPr baseColWidth="10" defaultColWidth="9.33203125" defaultRowHeight="12.75" x14ac:dyDescent="0.2"/>
  <cols>
    <col min="1" max="1" width="81.83203125" bestFit="1" customWidth="1"/>
    <col min="2" max="7" width="13.83203125" style="4" bestFit="1" customWidth="1"/>
    <col min="8" max="8" width="13.83203125" bestFit="1" customWidth="1"/>
    <col min="9" max="10" width="13.83203125" style="4" bestFit="1" customWidth="1"/>
    <col min="11" max="12" width="13.83203125" style="6" bestFit="1" customWidth="1"/>
    <col min="13" max="13" width="13.83203125" style="6" customWidth="1"/>
    <col min="14" max="14" width="15" style="6" bestFit="1" customWidth="1"/>
    <col min="27" max="27" width="9.33203125" style="4"/>
  </cols>
  <sheetData>
    <row r="1" spans="1:27" ht="15.75" x14ac:dyDescent="0.2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27" x14ac:dyDescent="0.2">
      <c r="A2" s="66" t="s">
        <v>1</v>
      </c>
      <c r="B2" s="7">
        <v>2010</v>
      </c>
      <c r="C2" s="7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8">
        <v>2021</v>
      </c>
      <c r="N2" s="8">
        <v>2022</v>
      </c>
    </row>
    <row r="3" spans="1:27" x14ac:dyDescent="0.2">
      <c r="A3" s="5" t="s">
        <v>2</v>
      </c>
    </row>
    <row r="4" spans="1:27" ht="14.25" customHeight="1" x14ac:dyDescent="0.2">
      <c r="A4" s="1" t="s">
        <v>3</v>
      </c>
      <c r="B4" s="11">
        <v>3777</v>
      </c>
      <c r="C4" s="11">
        <v>5269</v>
      </c>
      <c r="D4" s="11">
        <v>8084</v>
      </c>
      <c r="E4" s="11">
        <v>8658</v>
      </c>
      <c r="F4" s="11">
        <v>14557</v>
      </c>
      <c r="G4" s="11">
        <v>15890</v>
      </c>
      <c r="H4" s="11">
        <v>19334</v>
      </c>
      <c r="I4" s="11">
        <v>20522</v>
      </c>
      <c r="J4" s="11">
        <v>31750</v>
      </c>
      <c r="K4" s="11">
        <v>36092</v>
      </c>
      <c r="L4" s="11">
        <v>42122</v>
      </c>
      <c r="M4" s="11">
        <v>36220</v>
      </c>
      <c r="N4" s="11">
        <v>53888</v>
      </c>
    </row>
    <row r="5" spans="1:27" ht="15" customHeight="1" x14ac:dyDescent="0.2">
      <c r="A5" s="1" t="s">
        <v>4</v>
      </c>
      <c r="B5" s="11">
        <v>4985</v>
      </c>
      <c r="C5" s="11">
        <v>4307</v>
      </c>
      <c r="D5" s="11">
        <v>3364</v>
      </c>
      <c r="E5" s="11">
        <v>3789</v>
      </c>
      <c r="F5" s="11">
        <v>2859</v>
      </c>
      <c r="G5" s="11">
        <v>3918</v>
      </c>
      <c r="H5" s="11">
        <v>6647</v>
      </c>
      <c r="I5" s="11">
        <v>10464</v>
      </c>
      <c r="J5" s="11">
        <v>9500</v>
      </c>
      <c r="K5" s="11">
        <v>18929</v>
      </c>
      <c r="L5" s="11">
        <v>42274</v>
      </c>
      <c r="M5" s="11">
        <v>59829</v>
      </c>
      <c r="N5" s="11">
        <v>16138</v>
      </c>
    </row>
    <row r="6" spans="1:27" ht="15" customHeight="1" x14ac:dyDescent="0.2">
      <c r="A6" s="1" t="s">
        <v>5</v>
      </c>
      <c r="B6" s="11">
        <v>3202</v>
      </c>
      <c r="C6" s="11">
        <v>4992</v>
      </c>
      <c r="D6" s="11">
        <v>6031</v>
      </c>
      <c r="E6" s="11">
        <v>7411</v>
      </c>
      <c r="F6" s="11">
        <v>8299</v>
      </c>
      <c r="G6" s="11">
        <v>10243</v>
      </c>
      <c r="H6" s="11">
        <v>11461</v>
      </c>
      <c r="I6" s="11">
        <v>16047</v>
      </c>
      <c r="J6" s="11">
        <v>17174</v>
      </c>
      <c r="K6" s="11">
        <v>20497</v>
      </c>
      <c r="L6" s="11">
        <v>23795</v>
      </c>
      <c r="M6" s="11">
        <v>32640</v>
      </c>
      <c r="N6" s="11">
        <v>34405</v>
      </c>
    </row>
    <row r="7" spans="1:27" ht="14.85" customHeight="1" x14ac:dyDescent="0.2">
      <c r="A7" s="1" t="s">
        <v>6</v>
      </c>
      <c r="B7" s="11">
        <f>196+1587</f>
        <v>1783</v>
      </c>
      <c r="C7" s="11">
        <f>2571+351</f>
        <v>2922</v>
      </c>
      <c r="D7" s="11">
        <v>3817</v>
      </c>
      <c r="E7" s="11">
        <v>4767</v>
      </c>
      <c r="F7" s="11">
        <v>5612</v>
      </c>
      <c r="G7" s="11">
        <v>6423</v>
      </c>
      <c r="H7" s="11">
        <v>8339</v>
      </c>
      <c r="I7" s="11">
        <v>13164</v>
      </c>
      <c r="J7" s="11">
        <v>16677</v>
      </c>
      <c r="K7" s="11">
        <v>20816</v>
      </c>
      <c r="L7" s="11">
        <v>24542</v>
      </c>
      <c r="M7" s="11">
        <v>32891</v>
      </c>
      <c r="N7" s="11">
        <v>42360</v>
      </c>
    </row>
    <row r="8" spans="1:27" s="18" customFormat="1" ht="15" customHeight="1" x14ac:dyDescent="0.2">
      <c r="A8" s="67" t="s">
        <v>7</v>
      </c>
      <c r="B8" s="65">
        <v>13747</v>
      </c>
      <c r="C8" s="65">
        <v>17490</v>
      </c>
      <c r="D8" s="65">
        <v>21296</v>
      </c>
      <c r="E8" s="65">
        <v>24625</v>
      </c>
      <c r="F8" s="65">
        <v>31327</v>
      </c>
      <c r="G8" s="65">
        <v>36474</v>
      </c>
      <c r="H8" s="65">
        <v>45781</v>
      </c>
      <c r="I8" s="65">
        <v>60197</v>
      </c>
      <c r="J8" s="65">
        <v>75101</v>
      </c>
      <c r="K8" s="65">
        <v>96334</v>
      </c>
      <c r="L8" s="65">
        <v>132733</v>
      </c>
      <c r="M8" s="65">
        <v>161580</v>
      </c>
      <c r="N8" s="65">
        <v>146791</v>
      </c>
      <c r="AA8" s="7"/>
    </row>
    <row r="9" spans="1:27" ht="15" customHeight="1" x14ac:dyDescent="0.2">
      <c r="A9" s="1" t="s">
        <v>8</v>
      </c>
      <c r="B9" s="11">
        <v>2414</v>
      </c>
      <c r="C9" s="11">
        <v>4417</v>
      </c>
      <c r="D9" s="11"/>
      <c r="E9" s="11"/>
      <c r="F9" s="11">
        <v>16967</v>
      </c>
      <c r="G9" s="11">
        <v>21838</v>
      </c>
      <c r="H9" s="11">
        <v>29114</v>
      </c>
      <c r="I9" s="11">
        <v>48866</v>
      </c>
      <c r="J9" s="11">
        <v>61797</v>
      </c>
      <c r="K9" s="11">
        <v>72705</v>
      </c>
      <c r="L9" s="11">
        <v>113114</v>
      </c>
      <c r="M9" s="11">
        <v>160281</v>
      </c>
      <c r="N9" s="11">
        <v>186715</v>
      </c>
    </row>
    <row r="10" spans="1:27" ht="15" customHeight="1" x14ac:dyDescent="0.2">
      <c r="A10" s="1" t="s">
        <v>9</v>
      </c>
      <c r="B10" s="11">
        <v>22</v>
      </c>
      <c r="C10" s="11">
        <v>28</v>
      </c>
      <c r="D10" s="11">
        <v>7060</v>
      </c>
      <c r="E10" s="11">
        <v>10949</v>
      </c>
      <c r="F10" s="11"/>
      <c r="G10" s="11"/>
      <c r="H10" s="11"/>
      <c r="I10" s="11"/>
      <c r="J10" s="11"/>
      <c r="K10" s="11">
        <v>25141</v>
      </c>
      <c r="L10" s="11">
        <v>37553</v>
      </c>
      <c r="M10" s="11">
        <v>56082</v>
      </c>
      <c r="N10" s="11">
        <v>66123</v>
      </c>
    </row>
    <row r="11" spans="1:27" ht="15" customHeight="1" x14ac:dyDescent="0.2">
      <c r="A11" s="1" t="s">
        <v>10</v>
      </c>
      <c r="B11" s="11">
        <v>1349</v>
      </c>
      <c r="C11" s="11">
        <v>1955</v>
      </c>
      <c r="D11" s="11">
        <v>2552</v>
      </c>
      <c r="E11" s="11">
        <v>2655</v>
      </c>
      <c r="F11" s="11">
        <v>3319</v>
      </c>
      <c r="G11" s="11">
        <v>3759</v>
      </c>
      <c r="H11" s="11">
        <v>3784</v>
      </c>
      <c r="I11" s="11">
        <v>13350</v>
      </c>
      <c r="J11" s="11">
        <v>14548</v>
      </c>
      <c r="K11" s="11">
        <v>14754</v>
      </c>
      <c r="L11" s="11">
        <v>15017</v>
      </c>
      <c r="M11" s="11">
        <v>15371</v>
      </c>
      <c r="N11" s="11">
        <v>20288</v>
      </c>
    </row>
    <row r="12" spans="1:27" ht="14.85" customHeight="1" x14ac:dyDescent="0.2">
      <c r="A12" s="1" t="s">
        <v>11</v>
      </c>
      <c r="B12" s="11">
        <v>1265</v>
      </c>
      <c r="C12" s="11">
        <v>1388</v>
      </c>
      <c r="D12" s="11">
        <v>1647</v>
      </c>
      <c r="E12" s="11">
        <v>1930</v>
      </c>
      <c r="F12" s="11">
        <v>2892</v>
      </c>
      <c r="G12" s="11">
        <v>3373</v>
      </c>
      <c r="H12" s="11">
        <v>4723</v>
      </c>
      <c r="I12" s="11">
        <v>8897</v>
      </c>
      <c r="J12" s="11">
        <v>11202</v>
      </c>
      <c r="K12" s="11">
        <v>16314</v>
      </c>
      <c r="L12" s="11">
        <v>22778</v>
      </c>
      <c r="M12" s="11">
        <v>27235</v>
      </c>
      <c r="N12" s="11">
        <v>42758</v>
      </c>
    </row>
    <row r="13" spans="1:27" s="18" customFormat="1" ht="15" customHeight="1" x14ac:dyDescent="0.2">
      <c r="A13" s="67" t="s">
        <v>12</v>
      </c>
      <c r="B13" s="65">
        <v>18797</v>
      </c>
      <c r="C13" s="65">
        <v>25278</v>
      </c>
      <c r="D13" s="65">
        <v>32555</v>
      </c>
      <c r="E13" s="65">
        <v>40159</v>
      </c>
      <c r="F13" s="65">
        <v>54505</v>
      </c>
      <c r="G13" s="65">
        <v>65444</v>
      </c>
      <c r="H13" s="65">
        <v>83402</v>
      </c>
      <c r="I13" s="65">
        <v>131310</v>
      </c>
      <c r="J13" s="65">
        <v>162648</v>
      </c>
      <c r="K13" s="65">
        <v>225248</v>
      </c>
      <c r="L13" s="65">
        <v>321195</v>
      </c>
      <c r="M13" s="65">
        <v>420549</v>
      </c>
      <c r="N13" s="65">
        <v>462675</v>
      </c>
      <c r="AA13" s="7"/>
    </row>
    <row r="14" spans="1:27" ht="14.25" customHeight="1" x14ac:dyDescent="0.2">
      <c r="A14" s="68" t="s">
        <v>13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27" ht="15.2" customHeight="1" x14ac:dyDescent="0.2">
      <c r="A15" s="1" t="s">
        <v>14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27" ht="17.25" customHeight="1" x14ac:dyDescent="0.2">
      <c r="A16" s="1" t="s">
        <v>15</v>
      </c>
      <c r="B16" s="11"/>
      <c r="C16" s="11"/>
      <c r="D16" s="11">
        <v>13318</v>
      </c>
      <c r="E16" s="11">
        <v>15133</v>
      </c>
      <c r="F16" s="11">
        <v>16459</v>
      </c>
      <c r="G16" s="11">
        <v>20397</v>
      </c>
      <c r="H16" s="11">
        <v>25309</v>
      </c>
      <c r="I16" s="11">
        <v>34616</v>
      </c>
      <c r="J16" s="11">
        <v>38192</v>
      </c>
      <c r="K16" s="11">
        <v>47183</v>
      </c>
      <c r="L16" s="11">
        <v>72539</v>
      </c>
      <c r="M16" s="11">
        <v>78664</v>
      </c>
      <c r="N16" s="11">
        <v>79600</v>
      </c>
    </row>
    <row r="17" spans="1:27" ht="15" customHeight="1" x14ac:dyDescent="0.2">
      <c r="A17" s="1" t="s">
        <v>16</v>
      </c>
      <c r="B17" s="11">
        <v>8051</v>
      </c>
      <c r="C17" s="11">
        <v>11145</v>
      </c>
      <c r="D17" s="11">
        <v>4892</v>
      </c>
      <c r="E17" s="11">
        <v>6688</v>
      </c>
      <c r="F17" s="11">
        <v>9807</v>
      </c>
      <c r="G17" s="11">
        <v>10384</v>
      </c>
      <c r="H17" s="11">
        <v>13739</v>
      </c>
      <c r="I17" s="11">
        <v>18170</v>
      </c>
      <c r="J17" s="11">
        <v>23663</v>
      </c>
      <c r="K17" s="11">
        <v>32439</v>
      </c>
      <c r="L17" s="11">
        <v>44138</v>
      </c>
      <c r="M17" s="11">
        <v>51775</v>
      </c>
      <c r="N17" s="11">
        <v>62566</v>
      </c>
    </row>
    <row r="18" spans="1:27" ht="14.85" customHeight="1" x14ac:dyDescent="0.2">
      <c r="A18" s="1" t="s">
        <v>17</v>
      </c>
      <c r="B18" s="11">
        <v>2321</v>
      </c>
      <c r="C18" s="11">
        <v>3751</v>
      </c>
      <c r="D18" s="11">
        <v>792</v>
      </c>
      <c r="E18" s="11">
        <v>1159</v>
      </c>
      <c r="F18" s="11">
        <v>1823</v>
      </c>
      <c r="G18" s="11">
        <v>3118</v>
      </c>
      <c r="H18" s="11">
        <v>4768</v>
      </c>
      <c r="I18" s="11">
        <v>5097</v>
      </c>
      <c r="J18" s="11">
        <v>6536</v>
      </c>
      <c r="K18" s="11">
        <v>8190</v>
      </c>
      <c r="L18" s="11">
        <v>9708</v>
      </c>
      <c r="M18" s="11">
        <v>11827</v>
      </c>
      <c r="N18" s="11">
        <v>13227</v>
      </c>
    </row>
    <row r="19" spans="1:27" s="18" customFormat="1" ht="15" customHeight="1" x14ac:dyDescent="0.2">
      <c r="A19" s="67" t="s">
        <v>18</v>
      </c>
      <c r="B19" s="65">
        <v>10372</v>
      </c>
      <c r="C19" s="65">
        <v>14896</v>
      </c>
      <c r="D19" s="65">
        <v>19002</v>
      </c>
      <c r="E19" s="65">
        <v>22980</v>
      </c>
      <c r="F19" s="65">
        <v>28089</v>
      </c>
      <c r="G19" s="65">
        <v>33899</v>
      </c>
      <c r="H19" s="65">
        <v>43816</v>
      </c>
      <c r="I19" s="65">
        <v>57883</v>
      </c>
      <c r="J19" s="65">
        <v>68391</v>
      </c>
      <c r="K19" s="65">
        <v>87812</v>
      </c>
      <c r="L19" s="65">
        <v>126385</v>
      </c>
      <c r="M19" s="65">
        <v>142266</v>
      </c>
      <c r="N19" s="65">
        <v>155393</v>
      </c>
      <c r="AA19" s="7"/>
    </row>
    <row r="20" spans="1:27" ht="15" customHeight="1" x14ac:dyDescent="0.2">
      <c r="A20" s="1" t="s">
        <v>19</v>
      </c>
      <c r="B20" s="11">
        <v>1561</v>
      </c>
      <c r="C20" s="11">
        <v>2625</v>
      </c>
      <c r="D20" s="11">
        <v>3084</v>
      </c>
      <c r="E20" s="11">
        <v>3191</v>
      </c>
      <c r="F20" s="11">
        <v>8265</v>
      </c>
      <c r="G20" s="11">
        <v>8235</v>
      </c>
      <c r="H20" s="11">
        <v>7694</v>
      </c>
      <c r="I20" s="11">
        <v>24743</v>
      </c>
      <c r="J20" s="11">
        <v>23495</v>
      </c>
      <c r="K20" s="11">
        <v>39791</v>
      </c>
      <c r="L20" s="11">
        <v>52573</v>
      </c>
      <c r="M20" s="11">
        <v>67651</v>
      </c>
      <c r="N20" s="11">
        <v>72968</v>
      </c>
    </row>
    <row r="21" spans="1:27" ht="15" customHeight="1" x14ac:dyDescent="0.2">
      <c r="A21" s="1" t="s">
        <v>20</v>
      </c>
      <c r="B21" s="11"/>
      <c r="C21" s="11"/>
      <c r="D21" s="11">
        <v>2277</v>
      </c>
      <c r="E21" s="11">
        <v>4242</v>
      </c>
      <c r="F21" s="11">
        <v>7410</v>
      </c>
      <c r="G21" s="11">
        <v>9926</v>
      </c>
      <c r="H21" s="11">
        <v>12607</v>
      </c>
      <c r="I21" s="11">
        <v>20975</v>
      </c>
      <c r="J21" s="11">
        <v>27213</v>
      </c>
      <c r="K21" s="11">
        <v>23414</v>
      </c>
      <c r="L21" s="11">
        <v>31816</v>
      </c>
      <c r="M21" s="11">
        <v>48744</v>
      </c>
      <c r="N21" s="11">
        <v>67150</v>
      </c>
    </row>
    <row r="22" spans="1:27" ht="15" customHeight="1" x14ac:dyDescent="0.2">
      <c r="A22" s="1" t="s">
        <v>21</v>
      </c>
      <c r="B22" s="11"/>
      <c r="C22" s="11"/>
      <c r="D22" s="11"/>
      <c r="E22" s="11"/>
      <c r="F22" s="11"/>
      <c r="G22" s="11"/>
      <c r="H22" s="11"/>
      <c r="I22" s="11"/>
      <c r="J22" s="11"/>
      <c r="K22" s="11">
        <v>12171</v>
      </c>
      <c r="L22" s="11">
        <v>17017</v>
      </c>
      <c r="M22" s="11">
        <v>23643</v>
      </c>
      <c r="N22" s="11">
        <v>21121</v>
      </c>
    </row>
    <row r="23" spans="1:27" s="18" customFormat="1" ht="14.85" customHeight="1" x14ac:dyDescent="0.2">
      <c r="A23" s="67" t="s">
        <v>22</v>
      </c>
      <c r="B23" s="65">
        <f>+SUM(B19:B22)</f>
        <v>11933</v>
      </c>
      <c r="C23" s="65">
        <f>+SUM(C19:C22)</f>
        <v>17521</v>
      </c>
      <c r="D23" s="65">
        <f>+SUM(D19:D22)</f>
        <v>24363</v>
      </c>
      <c r="E23" s="65">
        <f t="shared" ref="E23:N23" si="0">+SUM(E19:E22)</f>
        <v>30413</v>
      </c>
      <c r="F23" s="65">
        <f t="shared" si="0"/>
        <v>43764</v>
      </c>
      <c r="G23" s="65">
        <f t="shared" si="0"/>
        <v>52060</v>
      </c>
      <c r="H23" s="65">
        <f t="shared" si="0"/>
        <v>64117</v>
      </c>
      <c r="I23" s="65">
        <f t="shared" si="0"/>
        <v>103601</v>
      </c>
      <c r="J23" s="65">
        <f t="shared" si="0"/>
        <v>119099</v>
      </c>
      <c r="K23" s="65">
        <f>+SUM(K19:K22)</f>
        <v>163188</v>
      </c>
      <c r="L23" s="65">
        <f t="shared" si="0"/>
        <v>227791</v>
      </c>
      <c r="M23" s="65">
        <f t="shared" si="0"/>
        <v>282304</v>
      </c>
      <c r="N23" s="65">
        <f t="shared" si="0"/>
        <v>316632</v>
      </c>
      <c r="AA23" s="7"/>
    </row>
    <row r="24" spans="1:27" ht="15" customHeight="1" x14ac:dyDescent="0.2">
      <c r="A24" s="1" t="s">
        <v>23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27" ht="15.2" customHeight="1" x14ac:dyDescent="0.2">
      <c r="A25" s="1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27" ht="28.5" customHeight="1" x14ac:dyDescent="0.2">
      <c r="A26" s="1" t="s">
        <v>25</v>
      </c>
      <c r="B26" s="11">
        <v>5</v>
      </c>
      <c r="C26" s="11">
        <v>5</v>
      </c>
      <c r="D26" s="11">
        <v>5</v>
      </c>
      <c r="E26" s="11">
        <v>5</v>
      </c>
      <c r="F26" s="11">
        <v>5</v>
      </c>
      <c r="G26" s="11">
        <v>5</v>
      </c>
      <c r="H26" s="11">
        <v>5</v>
      </c>
      <c r="I26" s="11">
        <v>5</v>
      </c>
      <c r="J26" s="11">
        <v>5</v>
      </c>
      <c r="K26" s="11">
        <v>5</v>
      </c>
      <c r="L26" s="11">
        <v>5</v>
      </c>
      <c r="M26" s="11">
        <v>106</v>
      </c>
      <c r="N26" s="11">
        <v>108</v>
      </c>
    </row>
    <row r="27" spans="1:27" ht="15" customHeight="1" x14ac:dyDescent="0.2">
      <c r="A27" s="1" t="s">
        <v>26</v>
      </c>
      <c r="B27" s="11">
        <v>-600</v>
      </c>
      <c r="C27" s="11">
        <v>-877</v>
      </c>
      <c r="D27" s="11">
        <v>-1837</v>
      </c>
      <c r="E27" s="11">
        <v>-1837</v>
      </c>
      <c r="F27" s="11">
        <v>-1837</v>
      </c>
      <c r="G27" s="11">
        <v>-1837</v>
      </c>
      <c r="H27" s="11">
        <v>-1837</v>
      </c>
      <c r="I27" s="11">
        <v>-1837</v>
      </c>
      <c r="J27" s="11">
        <v>-1837</v>
      </c>
      <c r="K27" s="11">
        <v>-1837</v>
      </c>
      <c r="L27" s="11">
        <v>-1837</v>
      </c>
      <c r="M27" s="11">
        <v>-1837</v>
      </c>
      <c r="N27" s="11">
        <v>-7837</v>
      </c>
    </row>
    <row r="28" spans="1:27" ht="15" customHeight="1" x14ac:dyDescent="0.2">
      <c r="A28" s="1" t="s">
        <v>27</v>
      </c>
      <c r="B28" s="11">
        <v>6325</v>
      </c>
      <c r="C28" s="11">
        <v>6990</v>
      </c>
      <c r="D28" s="11">
        <v>8347</v>
      </c>
      <c r="E28" s="11">
        <v>9573</v>
      </c>
      <c r="F28" s="11">
        <v>11135</v>
      </c>
      <c r="G28" s="11">
        <v>13394</v>
      </c>
      <c r="H28" s="11">
        <v>17186</v>
      </c>
      <c r="I28" s="11">
        <v>21389</v>
      </c>
      <c r="J28" s="11">
        <v>26791</v>
      </c>
      <c r="K28" s="11">
        <v>33658</v>
      </c>
      <c r="L28" s="11">
        <v>42865</v>
      </c>
      <c r="M28" s="11">
        <v>55437</v>
      </c>
      <c r="N28" s="11">
        <v>75066</v>
      </c>
    </row>
    <row r="29" spans="1:27" ht="15" customHeight="1" x14ac:dyDescent="0.2">
      <c r="A29" s="1" t="s">
        <v>28</v>
      </c>
      <c r="B29" s="11">
        <v>-190</v>
      </c>
      <c r="C29" s="11">
        <v>-316</v>
      </c>
      <c r="D29" s="11">
        <v>-239</v>
      </c>
      <c r="E29" s="11">
        <v>-185</v>
      </c>
      <c r="F29" s="11">
        <v>-511</v>
      </c>
      <c r="G29" s="11">
        <v>-723</v>
      </c>
      <c r="H29" s="11">
        <v>-985</v>
      </c>
      <c r="I29" s="11">
        <v>-484</v>
      </c>
      <c r="J29" s="11">
        <v>-1035</v>
      </c>
      <c r="K29" s="11">
        <v>-986</v>
      </c>
      <c r="L29" s="11">
        <v>-180</v>
      </c>
      <c r="M29" s="11">
        <v>-1376</v>
      </c>
      <c r="N29" s="11">
        <v>-4487</v>
      </c>
    </row>
    <row r="30" spans="1:27" ht="14.85" customHeight="1" x14ac:dyDescent="0.2">
      <c r="A30" s="1" t="s">
        <v>29</v>
      </c>
      <c r="B30" s="11">
        <v>1324</v>
      </c>
      <c r="C30" s="11">
        <v>1955</v>
      </c>
      <c r="D30" s="11">
        <v>1916</v>
      </c>
      <c r="E30" s="11">
        <v>2190</v>
      </c>
      <c r="F30" s="11">
        <v>1949</v>
      </c>
      <c r="G30" s="11">
        <v>2545</v>
      </c>
      <c r="H30" s="11">
        <v>4916</v>
      </c>
      <c r="I30" s="11">
        <v>8636</v>
      </c>
      <c r="J30" s="11">
        <v>19625</v>
      </c>
      <c r="K30" s="11">
        <v>31220</v>
      </c>
      <c r="L30" s="11">
        <v>52551</v>
      </c>
      <c r="M30" s="11">
        <v>85915</v>
      </c>
      <c r="N30" s="11">
        <v>83193</v>
      </c>
    </row>
    <row r="31" spans="1:27" s="18" customFormat="1" ht="15" customHeight="1" x14ac:dyDescent="0.2">
      <c r="A31" s="67" t="s">
        <v>30</v>
      </c>
      <c r="B31" s="65">
        <v>6864</v>
      </c>
      <c r="C31" s="65">
        <v>7757</v>
      </c>
      <c r="D31" s="65">
        <v>8192</v>
      </c>
      <c r="E31" s="65">
        <v>9746</v>
      </c>
      <c r="F31" s="65">
        <v>10741</v>
      </c>
      <c r="G31" s="65">
        <v>13384</v>
      </c>
      <c r="H31" s="65">
        <v>19285</v>
      </c>
      <c r="I31" s="65">
        <v>27709</v>
      </c>
      <c r="J31" s="65">
        <v>43549</v>
      </c>
      <c r="K31" s="65">
        <v>62060</v>
      </c>
      <c r="L31" s="65">
        <v>93404</v>
      </c>
      <c r="M31" s="65">
        <v>138245</v>
      </c>
      <c r="N31" s="65">
        <v>146043</v>
      </c>
      <c r="AA31" s="7"/>
    </row>
    <row r="32" spans="1:27" ht="15" customHeight="1" x14ac:dyDescent="0.2">
      <c r="A32" s="1" t="s">
        <v>31</v>
      </c>
      <c r="B32" s="11">
        <v>18797</v>
      </c>
      <c r="C32" s="11">
        <v>25278</v>
      </c>
      <c r="D32" s="11">
        <v>32555</v>
      </c>
      <c r="E32" s="11">
        <v>40159</v>
      </c>
      <c r="F32" s="11">
        <v>54505</v>
      </c>
      <c r="G32" s="11">
        <v>65444</v>
      </c>
      <c r="H32" s="11">
        <v>83402</v>
      </c>
      <c r="I32" s="11">
        <v>131310</v>
      </c>
      <c r="J32" s="11">
        <v>162648</v>
      </c>
      <c r="K32" s="11">
        <v>225248</v>
      </c>
      <c r="L32" s="11">
        <v>321195</v>
      </c>
      <c r="M32" s="11">
        <v>420549</v>
      </c>
      <c r="N32" s="11">
        <v>462675</v>
      </c>
    </row>
    <row r="33" spans="1:27" ht="14.25" customHeight="1" x14ac:dyDescent="0.2">
      <c r="A33" s="1"/>
      <c r="B33" s="2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5" spans="1:27" s="18" customFormat="1" ht="15" customHeight="1" x14ac:dyDescent="0.2">
      <c r="A35" s="67" t="s">
        <v>32</v>
      </c>
      <c r="B35" s="65">
        <f>+[1]Amazon!B22</f>
        <v>1152</v>
      </c>
      <c r="C35" s="65">
        <f>+[1]Amazon!C22</f>
        <v>631</v>
      </c>
      <c r="D35" s="65">
        <f>+[1]Amazon!D22</f>
        <v>-39</v>
      </c>
      <c r="E35" s="65">
        <f>+[1]Amazon!E22</f>
        <v>274</v>
      </c>
      <c r="F35" s="65">
        <f>+[1]Amazon!F22</f>
        <v>-241</v>
      </c>
      <c r="G35" s="65">
        <f>+[1]Amazon!G22</f>
        <v>596</v>
      </c>
      <c r="H35" s="65">
        <f>+[1]Amazon!H22</f>
        <v>2371</v>
      </c>
      <c r="I35" s="65">
        <f>+[1]Amazon!I22</f>
        <v>3033</v>
      </c>
      <c r="J35" s="65">
        <f>+[1]Amazon!J22</f>
        <v>10073</v>
      </c>
      <c r="K35" s="65">
        <f>+[1]Amazon!K22</f>
        <v>11588</v>
      </c>
      <c r="L35" s="65">
        <f>+[1]Amazon!L22</f>
        <v>21331</v>
      </c>
      <c r="M35" s="65">
        <f>+[1]Amazon!M22</f>
        <v>33364</v>
      </c>
      <c r="N35" s="65">
        <f>+[1]Amazon!N22</f>
        <v>-2722</v>
      </c>
      <c r="AA35" s="7"/>
    </row>
  </sheetData>
  <mergeCells count="1">
    <mergeCell ref="A1:N1"/>
  </mergeCells>
  <pageMargins left="0.7" right="0.7" top="0.75" bottom="0.75" header="0.3" footer="0.3"/>
  <ignoredErrors>
    <ignoredError sqref="B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D7B0-D82A-4A98-ADBB-5E65BFA59EAE}">
  <sheetPr>
    <tabColor rgb="FFFF0000"/>
  </sheetPr>
  <dimension ref="A1:O66"/>
  <sheetViews>
    <sheetView zoomScale="80" zoomScaleNormal="80" workbookViewId="0">
      <selection activeCell="A3" sqref="A3"/>
    </sheetView>
  </sheetViews>
  <sheetFormatPr baseColWidth="10" defaultColWidth="12" defaultRowHeight="12.75" x14ac:dyDescent="0.2"/>
  <cols>
    <col min="1" max="1" width="81.83203125" bestFit="1" customWidth="1"/>
    <col min="2" max="2" width="15" style="6" customWidth="1"/>
    <col min="3" max="5" width="13.83203125" style="6" customWidth="1"/>
    <col min="6" max="7" width="13.83203125" style="4" customWidth="1"/>
    <col min="8" max="8" width="13.83203125" customWidth="1"/>
    <col min="9" max="14" width="13.83203125" style="4" customWidth="1"/>
  </cols>
  <sheetData>
    <row r="1" spans="1:14" ht="14.25" x14ac:dyDescent="0.2">
      <c r="A1" s="146" t="s">
        <v>168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4" x14ac:dyDescent="0.2">
      <c r="A2" s="66" t="s">
        <v>1</v>
      </c>
      <c r="B2" s="7">
        <v>2010</v>
      </c>
      <c r="C2" s="7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</row>
    <row r="3" spans="1:14" x14ac:dyDescent="0.2">
      <c r="A3" s="5" t="s">
        <v>2</v>
      </c>
    </row>
    <row r="4" spans="1:14" x14ac:dyDescent="0.2">
      <c r="A4" s="1" t="s">
        <v>3</v>
      </c>
      <c r="B4" s="11">
        <v>11261</v>
      </c>
      <c r="C4" s="11">
        <v>9815</v>
      </c>
      <c r="D4" s="11">
        <v>10746</v>
      </c>
      <c r="E4" s="11">
        <v>14259</v>
      </c>
      <c r="F4" s="11">
        <v>13844</v>
      </c>
      <c r="G4" s="11">
        <v>21120</v>
      </c>
      <c r="H4" s="11">
        <v>20484</v>
      </c>
      <c r="I4" s="11">
        <v>20289</v>
      </c>
      <c r="J4" s="11">
        <v>25913</v>
      </c>
      <c r="K4" s="11">
        <v>48844</v>
      </c>
      <c r="L4" s="11">
        <v>38016</v>
      </c>
      <c r="M4" s="11">
        <v>34940</v>
      </c>
      <c r="N4" s="11">
        <v>23646</v>
      </c>
    </row>
    <row r="5" spans="1:14" x14ac:dyDescent="0.2">
      <c r="A5" s="1" t="s">
        <v>33</v>
      </c>
      <c r="B5" s="11">
        <v>14359</v>
      </c>
      <c r="C5" s="11">
        <v>16137</v>
      </c>
      <c r="D5" s="11">
        <v>18383</v>
      </c>
      <c r="E5" s="11">
        <v>26287</v>
      </c>
      <c r="F5" s="11">
        <v>11233</v>
      </c>
      <c r="G5" s="11">
        <v>20481</v>
      </c>
      <c r="H5" s="11">
        <v>46671</v>
      </c>
      <c r="I5" s="11">
        <v>53892</v>
      </c>
      <c r="J5" s="11">
        <v>40388</v>
      </c>
      <c r="K5" s="11">
        <v>51713</v>
      </c>
      <c r="L5" s="11">
        <v>52927</v>
      </c>
      <c r="M5" s="11">
        <v>27699</v>
      </c>
      <c r="N5" s="11">
        <v>24658</v>
      </c>
    </row>
    <row r="6" spans="1:14" x14ac:dyDescent="0.2">
      <c r="A6" s="1" t="s">
        <v>34</v>
      </c>
      <c r="B6" s="11">
        <v>5510</v>
      </c>
      <c r="C6" s="11">
        <v>5369</v>
      </c>
      <c r="D6" s="11" t="s">
        <v>35</v>
      </c>
      <c r="E6" s="11">
        <v>13102</v>
      </c>
      <c r="F6" s="11" t="s">
        <v>36</v>
      </c>
      <c r="G6" s="11">
        <v>16849</v>
      </c>
      <c r="H6" s="11">
        <v>15754</v>
      </c>
      <c r="I6" s="11">
        <v>17874</v>
      </c>
      <c r="J6" s="11">
        <v>23186</v>
      </c>
      <c r="K6" s="11">
        <v>22926</v>
      </c>
      <c r="L6" s="11">
        <v>16120</v>
      </c>
      <c r="M6" s="11">
        <v>26278</v>
      </c>
      <c r="N6" s="11">
        <v>28184</v>
      </c>
    </row>
    <row r="7" spans="1:14" x14ac:dyDescent="0.2">
      <c r="A7" s="1" t="s">
        <v>5</v>
      </c>
      <c r="B7" s="11">
        <v>1051</v>
      </c>
      <c r="C7" s="11">
        <v>776</v>
      </c>
      <c r="D7" s="11">
        <v>791</v>
      </c>
      <c r="E7" s="11">
        <v>1764</v>
      </c>
      <c r="F7" s="11">
        <v>2111</v>
      </c>
      <c r="G7" s="11">
        <v>2349</v>
      </c>
      <c r="H7" s="11">
        <v>2132</v>
      </c>
      <c r="I7" s="11">
        <v>4855</v>
      </c>
      <c r="J7" s="11">
        <v>3956</v>
      </c>
      <c r="K7" s="11">
        <v>4106</v>
      </c>
      <c r="L7" s="11">
        <v>4061</v>
      </c>
      <c r="M7" s="11">
        <v>6580</v>
      </c>
      <c r="N7" s="11">
        <v>4946</v>
      </c>
    </row>
    <row r="8" spans="1:14" x14ac:dyDescent="0.2">
      <c r="A8" s="9" t="s">
        <v>37</v>
      </c>
      <c r="B8" s="11">
        <v>1636</v>
      </c>
      <c r="C8" s="11">
        <v>2014</v>
      </c>
      <c r="D8" s="11">
        <v>2583</v>
      </c>
      <c r="E8" s="11">
        <v>3453</v>
      </c>
      <c r="F8" s="11">
        <v>4318</v>
      </c>
      <c r="G8" s="11">
        <v>5546</v>
      </c>
      <c r="H8" s="11"/>
      <c r="I8" s="11"/>
      <c r="J8" s="11"/>
      <c r="K8" s="11"/>
      <c r="L8" s="11"/>
      <c r="M8" s="11"/>
      <c r="N8" s="11"/>
    </row>
    <row r="9" spans="1:14" x14ac:dyDescent="0.2">
      <c r="A9" s="9" t="s">
        <v>38</v>
      </c>
      <c r="B9" s="11">
        <v>44144</v>
      </c>
      <c r="C9" s="11">
        <v>6348</v>
      </c>
      <c r="D9" s="11">
        <v>7762</v>
      </c>
      <c r="E9" s="11">
        <v>7539</v>
      </c>
      <c r="F9" s="11">
        <v>9759</v>
      </c>
      <c r="G9" s="11">
        <v>13494</v>
      </c>
      <c r="H9" s="11">
        <v>13545</v>
      </c>
      <c r="I9" s="11">
        <v>17799</v>
      </c>
      <c r="J9" s="11">
        <v>25809</v>
      </c>
      <c r="K9" s="11">
        <v>22878</v>
      </c>
      <c r="L9" s="11">
        <v>21325</v>
      </c>
      <c r="M9" s="11">
        <v>25228</v>
      </c>
      <c r="N9" s="11">
        <v>32748</v>
      </c>
    </row>
    <row r="10" spans="1:14" x14ac:dyDescent="0.2">
      <c r="A10" s="9" t="s">
        <v>39</v>
      </c>
      <c r="B10" s="15">
        <v>3447</v>
      </c>
      <c r="C10" s="15">
        <v>4529</v>
      </c>
      <c r="D10" s="15">
        <v>6458</v>
      </c>
      <c r="E10" s="15">
        <v>6882</v>
      </c>
      <c r="F10" s="15">
        <v>9806</v>
      </c>
      <c r="G10" s="15">
        <v>9539</v>
      </c>
      <c r="H10" s="15">
        <v>8283</v>
      </c>
      <c r="I10" s="15">
        <v>13936</v>
      </c>
      <c r="J10" s="15">
        <v>12087</v>
      </c>
      <c r="K10" s="15">
        <v>12352</v>
      </c>
      <c r="L10" s="15">
        <v>11264</v>
      </c>
      <c r="M10" s="15">
        <v>14111</v>
      </c>
      <c r="N10" s="15">
        <v>21223</v>
      </c>
    </row>
    <row r="11" spans="1:14" s="18" customFormat="1" x14ac:dyDescent="0.2">
      <c r="A11" s="67" t="s">
        <v>7</v>
      </c>
      <c r="B11" s="65">
        <v>41678</v>
      </c>
      <c r="C11" s="65">
        <v>44988</v>
      </c>
      <c r="D11" s="65">
        <v>57653</v>
      </c>
      <c r="E11" s="65">
        <v>73286</v>
      </c>
      <c r="F11" s="65">
        <v>68531</v>
      </c>
      <c r="G11" s="65">
        <v>89378</v>
      </c>
      <c r="H11" s="65">
        <v>106869</v>
      </c>
      <c r="I11" s="65">
        <v>128645</v>
      </c>
      <c r="J11" s="65">
        <v>131339</v>
      </c>
      <c r="K11" s="65">
        <v>162819</v>
      </c>
      <c r="L11" s="65">
        <v>143713</v>
      </c>
      <c r="M11" s="65">
        <v>134836</v>
      </c>
      <c r="N11" s="65">
        <v>135405</v>
      </c>
    </row>
    <row r="12" spans="1:14" x14ac:dyDescent="0.2">
      <c r="A12" s="9" t="s">
        <v>40</v>
      </c>
      <c r="B12" s="11">
        <v>25391</v>
      </c>
      <c r="C12" s="11">
        <v>55618</v>
      </c>
      <c r="D12" s="11">
        <v>92122</v>
      </c>
      <c r="E12" s="11">
        <v>106215</v>
      </c>
      <c r="F12" s="11">
        <v>130162</v>
      </c>
      <c r="G12" s="11">
        <v>164065</v>
      </c>
      <c r="H12" s="11" t="s">
        <v>41</v>
      </c>
      <c r="I12" s="11">
        <v>194714</v>
      </c>
      <c r="J12" s="11"/>
      <c r="K12" s="11"/>
      <c r="L12" s="11">
        <v>100887</v>
      </c>
      <c r="M12" s="11">
        <v>127877</v>
      </c>
      <c r="N12" s="11">
        <v>120805</v>
      </c>
    </row>
    <row r="13" spans="1:14" x14ac:dyDescent="0.2">
      <c r="A13" s="1" t="s">
        <v>8</v>
      </c>
      <c r="B13" s="11">
        <v>4768</v>
      </c>
      <c r="C13" s="11">
        <v>7777</v>
      </c>
      <c r="D13" s="11">
        <v>15452</v>
      </c>
      <c r="E13" s="11">
        <v>16597</v>
      </c>
      <c r="F13" s="11">
        <v>20624</v>
      </c>
      <c r="G13" s="11">
        <v>22471</v>
      </c>
      <c r="H13" s="11" t="s">
        <v>42</v>
      </c>
      <c r="I13" s="11">
        <v>33783</v>
      </c>
      <c r="J13" s="11">
        <v>170799</v>
      </c>
      <c r="K13" s="11">
        <v>105341</v>
      </c>
      <c r="L13" s="11">
        <v>36766</v>
      </c>
      <c r="M13" s="11" t="s">
        <v>43</v>
      </c>
      <c r="N13" s="11">
        <v>42117</v>
      </c>
    </row>
    <row r="14" spans="1:14" x14ac:dyDescent="0.2">
      <c r="A14" s="1" t="s">
        <v>10</v>
      </c>
      <c r="B14" s="11">
        <v>741</v>
      </c>
      <c r="C14" s="11">
        <v>896</v>
      </c>
      <c r="D14" s="11">
        <v>1135</v>
      </c>
      <c r="E14" s="11">
        <v>1577</v>
      </c>
      <c r="F14" s="11">
        <v>4616</v>
      </c>
      <c r="G14" s="11">
        <v>5116</v>
      </c>
      <c r="H14" s="11">
        <v>5414</v>
      </c>
      <c r="I14" s="11">
        <v>5717</v>
      </c>
      <c r="J14" s="11">
        <v>41304</v>
      </c>
      <c r="K14" s="11">
        <v>37378</v>
      </c>
      <c r="L14" s="11"/>
      <c r="M14" s="11"/>
      <c r="N14" s="11"/>
    </row>
    <row r="15" spans="1:14" x14ac:dyDescent="0.2">
      <c r="A15" s="9" t="s">
        <v>44</v>
      </c>
      <c r="B15" s="11">
        <v>342</v>
      </c>
      <c r="C15" s="11">
        <v>3536</v>
      </c>
      <c r="D15" s="11">
        <v>4224</v>
      </c>
      <c r="E15" s="11">
        <v>4179</v>
      </c>
      <c r="F15" s="11">
        <v>4142</v>
      </c>
      <c r="G15" s="11">
        <v>3893</v>
      </c>
      <c r="H15" s="11">
        <v>3206</v>
      </c>
      <c r="I15" s="11">
        <v>2298</v>
      </c>
      <c r="J15" s="11">
        <v>22283</v>
      </c>
      <c r="K15" s="11">
        <v>32978</v>
      </c>
      <c r="L15" s="11">
        <v>42522</v>
      </c>
      <c r="M15" s="11">
        <v>48849</v>
      </c>
      <c r="N15" s="11">
        <v>54428</v>
      </c>
    </row>
    <row r="16" spans="1:14" x14ac:dyDescent="0.2">
      <c r="A16" s="1" t="s">
        <v>11</v>
      </c>
      <c r="B16" s="15">
        <v>2263</v>
      </c>
      <c r="C16" s="11">
        <v>3556</v>
      </c>
      <c r="D16" s="11">
        <v>5478</v>
      </c>
      <c r="E16" s="11">
        <v>5146</v>
      </c>
      <c r="F16" s="11">
        <v>3764</v>
      </c>
      <c r="G16" s="11">
        <v>5556</v>
      </c>
      <c r="H16" s="11">
        <v>8757</v>
      </c>
      <c r="I16" s="11">
        <v>10162</v>
      </c>
      <c r="J16" s="11">
        <v>234386</v>
      </c>
      <c r="K16" s="11">
        <v>175697</v>
      </c>
      <c r="L16" s="11">
        <v>180175</v>
      </c>
      <c r="M16" s="11">
        <v>216166</v>
      </c>
      <c r="N16" s="11" t="s">
        <v>45</v>
      </c>
    </row>
    <row r="17" spans="1:15" s="18" customFormat="1" ht="13.5" thickBot="1" x14ac:dyDescent="0.25">
      <c r="A17" s="67" t="s">
        <v>12</v>
      </c>
      <c r="B17" s="73">
        <v>75183</v>
      </c>
      <c r="C17" s="73">
        <v>116371</v>
      </c>
      <c r="D17" s="73">
        <v>176064</v>
      </c>
      <c r="E17" s="73">
        <v>207000</v>
      </c>
      <c r="F17" s="73">
        <v>231839</v>
      </c>
      <c r="G17" s="73">
        <v>290479</v>
      </c>
      <c r="H17" s="73">
        <v>321686</v>
      </c>
      <c r="I17" s="73">
        <v>375319</v>
      </c>
      <c r="J17" s="73">
        <v>365725</v>
      </c>
      <c r="K17" s="73">
        <v>338516</v>
      </c>
      <c r="L17" s="73">
        <v>323888</v>
      </c>
      <c r="M17" s="73">
        <v>351002</v>
      </c>
      <c r="N17" s="73">
        <v>352755</v>
      </c>
    </row>
    <row r="18" spans="1:15" ht="13.5" thickTop="1" x14ac:dyDescent="0.2">
      <c r="A18" s="68" t="s">
        <v>13</v>
      </c>
      <c r="B18" s="11"/>
      <c r="D18"/>
      <c r="E18"/>
      <c r="F18"/>
      <c r="G18"/>
      <c r="I18"/>
      <c r="J18"/>
      <c r="K18"/>
      <c r="L18"/>
      <c r="M18"/>
      <c r="N18"/>
    </row>
    <row r="19" spans="1:15" x14ac:dyDescent="0.2">
      <c r="A19" s="1" t="s">
        <v>14</v>
      </c>
      <c r="B19" s="11"/>
      <c r="D19"/>
      <c r="E19"/>
      <c r="F19"/>
      <c r="G19"/>
      <c r="I19"/>
      <c r="J19"/>
      <c r="K19"/>
      <c r="L19"/>
      <c r="M19"/>
      <c r="N19"/>
    </row>
    <row r="20" spans="1:15" x14ac:dyDescent="0.2">
      <c r="A20" s="1" t="s">
        <v>15</v>
      </c>
      <c r="B20" s="11">
        <v>12015</v>
      </c>
      <c r="C20" s="11">
        <v>14632</v>
      </c>
      <c r="D20" s="11">
        <v>21175</v>
      </c>
      <c r="E20" s="11">
        <v>22367</v>
      </c>
      <c r="F20" s="11">
        <v>30196</v>
      </c>
      <c r="G20" s="11">
        <v>35490</v>
      </c>
      <c r="H20" s="11">
        <v>37294</v>
      </c>
      <c r="I20" s="11">
        <v>49049</v>
      </c>
      <c r="J20" s="11">
        <v>55888</v>
      </c>
      <c r="K20" s="11">
        <v>46236</v>
      </c>
      <c r="L20" s="11">
        <v>42296</v>
      </c>
      <c r="M20" s="11">
        <v>54763</v>
      </c>
      <c r="N20" s="11">
        <v>64115</v>
      </c>
    </row>
    <row r="21" spans="1:15" x14ac:dyDescent="0.2">
      <c r="A21" s="1" t="s">
        <v>16</v>
      </c>
      <c r="B21" s="11">
        <v>5723</v>
      </c>
      <c r="C21" s="11">
        <v>9247</v>
      </c>
      <c r="D21" s="11">
        <v>11414</v>
      </c>
      <c r="E21" s="11">
        <v>13856</v>
      </c>
      <c r="F21" s="11">
        <v>18453</v>
      </c>
      <c r="G21" s="11">
        <v>25181</v>
      </c>
      <c r="H21" s="11">
        <v>22027</v>
      </c>
      <c r="I21" s="11">
        <v>25744</v>
      </c>
      <c r="J21" s="11">
        <v>33327</v>
      </c>
      <c r="K21" s="11">
        <v>37720</v>
      </c>
      <c r="L21" s="11">
        <v>42684</v>
      </c>
      <c r="M21" s="11">
        <v>47493</v>
      </c>
      <c r="N21" s="11">
        <v>60845</v>
      </c>
    </row>
    <row r="22" spans="1:15" x14ac:dyDescent="0.2">
      <c r="A22" s="1" t="s">
        <v>46</v>
      </c>
      <c r="B22" s="15">
        <v>2984</v>
      </c>
      <c r="C22" s="15">
        <v>4091</v>
      </c>
      <c r="D22" s="15">
        <v>5953</v>
      </c>
      <c r="E22" s="15">
        <v>7435</v>
      </c>
      <c r="F22" s="15">
        <v>8491</v>
      </c>
      <c r="G22" s="15" t="s">
        <v>47</v>
      </c>
      <c r="H22" s="15">
        <v>8080</v>
      </c>
      <c r="I22" s="15">
        <v>7548</v>
      </c>
      <c r="J22" s="15">
        <v>5966</v>
      </c>
      <c r="K22" s="15">
        <v>5522</v>
      </c>
      <c r="L22" s="15">
        <v>6643</v>
      </c>
      <c r="M22" s="15">
        <v>7612</v>
      </c>
      <c r="N22" s="15">
        <v>7912</v>
      </c>
    </row>
    <row r="23" spans="1:15" x14ac:dyDescent="0.2">
      <c r="A23" t="s">
        <v>48</v>
      </c>
      <c r="B23" s="11"/>
      <c r="C23" s="11"/>
      <c r="D23" s="11"/>
      <c r="E23" s="11"/>
      <c r="F23" s="11">
        <v>6308</v>
      </c>
      <c r="G23" s="11">
        <v>8499</v>
      </c>
      <c r="H23" s="11">
        <v>8105</v>
      </c>
      <c r="I23" s="11">
        <v>11977</v>
      </c>
      <c r="J23" s="11">
        <v>11964</v>
      </c>
      <c r="K23" s="11" t="s">
        <v>49</v>
      </c>
      <c r="L23" s="11">
        <v>4996</v>
      </c>
      <c r="M23" s="11">
        <v>6000</v>
      </c>
      <c r="N23" s="11">
        <v>9982</v>
      </c>
    </row>
    <row r="24" spans="1:15" x14ac:dyDescent="0.2">
      <c r="A24" t="s">
        <v>50</v>
      </c>
      <c r="B24" s="11"/>
      <c r="C24" s="11"/>
      <c r="D24" s="11"/>
      <c r="E24" s="11"/>
      <c r="F24" s="11">
        <v>0</v>
      </c>
      <c r="G24" s="11">
        <v>2500</v>
      </c>
      <c r="H24" s="11">
        <v>3500</v>
      </c>
      <c r="I24" s="11">
        <v>6496</v>
      </c>
      <c r="J24" s="11">
        <v>8784</v>
      </c>
      <c r="K24" s="11" t="s">
        <v>51</v>
      </c>
      <c r="L24" s="11">
        <v>8773</v>
      </c>
      <c r="M24" s="11">
        <v>9613</v>
      </c>
      <c r="N24" s="11">
        <v>11128</v>
      </c>
    </row>
    <row r="25" spans="1:15" s="18" customFormat="1" x14ac:dyDescent="0.2">
      <c r="A25" s="67" t="s">
        <v>18</v>
      </c>
      <c r="B25" s="65">
        <v>20722</v>
      </c>
      <c r="C25" s="65">
        <v>27970</v>
      </c>
      <c r="D25" s="65">
        <v>38542</v>
      </c>
      <c r="E25" s="65">
        <v>43658</v>
      </c>
      <c r="F25" s="65">
        <v>63448</v>
      </c>
      <c r="G25" s="65">
        <v>80610</v>
      </c>
      <c r="H25" s="65">
        <v>79006</v>
      </c>
      <c r="I25" s="65">
        <v>100814</v>
      </c>
      <c r="J25" s="65">
        <v>115929</v>
      </c>
      <c r="K25" s="65">
        <v>105718</v>
      </c>
      <c r="L25" s="65">
        <v>105392</v>
      </c>
      <c r="M25" s="65">
        <v>125481</v>
      </c>
      <c r="N25" s="65">
        <v>153982</v>
      </c>
    </row>
    <row r="26" spans="1:15" x14ac:dyDescent="0.2">
      <c r="A26" s="9" t="s">
        <v>52</v>
      </c>
      <c r="B26" s="11">
        <v>1139</v>
      </c>
      <c r="C26" s="11">
        <v>1686</v>
      </c>
      <c r="D26" s="11">
        <v>2648</v>
      </c>
      <c r="E26" s="11">
        <v>2625</v>
      </c>
      <c r="F26" s="11">
        <v>3031</v>
      </c>
      <c r="G26" s="11">
        <v>3624</v>
      </c>
      <c r="H26" s="11">
        <v>2930</v>
      </c>
      <c r="I26" s="11">
        <v>2836</v>
      </c>
      <c r="J26" s="11">
        <v>93735</v>
      </c>
      <c r="K26" s="11">
        <v>91807</v>
      </c>
      <c r="L26" s="11">
        <v>98667</v>
      </c>
      <c r="M26" s="11">
        <v>109106</v>
      </c>
      <c r="N26" s="11">
        <v>98959</v>
      </c>
    </row>
    <row r="27" spans="1:15" x14ac:dyDescent="0.2">
      <c r="A27" s="9" t="s">
        <v>53</v>
      </c>
      <c r="B27" s="11"/>
      <c r="C27" s="11"/>
      <c r="D27" s="11">
        <v>0</v>
      </c>
      <c r="E27" s="11" t="s">
        <v>54</v>
      </c>
      <c r="F27" s="11">
        <v>28987</v>
      </c>
      <c r="G27" s="11">
        <v>53463</v>
      </c>
      <c r="H27" s="11">
        <v>75427</v>
      </c>
      <c r="I27" s="11">
        <v>97207</v>
      </c>
      <c r="J27" s="11">
        <v>48914</v>
      </c>
      <c r="K27" s="11">
        <v>50503</v>
      </c>
      <c r="L27" s="11">
        <v>54490</v>
      </c>
      <c r="M27" s="11">
        <v>53325</v>
      </c>
      <c r="N27" s="11">
        <v>49142</v>
      </c>
    </row>
    <row r="28" spans="1:15" x14ac:dyDescent="0.2">
      <c r="A28" s="9" t="s">
        <v>55</v>
      </c>
      <c r="B28" s="15">
        <v>5531</v>
      </c>
      <c r="C28" s="15" t="s">
        <v>56</v>
      </c>
      <c r="D28" s="15">
        <v>16664</v>
      </c>
      <c r="E28" s="15">
        <v>20208</v>
      </c>
      <c r="F28" s="15">
        <v>24826</v>
      </c>
      <c r="G28" s="15">
        <v>33427</v>
      </c>
      <c r="H28" s="15">
        <v>36074</v>
      </c>
      <c r="I28" s="15">
        <v>40415</v>
      </c>
      <c r="J28" s="15">
        <v>142649</v>
      </c>
      <c r="K28" s="15" t="s">
        <v>57</v>
      </c>
      <c r="L28" s="15">
        <v>153157</v>
      </c>
      <c r="M28" s="15">
        <v>162431</v>
      </c>
      <c r="N28" s="15">
        <v>148101</v>
      </c>
    </row>
    <row r="29" spans="1:15" s="18" customFormat="1" ht="13.5" thickBot="1" x14ac:dyDescent="0.25">
      <c r="A29" s="75" t="s">
        <v>58</v>
      </c>
      <c r="B29" s="73">
        <v>27392</v>
      </c>
      <c r="C29" s="73">
        <v>39756</v>
      </c>
      <c r="D29" s="73">
        <v>57854</v>
      </c>
      <c r="E29" s="73">
        <v>83451</v>
      </c>
      <c r="F29" s="73">
        <v>120292</v>
      </c>
      <c r="G29" s="73">
        <v>171124</v>
      </c>
      <c r="H29" s="73">
        <v>193437</v>
      </c>
      <c r="I29" s="73">
        <v>241272</v>
      </c>
      <c r="J29" s="73">
        <v>258578</v>
      </c>
      <c r="K29" s="73">
        <v>248028</v>
      </c>
      <c r="L29" s="73">
        <v>258549</v>
      </c>
      <c r="M29" s="73">
        <v>287912</v>
      </c>
      <c r="N29" s="73">
        <v>302083</v>
      </c>
      <c r="O29"/>
    </row>
    <row r="30" spans="1:15" ht="13.5" thickTop="1" x14ac:dyDescent="0.2">
      <c r="A30" s="1" t="s">
        <v>59</v>
      </c>
      <c r="B30" s="11"/>
      <c r="F30" s="6"/>
      <c r="G30" s="6"/>
      <c r="H30" s="6"/>
      <c r="I30" s="6"/>
      <c r="J30" s="6"/>
      <c r="K30" s="6"/>
      <c r="L30" s="6"/>
      <c r="M30" s="6"/>
      <c r="N30" s="6"/>
    </row>
    <row r="31" spans="1:15" x14ac:dyDescent="0.2">
      <c r="A31" s="1" t="s">
        <v>23</v>
      </c>
      <c r="B31" s="11"/>
      <c r="F31" s="6"/>
      <c r="G31" s="6"/>
      <c r="H31" s="6"/>
      <c r="I31" s="6"/>
      <c r="J31" s="6"/>
      <c r="K31" s="6"/>
      <c r="L31" s="6"/>
      <c r="M31" s="6"/>
      <c r="N31" s="6"/>
    </row>
    <row r="32" spans="1:15" ht="25.5" x14ac:dyDescent="0.2">
      <c r="A32" s="12" t="s">
        <v>60</v>
      </c>
      <c r="B32" s="11">
        <v>10668</v>
      </c>
      <c r="C32" s="11">
        <v>13331</v>
      </c>
      <c r="D32" s="11">
        <v>16422</v>
      </c>
      <c r="E32" s="11">
        <v>19764</v>
      </c>
      <c r="F32" s="11">
        <v>23313</v>
      </c>
      <c r="G32" s="11">
        <v>27416</v>
      </c>
      <c r="H32" s="11">
        <v>31251</v>
      </c>
      <c r="I32" s="11">
        <v>35867</v>
      </c>
      <c r="J32" s="11">
        <v>40201</v>
      </c>
      <c r="K32" s="11">
        <v>45898</v>
      </c>
      <c r="L32" s="11">
        <v>50779</v>
      </c>
      <c r="M32" s="11">
        <v>57365</v>
      </c>
      <c r="N32" s="11">
        <v>64849</v>
      </c>
    </row>
    <row r="33" spans="1:15" x14ac:dyDescent="0.2">
      <c r="A33" s="9" t="s">
        <v>61</v>
      </c>
      <c r="B33" s="11">
        <v>37169</v>
      </c>
      <c r="C33" s="14">
        <v>62841</v>
      </c>
      <c r="D33" s="14">
        <v>101289</v>
      </c>
      <c r="E33" s="14">
        <v>104256</v>
      </c>
      <c r="F33" s="14">
        <v>87152</v>
      </c>
      <c r="G33" s="14">
        <v>92284</v>
      </c>
      <c r="H33" s="14">
        <v>96364</v>
      </c>
      <c r="I33" s="14">
        <v>98330</v>
      </c>
      <c r="J33" s="14">
        <v>70400</v>
      </c>
      <c r="K33" s="14">
        <v>45898</v>
      </c>
      <c r="L33" s="14">
        <v>14966</v>
      </c>
      <c r="M33" s="14">
        <v>5562</v>
      </c>
      <c r="N33" s="14">
        <v>-3068</v>
      </c>
    </row>
    <row r="34" spans="1:15" x14ac:dyDescent="0.2">
      <c r="A34" s="9" t="s">
        <v>62</v>
      </c>
      <c r="B34" s="15">
        <v>-46</v>
      </c>
      <c r="C34" s="16">
        <v>443</v>
      </c>
      <c r="D34" s="16">
        <v>499</v>
      </c>
      <c r="E34" s="16">
        <v>-471</v>
      </c>
      <c r="F34" s="16">
        <v>1082</v>
      </c>
      <c r="G34" s="16">
        <v>-345</v>
      </c>
      <c r="H34" s="16">
        <v>634</v>
      </c>
      <c r="I34" s="16">
        <v>-150</v>
      </c>
      <c r="J34" s="16">
        <v>-3454</v>
      </c>
      <c r="K34" s="16">
        <v>-584</v>
      </c>
      <c r="L34" s="16">
        <v>-406</v>
      </c>
      <c r="M34" s="16">
        <v>163</v>
      </c>
      <c r="N34" s="16">
        <v>-11109</v>
      </c>
    </row>
    <row r="35" spans="1:15" x14ac:dyDescent="0.2">
      <c r="A35" s="75" t="s">
        <v>63</v>
      </c>
      <c r="B35" s="72">
        <v>47791</v>
      </c>
      <c r="C35" s="72">
        <v>76615</v>
      </c>
      <c r="D35" s="72">
        <v>118210</v>
      </c>
      <c r="E35" s="72">
        <v>123549</v>
      </c>
      <c r="F35" s="72">
        <v>111547</v>
      </c>
      <c r="G35" s="72">
        <v>119355</v>
      </c>
      <c r="H35" s="72">
        <v>128249</v>
      </c>
      <c r="I35" s="72">
        <v>134047</v>
      </c>
      <c r="J35" s="72">
        <v>107147</v>
      </c>
      <c r="K35" s="72">
        <v>90488</v>
      </c>
      <c r="L35" s="72">
        <v>65339</v>
      </c>
      <c r="M35" s="72">
        <v>63090</v>
      </c>
      <c r="N35" s="72">
        <v>50672</v>
      </c>
    </row>
    <row r="36" spans="1:15" s="18" customFormat="1" ht="13.5" thickBot="1" x14ac:dyDescent="0.25">
      <c r="A36" s="18" t="s">
        <v>64</v>
      </c>
      <c r="B36" s="19">
        <v>75183</v>
      </c>
      <c r="C36" s="19">
        <v>116371</v>
      </c>
      <c r="D36" s="19">
        <v>176064</v>
      </c>
      <c r="E36" s="19">
        <v>207000</v>
      </c>
      <c r="F36" s="19">
        <v>231839</v>
      </c>
      <c r="G36" s="19">
        <v>290479</v>
      </c>
      <c r="H36" s="19">
        <v>321686</v>
      </c>
      <c r="I36" s="19">
        <v>375319</v>
      </c>
      <c r="J36" s="19">
        <v>365725</v>
      </c>
      <c r="K36" s="19">
        <v>338516</v>
      </c>
      <c r="L36" s="19">
        <v>323888</v>
      </c>
      <c r="M36" s="19">
        <v>351002</v>
      </c>
      <c r="N36" s="19">
        <v>352755</v>
      </c>
      <c r="O36"/>
    </row>
    <row r="37" spans="1:15" ht="13.5" thickTop="1" x14ac:dyDescent="0.2">
      <c r="A37" s="1"/>
      <c r="B37" s="11"/>
      <c r="E37"/>
      <c r="F37"/>
      <c r="G37"/>
      <c r="I37"/>
      <c r="J37"/>
      <c r="K37"/>
      <c r="L37"/>
      <c r="M37"/>
      <c r="N37"/>
    </row>
    <row r="38" spans="1:15" ht="13.5" customHeight="1" x14ac:dyDescent="0.2">
      <c r="A38" s="1"/>
      <c r="B38" s="11"/>
      <c r="E38" s="2"/>
      <c r="F38" s="13"/>
      <c r="G38" s="28"/>
      <c r="H38" s="2"/>
    </row>
    <row r="39" spans="1:15" s="18" customFormat="1" x14ac:dyDescent="0.2">
      <c r="A39" s="75" t="s">
        <v>32</v>
      </c>
      <c r="B39" s="71">
        <f>+[1]Amazon!B14</f>
        <v>1406</v>
      </c>
      <c r="C39" s="71">
        <f>+[1]Amazon!C14</f>
        <v>862</v>
      </c>
      <c r="D39" s="71">
        <f>+[1]Amazon!D14</f>
        <v>676</v>
      </c>
      <c r="E39" s="71">
        <f>+[1]Amazon!E14</f>
        <v>745</v>
      </c>
      <c r="F39" s="71">
        <f>+[1]Amazon!F14</f>
        <v>178</v>
      </c>
      <c r="G39" s="71">
        <f>+[1]Amazon!G14</f>
        <v>2233</v>
      </c>
      <c r="H39" s="71">
        <f>+[1]Amazon!H14</f>
        <v>4186</v>
      </c>
      <c r="I39" s="71">
        <f>+[1]Amazon!I14</f>
        <v>4106</v>
      </c>
      <c r="J39" s="71">
        <f>+[1]Amazon!J14</f>
        <v>12421</v>
      </c>
      <c r="K39" s="71">
        <f>+[1]Amazon!K14</f>
        <v>14541</v>
      </c>
      <c r="L39" s="71">
        <f>+[1]Amazon!L14</f>
        <v>22899</v>
      </c>
      <c r="M39" s="71">
        <f>+[1]Amazon!M14</f>
        <v>24879</v>
      </c>
      <c r="N39" s="71">
        <f>+[1]Amazon!N14</f>
        <v>12248</v>
      </c>
      <c r="O39" s="63"/>
    </row>
    <row r="40" spans="1:15" x14ac:dyDescent="0.2">
      <c r="B40" s="62"/>
      <c r="F40" s="17"/>
    </row>
    <row r="41" spans="1:15" x14ac:dyDescent="0.2">
      <c r="H41" s="64"/>
      <c r="I41" s="64"/>
      <c r="J41" s="64"/>
      <c r="K41" s="64"/>
      <c r="L41" s="64"/>
      <c r="M41" s="64"/>
      <c r="N41" s="64"/>
    </row>
    <row r="42" spans="1:15" x14ac:dyDescent="0.2">
      <c r="G42"/>
    </row>
    <row r="44" spans="1:15" x14ac:dyDescent="0.2">
      <c r="G44"/>
    </row>
    <row r="46" spans="1:15" x14ac:dyDescent="0.2">
      <c r="G46"/>
    </row>
    <row r="48" spans="1:15" x14ac:dyDescent="0.2">
      <c r="G48"/>
    </row>
    <row r="50" spans="7:7" x14ac:dyDescent="0.2">
      <c r="G50"/>
    </row>
    <row r="52" spans="7:7" x14ac:dyDescent="0.2">
      <c r="G52"/>
    </row>
    <row r="54" spans="7:7" x14ac:dyDescent="0.2">
      <c r="G54"/>
    </row>
    <row r="56" spans="7:7" x14ac:dyDescent="0.2">
      <c r="G56"/>
    </row>
    <row r="58" spans="7:7" x14ac:dyDescent="0.2">
      <c r="G58"/>
    </row>
    <row r="60" spans="7:7" x14ac:dyDescent="0.2">
      <c r="G60"/>
    </row>
    <row r="62" spans="7:7" x14ac:dyDescent="0.2">
      <c r="G62"/>
    </row>
    <row r="64" spans="7:7" x14ac:dyDescent="0.2">
      <c r="G64"/>
    </row>
    <row r="66" spans="7:7" x14ac:dyDescent="0.2">
      <c r="G66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C642-E4A6-4E42-89E3-392A54E383A1}">
  <sheetPr>
    <tabColor rgb="FF92D050"/>
  </sheetPr>
  <dimension ref="A1:T49"/>
  <sheetViews>
    <sheetView zoomScale="85" zoomScaleNormal="85" workbookViewId="0">
      <selection activeCell="B2" sqref="B2"/>
    </sheetView>
  </sheetViews>
  <sheetFormatPr baseColWidth="10" defaultColWidth="12" defaultRowHeight="12.75" x14ac:dyDescent="0.2"/>
  <cols>
    <col min="1" max="1" width="43.6640625" bestFit="1" customWidth="1"/>
    <col min="2" max="3" width="16.33203125" style="6" bestFit="1" customWidth="1"/>
    <col min="4" max="5" width="15.83203125" style="6" bestFit="1" customWidth="1"/>
    <col min="6" max="6" width="14" style="6" bestFit="1" customWidth="1"/>
    <col min="7" max="9" width="16.33203125" style="6" bestFit="1" customWidth="1"/>
    <col min="10" max="14" width="14" style="6" bestFit="1" customWidth="1"/>
    <col min="15" max="15" width="12" style="6"/>
    <col min="16" max="20" width="12" style="9"/>
  </cols>
  <sheetData>
    <row r="1" spans="1:14" ht="14.25" x14ac:dyDescent="0.2">
      <c r="A1" s="146" t="s">
        <v>65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4" x14ac:dyDescent="0.2">
      <c r="A2" s="66" t="s">
        <v>1</v>
      </c>
      <c r="B2" s="20">
        <v>2010</v>
      </c>
      <c r="C2" s="20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</row>
    <row r="3" spans="1:14" x14ac:dyDescent="0.2">
      <c r="A3" t="s">
        <v>66</v>
      </c>
      <c r="B3" s="24">
        <v>539147</v>
      </c>
      <c r="C3" s="24">
        <v>526608</v>
      </c>
      <c r="D3" s="24">
        <v>577145</v>
      </c>
      <c r="E3" s="24">
        <v>534183</v>
      </c>
      <c r="F3" s="24">
        <v>529707</v>
      </c>
      <c r="G3" s="24">
        <v>536106</v>
      </c>
      <c r="H3" s="24">
        <v>536032</v>
      </c>
      <c r="I3" s="24">
        <v>590692</v>
      </c>
      <c r="J3" s="24">
        <v>660377</v>
      </c>
      <c r="K3" s="24">
        <v>673090</v>
      </c>
      <c r="L3" s="24">
        <v>673090</v>
      </c>
      <c r="M3" s="24">
        <v>889921</v>
      </c>
      <c r="N3" s="24">
        <v>853165</v>
      </c>
    </row>
    <row r="4" spans="1:14" x14ac:dyDescent="0.2">
      <c r="A4" t="s">
        <v>67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x14ac:dyDescent="0.2">
      <c r="A5" t="s">
        <v>68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x14ac:dyDescent="0.2">
      <c r="A6" t="s">
        <v>69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2">
      <c r="A7" t="s">
        <v>70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x14ac:dyDescent="0.2">
      <c r="A8" s="69" t="s">
        <v>71</v>
      </c>
      <c r="B8" s="74">
        <v>1558464</v>
      </c>
      <c r="C8" s="74">
        <v>1499786</v>
      </c>
      <c r="D8" s="74">
        <v>1551665</v>
      </c>
      <c r="E8" s="74">
        <v>1515798</v>
      </c>
      <c r="F8" s="74">
        <v>1471360</v>
      </c>
      <c r="G8" s="74">
        <v>1486620</v>
      </c>
      <c r="H8" s="74">
        <v>1499303</v>
      </c>
      <c r="I8" s="74">
        <v>1590101</v>
      </c>
      <c r="J8" s="74">
        <v>1673852</v>
      </c>
      <c r="K8" s="74">
        <v>1712195</v>
      </c>
      <c r="L8" s="74">
        <v>1712195</v>
      </c>
      <c r="M8" s="74">
        <v>1872444</v>
      </c>
      <c r="N8" s="74">
        <v>1907800</v>
      </c>
    </row>
    <row r="9" spans="1:14" x14ac:dyDescent="0.2">
      <c r="A9" t="s">
        <v>72</v>
      </c>
      <c r="B9" s="24">
        <v>14306</v>
      </c>
      <c r="C9" s="24">
        <v>13637</v>
      </c>
      <c r="D9" s="24">
        <v>11858</v>
      </c>
      <c r="E9" s="24">
        <v>10475</v>
      </c>
      <c r="F9" s="24">
        <v>10049</v>
      </c>
      <c r="G9" s="24">
        <v>9485</v>
      </c>
      <c r="H9" s="24">
        <v>9139</v>
      </c>
      <c r="I9" s="24">
        <v>9247</v>
      </c>
      <c r="J9" s="24">
        <v>9906</v>
      </c>
      <c r="K9" s="24">
        <v>10561</v>
      </c>
      <c r="L9" s="24">
        <v>10561</v>
      </c>
      <c r="M9" s="24">
        <v>11000</v>
      </c>
      <c r="N9" s="24">
        <v>10833</v>
      </c>
    </row>
    <row r="10" spans="1:14" x14ac:dyDescent="0.2">
      <c r="A10" t="s">
        <v>73</v>
      </c>
      <c r="B10" s="24">
        <v>338054</v>
      </c>
      <c r="C10" s="24">
        <v>311416</v>
      </c>
      <c r="D10" s="24">
        <v>360331</v>
      </c>
      <c r="E10" s="24">
        <v>323945</v>
      </c>
      <c r="F10" s="24">
        <v>380461</v>
      </c>
      <c r="G10" s="24">
        <v>406888</v>
      </c>
      <c r="H10" s="24">
        <v>430731</v>
      </c>
      <c r="I10" s="24">
        <v>440130</v>
      </c>
      <c r="J10" s="24">
        <v>441753</v>
      </c>
      <c r="K10" s="24">
        <v>472197</v>
      </c>
      <c r="L10" s="24">
        <v>472197</v>
      </c>
      <c r="M10" s="24">
        <v>684850</v>
      </c>
      <c r="N10" s="24">
        <v>982627</v>
      </c>
    </row>
    <row r="11" spans="1:14" x14ac:dyDescent="0.2">
      <c r="A11" t="s">
        <v>74</v>
      </c>
      <c r="B11" s="24">
        <v>98961</v>
      </c>
      <c r="C11" s="24">
        <v>85498</v>
      </c>
      <c r="D11" s="24">
        <v>82511</v>
      </c>
      <c r="E11" s="24">
        <v>80470</v>
      </c>
      <c r="F11" s="24">
        <v>77919</v>
      </c>
      <c r="G11" s="27">
        <v>76616</v>
      </c>
      <c r="H11" s="27">
        <v>71716</v>
      </c>
      <c r="I11" s="24">
        <v>68951</v>
      </c>
      <c r="J11" s="24">
        <v>68951</v>
      </c>
      <c r="K11" s="24">
        <v>68951</v>
      </c>
      <c r="L11" s="24">
        <v>68951</v>
      </c>
      <c r="M11" s="24">
        <v>68951</v>
      </c>
      <c r="N11" s="24">
        <v>69022</v>
      </c>
    </row>
    <row r="12" spans="1:14" x14ac:dyDescent="0.2">
      <c r="A12" t="s">
        <v>75</v>
      </c>
      <c r="B12" s="24">
        <v>255124</v>
      </c>
      <c r="C12" s="24">
        <v>218709</v>
      </c>
      <c r="D12" s="24">
        <v>203609</v>
      </c>
      <c r="E12" s="24">
        <v>171585</v>
      </c>
      <c r="F12" s="24">
        <v>164745</v>
      </c>
      <c r="G12" s="27">
        <v>164678</v>
      </c>
      <c r="H12" s="27">
        <v>177178</v>
      </c>
      <c r="I12" s="24">
        <v>172805</v>
      </c>
      <c r="J12" s="24">
        <v>160045</v>
      </c>
      <c r="K12" s="24">
        <v>170175</v>
      </c>
      <c r="L12" s="24">
        <v>170175</v>
      </c>
      <c r="M12" s="24">
        <v>182382</v>
      </c>
      <c r="N12" s="24">
        <v>199213</v>
      </c>
    </row>
    <row r="13" spans="1:14" x14ac:dyDescent="0.2">
      <c r="A13" t="s">
        <v>76</v>
      </c>
      <c r="B13" s="24">
        <v>706445</v>
      </c>
      <c r="C13" s="24">
        <v>629260</v>
      </c>
      <c r="D13" s="24">
        <v>658309</v>
      </c>
      <c r="E13" s="24">
        <v>586475</v>
      </c>
      <c r="F13" s="24">
        <v>633174</v>
      </c>
      <c r="G13" s="27">
        <v>657667</v>
      </c>
      <c r="H13" s="27">
        <v>688764</v>
      </c>
      <c r="I13" s="24">
        <v>691133</v>
      </c>
      <c r="J13" s="24">
        <v>680655</v>
      </c>
      <c r="K13" s="24">
        <v>721884</v>
      </c>
      <c r="L13" s="24">
        <v>721884</v>
      </c>
      <c r="M13" s="24">
        <v>947183</v>
      </c>
      <c r="N13" s="24">
        <v>1261695</v>
      </c>
    </row>
    <row r="14" spans="1:14" x14ac:dyDescent="0.2">
      <c r="A14" s="69" t="s">
        <v>77</v>
      </c>
      <c r="B14" s="74">
        <v>2264909</v>
      </c>
      <c r="C14" s="74">
        <v>2129046</v>
      </c>
      <c r="D14" s="74">
        <v>2209974</v>
      </c>
      <c r="E14" s="74">
        <v>2102273</v>
      </c>
      <c r="F14" s="74">
        <v>2104534</v>
      </c>
      <c r="G14" s="74">
        <v>2144287</v>
      </c>
      <c r="H14" s="74">
        <v>2188067</v>
      </c>
      <c r="I14" s="74">
        <v>2281234</v>
      </c>
      <c r="J14" s="74">
        <v>2354507</v>
      </c>
      <c r="K14" s="74">
        <v>2434079</v>
      </c>
      <c r="L14" s="74">
        <v>2434079</v>
      </c>
      <c r="M14" s="74">
        <v>2819627</v>
      </c>
      <c r="N14" s="74">
        <v>3169495</v>
      </c>
    </row>
    <row r="15" spans="1:14" x14ac:dyDescent="0.2">
      <c r="A15" t="s">
        <v>78</v>
      </c>
      <c r="B15" s="24">
        <v>1532316</v>
      </c>
      <c r="C15" s="24">
        <v>1467160</v>
      </c>
      <c r="D15" s="24">
        <v>1651417</v>
      </c>
      <c r="E15" s="24">
        <v>1582507</v>
      </c>
      <c r="F15" s="24">
        <v>1571015</v>
      </c>
      <c r="G15" s="24">
        <v>1612897</v>
      </c>
      <c r="H15" s="24">
        <v>1665569</v>
      </c>
      <c r="I15" s="24">
        <v>1752386</v>
      </c>
      <c r="J15" s="24">
        <v>1821899</v>
      </c>
      <c r="K15" s="24">
        <v>1890184</v>
      </c>
      <c r="L15" s="24">
        <v>1890184</v>
      </c>
      <c r="M15" s="24">
        <v>2238243</v>
      </c>
      <c r="N15" s="24">
        <v>2581637</v>
      </c>
    </row>
    <row r="16" spans="1:14" x14ac:dyDescent="0.2">
      <c r="A16" t="s">
        <v>79</v>
      </c>
      <c r="B16" s="24">
        <v>448431</v>
      </c>
      <c r="C16" s="24">
        <v>372265</v>
      </c>
      <c r="D16" s="24">
        <v>275585</v>
      </c>
      <c r="E16" s="24">
        <v>249674</v>
      </c>
      <c r="F16" s="24">
        <v>243139</v>
      </c>
      <c r="G16" s="24">
        <v>236764</v>
      </c>
      <c r="H16" s="24">
        <v>216823</v>
      </c>
      <c r="I16" s="24">
        <v>227402</v>
      </c>
      <c r="J16" s="24">
        <v>229392</v>
      </c>
      <c r="K16" s="24">
        <v>240856</v>
      </c>
      <c r="L16" s="24" t="s">
        <v>80</v>
      </c>
      <c r="M16" s="24">
        <v>262934</v>
      </c>
      <c r="N16" s="24">
        <v>280117</v>
      </c>
    </row>
    <row r="17" spans="1:15" x14ac:dyDescent="0.2">
      <c r="A17" t="s">
        <v>81</v>
      </c>
      <c r="B17" s="24">
        <v>55914</v>
      </c>
      <c r="C17" s="24">
        <v>59520</v>
      </c>
      <c r="D17" s="24">
        <v>46016</v>
      </c>
      <c r="E17" s="24">
        <v>37407</v>
      </c>
      <c r="F17" s="24">
        <v>46909</v>
      </c>
      <c r="G17" s="24">
        <v>38450</v>
      </c>
      <c r="H17" s="24">
        <v>39480</v>
      </c>
      <c r="I17" s="24">
        <v>34300</v>
      </c>
      <c r="J17" s="24">
        <v>37891</v>
      </c>
      <c r="K17" s="24">
        <v>38229</v>
      </c>
      <c r="L17" s="24">
        <v>38229</v>
      </c>
      <c r="M17" s="24">
        <v>45526</v>
      </c>
      <c r="N17" s="24">
        <v>37675</v>
      </c>
    </row>
    <row r="18" spans="1:15" x14ac:dyDescent="0.2">
      <c r="A18" t="s">
        <v>82</v>
      </c>
      <c r="B18" s="24">
        <v>504345</v>
      </c>
      <c r="C18" s="24">
        <v>431785</v>
      </c>
      <c r="D18" s="24">
        <v>321601</v>
      </c>
      <c r="E18" s="24">
        <v>287081</v>
      </c>
      <c r="F18" s="24">
        <v>290048</v>
      </c>
      <c r="G18" s="24">
        <v>275214</v>
      </c>
      <c r="H18" s="24">
        <v>256303</v>
      </c>
      <c r="I18" s="24">
        <v>261702</v>
      </c>
      <c r="J18" s="24">
        <v>267283</v>
      </c>
      <c r="K18" s="24">
        <v>279085</v>
      </c>
      <c r="L18" s="24">
        <v>279085</v>
      </c>
      <c r="M18" s="24">
        <v>308460</v>
      </c>
      <c r="N18" s="24">
        <v>317792</v>
      </c>
    </row>
    <row r="19" spans="1:15" x14ac:dyDescent="0.2">
      <c r="A19" s="69" t="s">
        <v>83</v>
      </c>
      <c r="B19" s="74">
        <v>2036661</v>
      </c>
      <c r="C19" s="74">
        <v>1898945</v>
      </c>
      <c r="D19" s="74">
        <v>1973018</v>
      </c>
      <c r="E19" s="74">
        <v>1869588</v>
      </c>
      <c r="F19" s="74">
        <v>1861063</v>
      </c>
      <c r="G19" s="74">
        <v>1888111</v>
      </c>
      <c r="H19" s="74">
        <v>1921872</v>
      </c>
      <c r="I19" s="74">
        <v>2014088</v>
      </c>
      <c r="J19" s="74">
        <v>2089182</v>
      </c>
      <c r="K19" s="74">
        <v>2169269</v>
      </c>
      <c r="L19" s="74">
        <v>2169269</v>
      </c>
      <c r="M19" s="74">
        <v>2546703</v>
      </c>
      <c r="N19" s="74">
        <v>2899429</v>
      </c>
    </row>
    <row r="20" spans="1:15" x14ac:dyDescent="0.2">
      <c r="A20" t="s">
        <v>84</v>
      </c>
      <c r="B20" s="24">
        <v>150905</v>
      </c>
      <c r="C20" s="24">
        <v>156621</v>
      </c>
      <c r="D20" s="24">
        <v>158142</v>
      </c>
      <c r="E20" s="24">
        <v>155293</v>
      </c>
      <c r="F20" s="24">
        <v>153458</v>
      </c>
      <c r="G20" s="24">
        <v>151042</v>
      </c>
      <c r="H20" s="24">
        <v>147038</v>
      </c>
      <c r="I20" s="24">
        <v>138089</v>
      </c>
      <c r="J20" s="24">
        <v>118896</v>
      </c>
      <c r="K20" s="24">
        <v>91723</v>
      </c>
      <c r="L20" s="24">
        <v>91723</v>
      </c>
      <c r="M20" s="24">
        <v>85982</v>
      </c>
      <c r="N20" s="24">
        <v>62398</v>
      </c>
    </row>
    <row r="21" spans="1:15" x14ac:dyDescent="0.2">
      <c r="A21" t="s">
        <v>85</v>
      </c>
      <c r="B21" s="24">
        <v>60849</v>
      </c>
      <c r="C21" s="24">
        <v>60520</v>
      </c>
      <c r="D21" s="24">
        <v>62843</v>
      </c>
      <c r="E21" s="24">
        <v>72497</v>
      </c>
      <c r="F21" s="24">
        <v>75024</v>
      </c>
      <c r="G21" s="24">
        <v>88219</v>
      </c>
      <c r="H21" s="24">
        <v>101225</v>
      </c>
      <c r="I21" s="24">
        <v>113816</v>
      </c>
      <c r="J21" s="24">
        <v>136314</v>
      </c>
      <c r="K21" s="24">
        <v>156319</v>
      </c>
      <c r="L21" s="24">
        <v>156319</v>
      </c>
      <c r="M21" s="24">
        <v>164088</v>
      </c>
      <c r="N21" s="24">
        <v>188064</v>
      </c>
    </row>
    <row r="22" spans="1:15" x14ac:dyDescent="0.2">
      <c r="A22" t="s">
        <v>86</v>
      </c>
      <c r="B22" s="24">
        <v>-66</v>
      </c>
      <c r="C22" s="24">
        <v>-5437</v>
      </c>
      <c r="D22" s="24">
        <v>-2797</v>
      </c>
      <c r="E22" s="24">
        <v>-8457</v>
      </c>
      <c r="F22" s="24">
        <v>-4320</v>
      </c>
      <c r="G22" s="24">
        <v>1263131</v>
      </c>
      <c r="H22" s="24">
        <v>-7288</v>
      </c>
      <c r="I22" s="24">
        <v>-7082</v>
      </c>
      <c r="J22" s="24">
        <v>-12211</v>
      </c>
      <c r="K22" s="24">
        <v>-6633</v>
      </c>
      <c r="L22" s="24">
        <v>-6633</v>
      </c>
      <c r="M22" s="24">
        <v>-1656</v>
      </c>
      <c r="N22" s="24">
        <v>-5104</v>
      </c>
    </row>
    <row r="23" spans="1:15" x14ac:dyDescent="0.2">
      <c r="A23" t="s">
        <v>87</v>
      </c>
      <c r="B23" s="24">
        <v>-2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5" x14ac:dyDescent="0.2">
      <c r="A24" s="69" t="s">
        <v>88</v>
      </c>
      <c r="B24" s="74">
        <v>228248</v>
      </c>
      <c r="C24" s="74">
        <v>230101</v>
      </c>
      <c r="D24" s="74">
        <v>236956</v>
      </c>
      <c r="E24" s="74">
        <v>232685</v>
      </c>
      <c r="F24" s="74">
        <v>243471</v>
      </c>
      <c r="G24" s="74">
        <v>256176</v>
      </c>
      <c r="H24" s="74">
        <v>266195</v>
      </c>
      <c r="I24" s="74">
        <v>267146</v>
      </c>
      <c r="J24" s="74">
        <v>265325</v>
      </c>
      <c r="K24" s="74">
        <v>264810</v>
      </c>
      <c r="L24" s="74">
        <v>264810</v>
      </c>
      <c r="M24" s="74">
        <v>272924</v>
      </c>
      <c r="N24" s="74">
        <v>270066</v>
      </c>
    </row>
    <row r="25" spans="1:15" s="18" customFormat="1" x14ac:dyDescent="0.2">
      <c r="A25" s="18" t="s">
        <v>89</v>
      </c>
      <c r="B25" s="26">
        <v>2264909</v>
      </c>
      <c r="C25" s="26">
        <v>2129046</v>
      </c>
      <c r="D25" s="26">
        <v>2209974</v>
      </c>
      <c r="E25" s="26">
        <v>2102273</v>
      </c>
      <c r="F25" s="26">
        <v>2104534</v>
      </c>
      <c r="G25" s="26">
        <v>2144287</v>
      </c>
      <c r="H25" s="26">
        <v>2188067</v>
      </c>
      <c r="I25" s="26">
        <v>2281234</v>
      </c>
      <c r="J25" s="26" t="s">
        <v>90</v>
      </c>
      <c r="K25" s="26">
        <v>2434.0790000000002</v>
      </c>
      <c r="L25" s="26">
        <v>2434079</v>
      </c>
      <c r="M25" s="26">
        <v>2819627</v>
      </c>
      <c r="N25" s="26">
        <v>3169495</v>
      </c>
    </row>
    <row r="26" spans="1:15" s="18" customFormat="1" x14ac:dyDescent="0.2">
      <c r="A26"/>
      <c r="B26" s="6"/>
      <c r="C26" s="6"/>
      <c r="D26" s="6"/>
      <c r="E26" s="6"/>
      <c r="F26" s="6"/>
      <c r="G26" s="22"/>
      <c r="H26" s="22"/>
      <c r="I26" s="6"/>
      <c r="J26" s="29"/>
      <c r="K26" s="6"/>
      <c r="L26" s="6"/>
      <c r="M26" s="6"/>
      <c r="N26" s="6"/>
    </row>
    <row r="27" spans="1:15" s="18" customFormat="1" x14ac:dyDescent="0.2">
      <c r="A27" s="69" t="s">
        <v>32</v>
      </c>
      <c r="B27" s="70">
        <f>+'[1]Bank of America'!B4</f>
        <v>-2238</v>
      </c>
      <c r="C27" s="70">
        <f>+'[1]Bank of America'!C4</f>
        <v>1446</v>
      </c>
      <c r="D27" s="70">
        <f>+'[1]Bank of America'!D4</f>
        <v>4188</v>
      </c>
      <c r="E27" s="70">
        <f>+'[1]Bank of America'!E4</f>
        <v>11431</v>
      </c>
      <c r="F27" s="70">
        <f>+'[1]Bank of America'!F4</f>
        <v>4833</v>
      </c>
      <c r="G27" s="70">
        <f>+'[1]Bank of America'!G4</f>
        <v>15910</v>
      </c>
      <c r="H27" s="70">
        <f>+'[1]Bank of America'!H4</f>
        <v>17822</v>
      </c>
      <c r="I27" s="70">
        <f>+'[1]Bank of America'!I4</f>
        <v>18232</v>
      </c>
      <c r="J27" s="70">
        <f>+'[1]Bank of America'!J4</f>
        <v>28147</v>
      </c>
      <c r="K27" s="70">
        <f>+'[1]Bank of America'!K4</f>
        <v>27430</v>
      </c>
      <c r="L27" s="70">
        <f>+'[1]Bank of America'!L4</f>
        <v>17894</v>
      </c>
      <c r="M27" s="70">
        <f>+'[1]Bank of America'!M4</f>
        <v>31978</v>
      </c>
      <c r="N27" s="70">
        <f>+'[1]Bank of America'!N4</f>
        <v>27528</v>
      </c>
      <c r="O27" s="7"/>
    </row>
    <row r="28" spans="1:15" x14ac:dyDescent="0.2">
      <c r="G28" s="22"/>
      <c r="H28" s="22"/>
    </row>
    <row r="29" spans="1:15" x14ac:dyDescent="0.2">
      <c r="G29" s="22"/>
      <c r="H29" s="22"/>
    </row>
    <row r="30" spans="1:15" x14ac:dyDescent="0.2">
      <c r="G30" s="22"/>
      <c r="H30" s="22"/>
    </row>
    <row r="31" spans="1:15" x14ac:dyDescent="0.2">
      <c r="G31" s="22"/>
      <c r="H31" s="22"/>
    </row>
    <row r="32" spans="1:15" x14ac:dyDescent="0.2">
      <c r="G32" s="22"/>
      <c r="H32" s="22"/>
    </row>
    <row r="33" spans="1:15" x14ac:dyDescent="0.2">
      <c r="G33" s="22"/>
      <c r="H33" s="22"/>
    </row>
    <row r="34" spans="1:15" x14ac:dyDescent="0.2">
      <c r="G34" s="23"/>
      <c r="H34" s="23"/>
    </row>
    <row r="35" spans="1:15" x14ac:dyDescent="0.2">
      <c r="G35" s="22"/>
      <c r="H35" s="22"/>
    </row>
    <row r="36" spans="1:15" x14ac:dyDescent="0.2">
      <c r="G36" s="22"/>
      <c r="H36" s="22"/>
    </row>
    <row r="37" spans="1:15" x14ac:dyDescent="0.2">
      <c r="G37" s="22"/>
      <c r="H37" s="22"/>
    </row>
    <row r="38" spans="1:15" x14ac:dyDescent="0.2">
      <c r="G38" s="21"/>
      <c r="H38" s="21"/>
    </row>
    <row r="40" spans="1:15" s="18" customFormat="1" x14ac:dyDescent="0.2">
      <c r="A4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7" spans="1:15" x14ac:dyDescent="0.2">
      <c r="O47" s="7"/>
    </row>
    <row r="49" spans="1:15" s="18" customFormat="1" x14ac:dyDescent="0.2">
      <c r="A49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FE24-A6C6-4407-95A8-A7E235DA685C}">
  <sheetPr>
    <tabColor rgb="FF7030A0"/>
  </sheetPr>
  <dimension ref="A1:T39"/>
  <sheetViews>
    <sheetView zoomScale="86" zoomScaleNormal="84" workbookViewId="0">
      <selection activeCell="A13" sqref="A13"/>
    </sheetView>
  </sheetViews>
  <sheetFormatPr baseColWidth="10" defaultColWidth="12" defaultRowHeight="12.75" x14ac:dyDescent="0.2"/>
  <cols>
    <col min="1" max="1" width="43.6640625" bestFit="1" customWidth="1"/>
    <col min="2" max="2" width="14.33203125" bestFit="1" customWidth="1"/>
    <col min="3" max="3" width="15.5" bestFit="1" customWidth="1"/>
    <col min="4" max="14" width="14.33203125" bestFit="1" customWidth="1"/>
  </cols>
  <sheetData>
    <row r="1" spans="1:20" ht="14.25" x14ac:dyDescent="0.2">
      <c r="A1" s="146" t="s">
        <v>91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20" x14ac:dyDescent="0.2">
      <c r="A2" s="66" t="s">
        <v>1</v>
      </c>
      <c r="B2" s="20">
        <v>2010</v>
      </c>
      <c r="C2" s="20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  <c r="P2" s="9"/>
      <c r="Q2" s="9"/>
      <c r="R2" s="9"/>
      <c r="S2" s="9"/>
      <c r="T2" s="9"/>
    </row>
    <row r="3" spans="1:20" x14ac:dyDescent="0.2">
      <c r="A3" t="s">
        <v>66</v>
      </c>
      <c r="B3" s="24">
        <v>754398</v>
      </c>
      <c r="C3" s="24">
        <v>752068</v>
      </c>
      <c r="D3" s="24">
        <v>720827</v>
      </c>
      <c r="E3" s="24" t="s">
        <v>92</v>
      </c>
      <c r="F3" s="24">
        <v>699553</v>
      </c>
      <c r="G3" s="24">
        <v>593987</v>
      </c>
      <c r="H3" s="24">
        <v>641232</v>
      </c>
      <c r="I3" s="24">
        <v>665784</v>
      </c>
      <c r="J3" s="24">
        <v>714906</v>
      </c>
      <c r="K3" s="24">
        <v>721381</v>
      </c>
      <c r="L3" s="24">
        <v>979406</v>
      </c>
      <c r="M3" s="24">
        <v>921266</v>
      </c>
      <c r="N3" s="24">
        <v>1041540</v>
      </c>
    </row>
    <row r="4" spans="1:20" x14ac:dyDescent="0.2">
      <c r="A4" t="s">
        <v>67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20" x14ac:dyDescent="0.2">
      <c r="A5" t="s">
        <v>68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20" x14ac:dyDescent="0.2">
      <c r="A6" t="s">
        <v>69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20" x14ac:dyDescent="0.2">
      <c r="A7" t="s">
        <v>70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20" x14ac:dyDescent="0.2">
      <c r="A8" s="75" t="s">
        <v>71</v>
      </c>
      <c r="B8" s="76">
        <v>1393750</v>
      </c>
      <c r="C8" s="76">
        <v>1396972</v>
      </c>
      <c r="D8" s="76">
        <v>1373326</v>
      </c>
      <c r="E8" s="76">
        <v>1413353</v>
      </c>
      <c r="F8" s="76">
        <v>1356613</v>
      </c>
      <c r="G8" s="76">
        <v>1226661</v>
      </c>
      <c r="H8" s="76">
        <v>1282428</v>
      </c>
      <c r="I8" s="76">
        <v>1358847</v>
      </c>
      <c r="J8" s="76">
        <v>1422237</v>
      </c>
      <c r="K8" s="76">
        <v>1447938</v>
      </c>
      <c r="L8" s="76">
        <v>1675139</v>
      </c>
      <c r="M8" s="76">
        <v>1626918</v>
      </c>
      <c r="N8" s="76">
        <v>1735979</v>
      </c>
    </row>
    <row r="9" spans="1:20" x14ac:dyDescent="0.2">
      <c r="A9" t="s">
        <v>72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>
        <v>24328</v>
      </c>
      <c r="N9" s="24" t="s">
        <v>93</v>
      </c>
    </row>
    <row r="10" spans="1:20" x14ac:dyDescent="0.2">
      <c r="A10" t="s">
        <v>73</v>
      </c>
      <c r="B10" s="24">
        <v>318164</v>
      </c>
      <c r="C10" s="24">
        <v>293413</v>
      </c>
      <c r="D10" s="24">
        <v>312326</v>
      </c>
      <c r="E10" s="24">
        <v>308980</v>
      </c>
      <c r="F10" s="24" t="s">
        <v>94</v>
      </c>
      <c r="G10" s="24">
        <v>342955</v>
      </c>
      <c r="H10" s="24">
        <v>353304</v>
      </c>
      <c r="I10" s="24" t="s">
        <v>95</v>
      </c>
      <c r="J10" s="24">
        <v>358607</v>
      </c>
      <c r="K10" s="24">
        <v>368563</v>
      </c>
      <c r="L10" s="24">
        <v>447359</v>
      </c>
      <c r="M10" s="24">
        <v>512822</v>
      </c>
      <c r="N10" s="24">
        <v>526582</v>
      </c>
    </row>
    <row r="11" spans="1:20" x14ac:dyDescent="0.2">
      <c r="A11" t="s">
        <v>74</v>
      </c>
      <c r="B11" s="24">
        <v>38210</v>
      </c>
      <c r="C11" s="24">
        <v>34582</v>
      </c>
      <c r="D11" s="24">
        <v>33312</v>
      </c>
      <c r="E11" s="24">
        <v>32783</v>
      </c>
      <c r="F11" s="24">
        <v>30003</v>
      </c>
      <c r="G11" s="27">
        <v>27851</v>
      </c>
      <c r="H11" s="27" t="s">
        <v>96</v>
      </c>
      <c r="I11" s="24">
        <v>27402</v>
      </c>
      <c r="J11" s="24">
        <v>27266</v>
      </c>
      <c r="K11" s="24">
        <v>26948</v>
      </c>
      <c r="L11" s="24">
        <v>26909</v>
      </c>
      <c r="M11" s="24">
        <v>25794</v>
      </c>
      <c r="N11" s="24">
        <v>24119</v>
      </c>
    </row>
    <row r="12" spans="1:20" x14ac:dyDescent="0.2">
      <c r="A12" t="s">
        <v>75</v>
      </c>
      <c r="B12" s="24">
        <v>163778</v>
      </c>
      <c r="C12" s="24">
        <v>148911</v>
      </c>
      <c r="D12" s="24">
        <v>145660</v>
      </c>
      <c r="E12" s="24">
        <v>125266</v>
      </c>
      <c r="F12" s="24" t="s">
        <v>97</v>
      </c>
      <c r="G12" s="27">
        <v>133743</v>
      </c>
      <c r="H12" s="27">
        <v>128008</v>
      </c>
      <c r="I12" s="24">
        <v>103926</v>
      </c>
      <c r="J12" s="24">
        <v>109273</v>
      </c>
      <c r="K12" s="24">
        <v>107709</v>
      </c>
      <c r="L12" s="24">
        <v>110683</v>
      </c>
      <c r="M12" s="24">
        <v>101551</v>
      </c>
      <c r="N12" s="24">
        <v>103743</v>
      </c>
    </row>
    <row r="13" spans="1:20" x14ac:dyDescent="0.2">
      <c r="A13" t="s">
        <v>76</v>
      </c>
      <c r="B13" s="24">
        <v>520152</v>
      </c>
      <c r="C13" s="24">
        <v>476906</v>
      </c>
      <c r="D13" s="24" t="s">
        <v>98</v>
      </c>
      <c r="E13" s="24">
        <v>5467029</v>
      </c>
      <c r="F13" s="24">
        <v>485568</v>
      </c>
      <c r="G13" s="27" t="s">
        <v>99</v>
      </c>
      <c r="H13" s="27" t="s">
        <v>100</v>
      </c>
      <c r="I13" s="24" t="s">
        <v>101</v>
      </c>
      <c r="J13" s="24">
        <v>495146</v>
      </c>
      <c r="K13" s="24">
        <v>503220</v>
      </c>
      <c r="L13" s="24">
        <v>584951</v>
      </c>
      <c r="M13" s="24">
        <v>664495</v>
      </c>
      <c r="N13" s="24">
        <v>680697</v>
      </c>
    </row>
    <row r="14" spans="1:20" s="18" customFormat="1" x14ac:dyDescent="0.2">
      <c r="A14" s="75" t="s">
        <v>77</v>
      </c>
      <c r="B14" s="76">
        <v>1913902</v>
      </c>
      <c r="C14" s="76">
        <v>1873878</v>
      </c>
      <c r="D14" s="76">
        <v>1864660</v>
      </c>
      <c r="E14" s="76">
        <v>1880382</v>
      </c>
      <c r="F14" s="76">
        <v>1842181</v>
      </c>
      <c r="G14" s="76">
        <v>1731210</v>
      </c>
      <c r="H14" s="76">
        <v>1792077</v>
      </c>
      <c r="I14" s="76">
        <v>1842465</v>
      </c>
      <c r="J14" s="76">
        <v>1917383</v>
      </c>
      <c r="K14" s="76">
        <v>1951158</v>
      </c>
      <c r="L14" s="76">
        <v>2260090</v>
      </c>
      <c r="M14" s="76">
        <v>2291413</v>
      </c>
      <c r="N14" s="76">
        <v>2416676</v>
      </c>
    </row>
    <row r="15" spans="1:20" x14ac:dyDescent="0.2">
      <c r="A15" t="s">
        <v>78</v>
      </c>
      <c r="B15" s="24">
        <v>1242370</v>
      </c>
      <c r="C15" s="24">
        <v>1244832</v>
      </c>
      <c r="D15" s="24">
        <v>1309372</v>
      </c>
      <c r="E15" s="24">
        <v>1339491</v>
      </c>
      <c r="F15" s="24">
        <v>1270141</v>
      </c>
      <c r="G15" s="24">
        <v>1192974</v>
      </c>
      <c r="H15" s="24">
        <v>1240973</v>
      </c>
      <c r="I15" s="24">
        <v>1285721</v>
      </c>
      <c r="J15" s="24">
        <v>1367589</v>
      </c>
      <c r="K15" s="24">
        <v>1401872</v>
      </c>
      <c r="L15" s="24">
        <v>1677737</v>
      </c>
      <c r="M15" s="24">
        <v>1698017</v>
      </c>
      <c r="N15" s="24">
        <v>1786141</v>
      </c>
    </row>
    <row r="16" spans="1:20" s="18" customFormat="1" x14ac:dyDescent="0.2">
      <c r="A16" t="s">
        <v>79</v>
      </c>
      <c r="B16" s="24">
        <v>381183</v>
      </c>
      <c r="C16" s="24">
        <v>323505</v>
      </c>
      <c r="D16" s="24">
        <v>239463</v>
      </c>
      <c r="E16" s="24">
        <v>221116</v>
      </c>
      <c r="F16" s="24">
        <v>223080</v>
      </c>
      <c r="G16" s="24">
        <v>201275</v>
      </c>
      <c r="H16" s="24" t="s">
        <v>102</v>
      </c>
      <c r="I16" s="24">
        <v>236709</v>
      </c>
      <c r="J16" s="24">
        <v>231999</v>
      </c>
      <c r="K16" s="24">
        <v>248760</v>
      </c>
      <c r="L16" s="24">
        <v>271686</v>
      </c>
      <c r="M16" s="24">
        <v>254374</v>
      </c>
      <c r="N16" s="24">
        <v>271606</v>
      </c>
    </row>
    <row r="17" spans="1:14" x14ac:dyDescent="0.2">
      <c r="A17" t="s">
        <v>81</v>
      </c>
      <c r="B17" s="24">
        <v>72811</v>
      </c>
      <c r="C17" s="24">
        <v>69272</v>
      </c>
      <c r="D17" s="24">
        <v>67815</v>
      </c>
      <c r="E17" s="24">
        <v>59935</v>
      </c>
      <c r="F17" s="24" t="s">
        <v>103</v>
      </c>
      <c r="G17" s="24" t="s">
        <v>104</v>
      </c>
      <c r="H17" s="24">
        <v>61631</v>
      </c>
      <c r="I17" s="24">
        <v>57021</v>
      </c>
      <c r="J17" s="24">
        <v>56150</v>
      </c>
      <c r="K17" s="24">
        <v>57979</v>
      </c>
      <c r="L17" s="24">
        <v>59983</v>
      </c>
      <c r="M17" s="24">
        <v>74920</v>
      </c>
      <c r="N17" s="24">
        <v>87873</v>
      </c>
    </row>
    <row r="18" spans="1:14" x14ac:dyDescent="0.2">
      <c r="A18" t="s">
        <v>82</v>
      </c>
      <c r="B18" s="24">
        <v>453994</v>
      </c>
      <c r="C18" s="24">
        <v>392777</v>
      </c>
      <c r="D18" s="24" t="s">
        <v>105</v>
      </c>
      <c r="E18" s="24">
        <v>281051</v>
      </c>
      <c r="F18" s="24">
        <v>308164</v>
      </c>
      <c r="G18" s="24">
        <v>261422</v>
      </c>
      <c r="H18" s="24">
        <v>267809</v>
      </c>
      <c r="I18" s="24">
        <v>5293730</v>
      </c>
      <c r="J18" s="24">
        <v>288149</v>
      </c>
      <c r="K18" s="24">
        <v>306739</v>
      </c>
      <c r="L18" s="24">
        <v>331669</v>
      </c>
      <c r="M18" s="24">
        <v>329294</v>
      </c>
      <c r="N18" s="24">
        <v>359.47899999999998</v>
      </c>
    </row>
    <row r="19" spans="1:14" x14ac:dyDescent="0.2">
      <c r="A19" s="75" t="s">
        <v>83</v>
      </c>
      <c r="B19" s="76">
        <v>1748113</v>
      </c>
      <c r="C19" s="76">
        <v>1694305</v>
      </c>
      <c r="D19" s="76">
        <v>1673663</v>
      </c>
      <c r="E19" s="76">
        <v>1674249</v>
      </c>
      <c r="F19" s="76">
        <v>1630485</v>
      </c>
      <c r="G19" s="76">
        <v>1508118</v>
      </c>
      <c r="H19" s="76">
        <v>1565934</v>
      </c>
      <c r="I19" s="76">
        <v>1640793</v>
      </c>
      <c r="J19" s="76">
        <v>1720309</v>
      </c>
      <c r="K19" s="76">
        <v>1757212</v>
      </c>
      <c r="L19" s="76">
        <v>2059890</v>
      </c>
      <c r="M19" s="76">
        <v>2088741</v>
      </c>
      <c r="N19" s="76">
        <v>2214838</v>
      </c>
    </row>
    <row r="20" spans="1:14" x14ac:dyDescent="0.2">
      <c r="A20" t="s">
        <v>84</v>
      </c>
      <c r="B20" s="24">
        <v>29</v>
      </c>
      <c r="C20" s="24">
        <v>29</v>
      </c>
      <c r="D20" s="24">
        <v>30</v>
      </c>
      <c r="E20" s="24">
        <v>31</v>
      </c>
      <c r="F20" s="24">
        <v>31</v>
      </c>
      <c r="G20" s="24">
        <v>31</v>
      </c>
      <c r="H20" s="24">
        <v>31</v>
      </c>
      <c r="I20" s="24">
        <v>31</v>
      </c>
      <c r="J20" s="24">
        <v>31</v>
      </c>
      <c r="K20" s="24">
        <v>31</v>
      </c>
      <c r="L20" s="24">
        <v>31</v>
      </c>
      <c r="M20" s="24" t="s">
        <v>106</v>
      </c>
      <c r="N20" s="24">
        <v>31</v>
      </c>
    </row>
    <row r="21" spans="1:14" x14ac:dyDescent="0.2">
      <c r="A21" t="s">
        <v>85</v>
      </c>
      <c r="B21" s="24">
        <v>79559</v>
      </c>
      <c r="C21" s="24">
        <v>90520</v>
      </c>
      <c r="D21" s="24">
        <v>97809</v>
      </c>
      <c r="E21" s="24">
        <v>111168</v>
      </c>
      <c r="F21" s="24">
        <v>117852</v>
      </c>
      <c r="G21" s="24">
        <v>133841</v>
      </c>
      <c r="H21" s="24">
        <v>146477</v>
      </c>
      <c r="I21" s="24">
        <v>138425</v>
      </c>
      <c r="J21" s="24">
        <v>151347</v>
      </c>
      <c r="K21" s="24">
        <v>165369</v>
      </c>
      <c r="L21" s="24">
        <v>168272</v>
      </c>
      <c r="M21" s="24">
        <v>184948</v>
      </c>
      <c r="N21" s="24">
        <v>194734</v>
      </c>
    </row>
    <row r="22" spans="1:14" x14ac:dyDescent="0.2">
      <c r="A22" t="s">
        <v>86</v>
      </c>
      <c r="B22" s="24">
        <v>-16277</v>
      </c>
      <c r="C22" s="24">
        <v>-17788</v>
      </c>
      <c r="D22" s="24">
        <v>-16896</v>
      </c>
      <c r="E22" s="24">
        <v>-19133</v>
      </c>
      <c r="F22" s="24">
        <v>-23216</v>
      </c>
      <c r="G22" s="24">
        <v>-29344</v>
      </c>
      <c r="H22" s="24">
        <v>-32381</v>
      </c>
      <c r="I22" s="24">
        <v>-34668</v>
      </c>
      <c r="J22" s="24">
        <v>-37170</v>
      </c>
      <c r="K22" s="24">
        <v>-36318</v>
      </c>
      <c r="L22" s="24">
        <v>-32058</v>
      </c>
      <c r="M22" s="24">
        <v>-38765</v>
      </c>
      <c r="N22" s="24">
        <v>-47062</v>
      </c>
    </row>
    <row r="23" spans="1:14" x14ac:dyDescent="0.2">
      <c r="A23" t="s">
        <v>87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x14ac:dyDescent="0.2">
      <c r="A24" s="75" t="s">
        <v>88</v>
      </c>
      <c r="B24" s="76">
        <v>165789</v>
      </c>
      <c r="C24" s="76">
        <v>179573</v>
      </c>
      <c r="D24" s="76">
        <v>190997</v>
      </c>
      <c r="E24" s="76">
        <v>206133</v>
      </c>
      <c r="F24" s="76">
        <v>211696</v>
      </c>
      <c r="G24" s="76">
        <v>223092</v>
      </c>
      <c r="H24" s="76">
        <v>226143</v>
      </c>
      <c r="I24" s="76">
        <v>201672</v>
      </c>
      <c r="J24" s="76">
        <v>197074</v>
      </c>
      <c r="K24" s="76">
        <v>193946</v>
      </c>
      <c r="L24" s="76">
        <v>200200</v>
      </c>
      <c r="M24" s="76">
        <v>202672</v>
      </c>
      <c r="N24" s="76">
        <v>201838</v>
      </c>
    </row>
    <row r="25" spans="1:14" s="18" customFormat="1" x14ac:dyDescent="0.2">
      <c r="A25" s="18" t="s">
        <v>89</v>
      </c>
      <c r="B25" s="26">
        <v>1913902</v>
      </c>
      <c r="C25" s="26">
        <v>1873878</v>
      </c>
      <c r="D25" s="26">
        <v>1864660</v>
      </c>
      <c r="E25" s="26">
        <v>1880382</v>
      </c>
      <c r="F25" s="26">
        <v>1842181</v>
      </c>
      <c r="G25" s="26">
        <v>1731210</v>
      </c>
      <c r="H25" s="26">
        <v>1792077</v>
      </c>
      <c r="I25" s="26">
        <v>1842465</v>
      </c>
      <c r="J25" s="26">
        <v>1917383</v>
      </c>
      <c r="K25" s="26">
        <v>1951158</v>
      </c>
      <c r="L25" s="26">
        <v>2260090</v>
      </c>
      <c r="M25" s="26">
        <v>2291413</v>
      </c>
      <c r="N25" s="26">
        <v>2416676</v>
      </c>
    </row>
    <row r="26" spans="1:14" s="18" customFormat="1" x14ac:dyDescent="0.2">
      <c r="A26"/>
      <c r="B26" s="24"/>
      <c r="C26"/>
      <c r="D26"/>
      <c r="E26"/>
      <c r="F26"/>
      <c r="G26"/>
      <c r="H26"/>
      <c r="I26"/>
      <c r="J26"/>
      <c r="K26"/>
      <c r="L26"/>
      <c r="M26"/>
      <c r="N26"/>
    </row>
    <row r="27" spans="1:14" s="7" customFormat="1" x14ac:dyDescent="0.2">
      <c r="A27" s="75" t="s">
        <v>32</v>
      </c>
      <c r="B27" s="76">
        <f>+[1]Citigroup!B23</f>
        <v>10600</v>
      </c>
      <c r="C27" s="76">
        <f>+[1]Citigroup!C23</f>
        <v>11100</v>
      </c>
      <c r="D27" s="76">
        <f>+[1]Citigroup!D23</f>
        <v>7500</v>
      </c>
      <c r="E27" s="76">
        <f>+[1]Citigroup!E23</f>
        <v>13700</v>
      </c>
      <c r="F27" s="76">
        <f>+[1]Citigroup!F23</f>
        <v>7300</v>
      </c>
      <c r="G27" s="76">
        <f>+[1]Citigroup!G23</f>
        <v>17200</v>
      </c>
      <c r="H27" s="76">
        <f>+[1]Citigroup!H23</f>
        <v>14900</v>
      </c>
      <c r="I27" s="76">
        <f>+[1]Citigroup!I23</f>
        <v>15800</v>
      </c>
      <c r="J27" s="76">
        <f>+[1]Citigroup!J23</f>
        <v>18045</v>
      </c>
      <c r="K27" s="76">
        <f>+[1]Citigroup!K23</f>
        <v>19401</v>
      </c>
      <c r="L27" s="76">
        <f>+[1]Citigroup!L23</f>
        <v>11047</v>
      </c>
      <c r="M27" s="76">
        <f>+[1]Citigroup!M23</f>
        <v>21952</v>
      </c>
      <c r="N27" s="76">
        <f>+[1]Citigroup!N23</f>
        <v>14845</v>
      </c>
    </row>
    <row r="28" spans="1:14" x14ac:dyDescent="0.2">
      <c r="B28" s="24"/>
    </row>
    <row r="31" spans="1:14" x14ac:dyDescent="0.2">
      <c r="B31" s="24"/>
    </row>
    <row r="32" spans="1:14" x14ac:dyDescent="0.2">
      <c r="B32" s="24"/>
    </row>
    <row r="33" spans="2:2" x14ac:dyDescent="0.2">
      <c r="B33" s="24"/>
    </row>
    <row r="34" spans="2:2" x14ac:dyDescent="0.2">
      <c r="B34" s="24"/>
    </row>
    <row r="35" spans="2:2" x14ac:dyDescent="0.2">
      <c r="B35" s="24"/>
    </row>
    <row r="36" spans="2:2" x14ac:dyDescent="0.2">
      <c r="B36" s="24"/>
    </row>
    <row r="37" spans="2:2" x14ac:dyDescent="0.2">
      <c r="B37" s="24"/>
    </row>
    <row r="38" spans="2:2" x14ac:dyDescent="0.2">
      <c r="B38" s="25"/>
    </row>
    <row r="39" spans="2:2" x14ac:dyDescent="0.2">
      <c r="B39" s="6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007EC-9699-4300-9F6C-F43AE259A211}">
  <sheetPr>
    <tabColor rgb="FF00B0F0"/>
  </sheetPr>
  <dimension ref="A1:T39"/>
  <sheetViews>
    <sheetView zoomScaleNormal="100" workbookViewId="0">
      <selection activeCell="E12" sqref="E12"/>
    </sheetView>
  </sheetViews>
  <sheetFormatPr baseColWidth="10" defaultColWidth="12" defaultRowHeight="12.75" x14ac:dyDescent="0.2"/>
  <cols>
    <col min="1" max="1" width="43.6640625" style="79" bestFit="1" customWidth="1"/>
    <col min="2" max="2" width="14.33203125" bestFit="1" customWidth="1"/>
    <col min="3" max="3" width="15.5" bestFit="1" customWidth="1"/>
    <col min="4" max="14" width="14.33203125" bestFit="1" customWidth="1"/>
  </cols>
  <sheetData>
    <row r="1" spans="1:20" ht="14.25" x14ac:dyDescent="0.2">
      <c r="A1" s="146" t="s">
        <v>107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6"/>
      <c r="P1" s="9"/>
      <c r="Q1" s="9"/>
      <c r="R1" s="9"/>
      <c r="S1" s="9"/>
      <c r="T1" s="9"/>
    </row>
    <row r="2" spans="1:20" x14ac:dyDescent="0.2">
      <c r="A2" s="78" t="s">
        <v>1</v>
      </c>
      <c r="B2" s="20">
        <v>2010</v>
      </c>
      <c r="C2" s="20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  <c r="O2" s="6"/>
      <c r="P2" s="9"/>
      <c r="Q2" s="9"/>
      <c r="R2" s="9"/>
      <c r="S2" s="9"/>
      <c r="T2" s="9"/>
    </row>
    <row r="3" spans="1:20" x14ac:dyDescent="0.2">
      <c r="A3" s="79" t="s">
        <v>66</v>
      </c>
      <c r="B3" s="24">
        <v>122881</v>
      </c>
      <c r="C3" s="24">
        <v>131875</v>
      </c>
      <c r="D3" s="24">
        <v>125778</v>
      </c>
      <c r="E3" s="24">
        <v>132536</v>
      </c>
      <c r="F3" s="24">
        <v>105530</v>
      </c>
      <c r="G3" s="24">
        <v>102456</v>
      </c>
      <c r="H3" s="24">
        <v>92442</v>
      </c>
      <c r="I3" s="24">
        <v>82663</v>
      </c>
      <c r="J3" s="24">
        <v>64632</v>
      </c>
      <c r="K3" s="24">
        <v>45699</v>
      </c>
      <c r="L3" s="24">
        <v>43849</v>
      </c>
      <c r="M3" s="24">
        <v>28067</v>
      </c>
      <c r="N3" s="24">
        <v>23419</v>
      </c>
    </row>
    <row r="4" spans="1:20" x14ac:dyDescent="0.2">
      <c r="A4" s="79" t="s">
        <v>67</v>
      </c>
      <c r="B4" s="24">
        <v>329204</v>
      </c>
      <c r="C4" s="24">
        <v>307957</v>
      </c>
      <c r="D4" s="24">
        <v>285004</v>
      </c>
      <c r="E4" s="24">
        <v>272442</v>
      </c>
      <c r="F4" s="24">
        <v>42943</v>
      </c>
      <c r="G4" s="24">
        <v>45856</v>
      </c>
      <c r="H4" s="24">
        <v>42262</v>
      </c>
      <c r="I4" s="24">
        <v>40846</v>
      </c>
      <c r="J4" s="24">
        <v>29487</v>
      </c>
      <c r="K4" s="24">
        <v>20280</v>
      </c>
      <c r="L4" s="24">
        <v>16691</v>
      </c>
      <c r="M4" s="24">
        <v>15620</v>
      </c>
      <c r="N4" s="24">
        <v>14831</v>
      </c>
    </row>
    <row r="5" spans="1:20" x14ac:dyDescent="0.2">
      <c r="A5" s="79" t="s">
        <v>68</v>
      </c>
      <c r="B5" s="24">
        <v>11526</v>
      </c>
      <c r="C5" s="24">
        <v>13792</v>
      </c>
      <c r="D5" s="24">
        <v>15374</v>
      </c>
      <c r="E5" s="24">
        <v>17325</v>
      </c>
      <c r="F5" s="24">
        <v>17689</v>
      </c>
      <c r="G5" s="24">
        <v>22515</v>
      </c>
      <c r="H5" s="24">
        <v>22354</v>
      </c>
      <c r="I5" s="24">
        <v>19419</v>
      </c>
      <c r="J5" s="24">
        <v>13803</v>
      </c>
      <c r="K5" s="24">
        <v>17215</v>
      </c>
      <c r="L5" s="24">
        <v>15890</v>
      </c>
      <c r="M5" s="24">
        <v>15847</v>
      </c>
      <c r="N5" s="24">
        <v>14891</v>
      </c>
    </row>
    <row r="6" spans="1:20" x14ac:dyDescent="0.2">
      <c r="A6" s="79" t="s">
        <v>69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20" x14ac:dyDescent="0.2">
      <c r="A7" s="79" t="s">
        <v>70</v>
      </c>
      <c r="B7" s="24"/>
      <c r="C7" s="24"/>
      <c r="D7" s="24"/>
      <c r="E7" s="24"/>
      <c r="F7" s="24"/>
      <c r="G7" s="24"/>
      <c r="H7" s="24"/>
      <c r="I7" s="24"/>
      <c r="J7" s="24"/>
      <c r="K7" s="24">
        <v>19901</v>
      </c>
      <c r="L7" s="24">
        <v>8423</v>
      </c>
      <c r="M7" s="24">
        <v>6814</v>
      </c>
      <c r="N7" s="24">
        <v>5241</v>
      </c>
    </row>
    <row r="8" spans="1:20" x14ac:dyDescent="0.2">
      <c r="A8" s="80" t="s">
        <v>71</v>
      </c>
      <c r="B8" s="76">
        <v>463611</v>
      </c>
      <c r="C8" s="76">
        <v>453624</v>
      </c>
      <c r="D8" s="76">
        <v>426156</v>
      </c>
      <c r="E8" s="76">
        <v>422303</v>
      </c>
      <c r="F8" s="76">
        <v>166162</v>
      </c>
      <c r="G8" s="76">
        <v>170827</v>
      </c>
      <c r="H8" s="76">
        <v>157058</v>
      </c>
      <c r="I8" s="76">
        <v>142928</v>
      </c>
      <c r="J8" s="76">
        <v>107922</v>
      </c>
      <c r="K8" s="76">
        <v>103096</v>
      </c>
      <c r="L8" s="76">
        <v>84853</v>
      </c>
      <c r="M8" s="76">
        <v>66348</v>
      </c>
      <c r="N8" s="76">
        <v>58384</v>
      </c>
    </row>
    <row r="9" spans="1:20" x14ac:dyDescent="0.2">
      <c r="A9" s="79" t="s">
        <v>72</v>
      </c>
      <c r="B9" s="24">
        <v>66212</v>
      </c>
      <c r="C9" s="24">
        <v>65739</v>
      </c>
      <c r="D9" s="24">
        <v>68633</v>
      </c>
      <c r="E9" s="24">
        <v>68827</v>
      </c>
      <c r="F9" s="24">
        <v>48070</v>
      </c>
      <c r="G9" s="24">
        <v>54095</v>
      </c>
      <c r="H9" s="24">
        <v>50518</v>
      </c>
      <c r="I9" s="24">
        <v>553874</v>
      </c>
      <c r="J9" s="24">
        <v>43611</v>
      </c>
      <c r="K9" s="24">
        <v>45879</v>
      </c>
      <c r="L9" s="24">
        <v>16699</v>
      </c>
      <c r="M9" s="24">
        <v>15609</v>
      </c>
      <c r="N9" s="24">
        <v>12192</v>
      </c>
    </row>
    <row r="10" spans="1:20" x14ac:dyDescent="0.2">
      <c r="A10" s="79" t="s">
        <v>73</v>
      </c>
      <c r="B10" s="24"/>
      <c r="C10" s="24"/>
      <c r="D10" s="24"/>
      <c r="E10" s="24"/>
      <c r="F10" s="24"/>
      <c r="G10" s="24"/>
      <c r="H10" s="24"/>
      <c r="I10" s="24"/>
      <c r="J10" s="24"/>
      <c r="K10" s="24">
        <v>38632</v>
      </c>
      <c r="L10" s="24">
        <v>42549</v>
      </c>
      <c r="M10" s="24">
        <v>42209</v>
      </c>
      <c r="N10" s="24">
        <v>36027</v>
      </c>
    </row>
    <row r="11" spans="1:20" x14ac:dyDescent="0.2">
      <c r="A11" s="79" t="s">
        <v>74</v>
      </c>
      <c r="B11" s="24">
        <v>74359</v>
      </c>
      <c r="C11" s="24">
        <v>84693</v>
      </c>
      <c r="D11" s="24">
        <v>85094</v>
      </c>
      <c r="E11" s="24">
        <v>91958</v>
      </c>
      <c r="F11" s="24">
        <v>66389</v>
      </c>
      <c r="G11" s="27">
        <v>83323</v>
      </c>
      <c r="H11" s="27">
        <v>86874</v>
      </c>
      <c r="I11" s="24">
        <v>104241</v>
      </c>
      <c r="J11" s="24">
        <v>46152</v>
      </c>
      <c r="K11" s="24">
        <v>37387</v>
      </c>
      <c r="L11" s="24">
        <v>35195</v>
      </c>
      <c r="M11" s="24">
        <v>35512</v>
      </c>
      <c r="N11" s="24">
        <v>19104</v>
      </c>
    </row>
    <row r="12" spans="1:20" x14ac:dyDescent="0.2">
      <c r="A12" s="79" t="s">
        <v>75</v>
      </c>
      <c r="B12" s="24">
        <v>131186</v>
      </c>
      <c r="C12" s="24">
        <v>112412</v>
      </c>
      <c r="D12" s="24">
        <v>101855</v>
      </c>
      <c r="E12" s="24">
        <v>70858</v>
      </c>
      <c r="F12" s="24">
        <v>544622</v>
      </c>
      <c r="G12" s="27">
        <v>60771</v>
      </c>
      <c r="H12" s="27">
        <v>54083</v>
      </c>
      <c r="I12" s="24">
        <v>53469</v>
      </c>
      <c r="J12" s="24">
        <v>37417</v>
      </c>
      <c r="K12" s="24">
        <v>19619</v>
      </c>
      <c r="L12" s="24">
        <v>21913</v>
      </c>
      <c r="M12" s="24">
        <v>25164</v>
      </c>
      <c r="N12" s="24">
        <v>21253</v>
      </c>
    </row>
    <row r="13" spans="1:20" x14ac:dyDescent="0.2">
      <c r="A13" s="79" t="s">
        <v>76</v>
      </c>
      <c r="B13" s="24">
        <v>284182</v>
      </c>
      <c r="C13" s="24">
        <v>264565</v>
      </c>
      <c r="D13" s="24">
        <v>258843</v>
      </c>
      <c r="E13" s="24">
        <v>234257</v>
      </c>
      <c r="F13" s="24">
        <v>488793</v>
      </c>
      <c r="G13" s="27">
        <v>322245</v>
      </c>
      <c r="H13" s="27">
        <v>208123</v>
      </c>
      <c r="I13" s="24">
        <v>226315</v>
      </c>
      <c r="J13" s="24">
        <v>203150</v>
      </c>
      <c r="K13" s="24">
        <v>162081</v>
      </c>
      <c r="L13" s="24">
        <v>171358</v>
      </c>
      <c r="M13" s="24">
        <v>132526</v>
      </c>
      <c r="N13" s="24">
        <v>130467</v>
      </c>
    </row>
    <row r="14" spans="1:20" s="7" customFormat="1" x14ac:dyDescent="0.2">
      <c r="A14" s="80" t="s">
        <v>77</v>
      </c>
      <c r="B14" s="76">
        <v>747793</v>
      </c>
      <c r="C14" s="76">
        <v>718189</v>
      </c>
      <c r="D14" s="76">
        <v>684999</v>
      </c>
      <c r="E14" s="76">
        <v>656560</v>
      </c>
      <c r="F14" s="76">
        <v>654954</v>
      </c>
      <c r="G14" s="76">
        <v>493071</v>
      </c>
      <c r="H14" s="76">
        <v>365183</v>
      </c>
      <c r="I14" s="76">
        <v>369745</v>
      </c>
      <c r="J14" s="76">
        <v>311072</v>
      </c>
      <c r="K14" s="76">
        <v>265177</v>
      </c>
      <c r="L14" s="76">
        <v>256211</v>
      </c>
      <c r="M14" s="76">
        <v>198874</v>
      </c>
      <c r="N14" s="76">
        <v>188851</v>
      </c>
    </row>
    <row r="15" spans="1:20" x14ac:dyDescent="0.2">
      <c r="A15" s="79" t="s">
        <v>78</v>
      </c>
      <c r="B15" s="24">
        <v>156716</v>
      </c>
      <c r="C15" s="24">
        <v>181953</v>
      </c>
      <c r="D15" s="24">
        <v>144798</v>
      </c>
      <c r="E15" s="24">
        <v>123087</v>
      </c>
      <c r="F15" s="24">
        <v>111669</v>
      </c>
      <c r="G15" s="24">
        <v>105080</v>
      </c>
      <c r="H15" s="24">
        <v>81580</v>
      </c>
      <c r="I15" s="24">
        <v>79296</v>
      </c>
      <c r="J15" s="24">
        <v>60451</v>
      </c>
      <c r="K15" s="24">
        <v>78865</v>
      </c>
      <c r="L15" s="24">
        <v>54613</v>
      </c>
      <c r="M15" s="24">
        <v>51953</v>
      </c>
      <c r="N15" s="24">
        <v>49428</v>
      </c>
    </row>
    <row r="16" spans="1:20" x14ac:dyDescent="0.2">
      <c r="A16" s="79" t="s">
        <v>79</v>
      </c>
      <c r="B16" s="24">
        <v>293323</v>
      </c>
      <c r="C16" s="24">
        <v>243459</v>
      </c>
      <c r="D16" s="24">
        <v>236084</v>
      </c>
      <c r="E16" s="24">
        <v>221665</v>
      </c>
      <c r="F16" s="24">
        <v>186596</v>
      </c>
      <c r="G16" s="24">
        <v>144659</v>
      </c>
      <c r="H16" s="24">
        <v>105080</v>
      </c>
      <c r="I16" s="24">
        <v>108575</v>
      </c>
      <c r="J16" s="24">
        <v>88949</v>
      </c>
      <c r="K16" s="24">
        <v>67241</v>
      </c>
      <c r="L16" s="24">
        <v>70189</v>
      </c>
      <c r="M16" s="24">
        <v>30824</v>
      </c>
      <c r="N16" s="24">
        <v>20320</v>
      </c>
    </row>
    <row r="17" spans="1:14" x14ac:dyDescent="0.2">
      <c r="A17" s="79" t="s">
        <v>81</v>
      </c>
      <c r="B17" s="24">
        <v>168216</v>
      </c>
      <c r="C17" s="24">
        <v>173145</v>
      </c>
      <c r="D17" s="24">
        <v>172914</v>
      </c>
      <c r="E17" s="24">
        <v>171092</v>
      </c>
      <c r="F17" s="24">
        <v>91525</v>
      </c>
      <c r="G17" s="24">
        <v>93734</v>
      </c>
      <c r="H17" s="24">
        <v>393851</v>
      </c>
      <c r="I17" s="24">
        <v>103778</v>
      </c>
      <c r="J17" s="24">
        <v>90912</v>
      </c>
      <c r="K17" s="24">
        <v>87451</v>
      </c>
      <c r="L17" s="24">
        <v>86649</v>
      </c>
      <c r="M17" s="24">
        <v>71608</v>
      </c>
      <c r="N17" s="24">
        <v>58308</v>
      </c>
    </row>
    <row r="18" spans="1:14" x14ac:dyDescent="0.2">
      <c r="A18" s="79" t="s">
        <v>82</v>
      </c>
      <c r="B18" s="24">
        <v>466879</v>
      </c>
      <c r="C18" s="24">
        <v>418102</v>
      </c>
      <c r="D18" s="24">
        <v>411731</v>
      </c>
      <c r="E18" s="24">
        <v>396690</v>
      </c>
      <c r="F18" s="24">
        <v>406452</v>
      </c>
      <c r="G18" s="24">
        <v>287852</v>
      </c>
      <c r="H18" s="24">
        <v>206114</v>
      </c>
      <c r="I18" s="24">
        <v>216450</v>
      </c>
      <c r="J18" s="24">
        <v>199142</v>
      </c>
      <c r="K18" s="24">
        <v>156450</v>
      </c>
      <c r="L18" s="24">
        <v>164525</v>
      </c>
      <c r="M18" s="24">
        <v>105308</v>
      </c>
      <c r="N18" s="24">
        <v>104511</v>
      </c>
    </row>
    <row r="19" spans="1:14" s="7" customFormat="1" x14ac:dyDescent="0.2">
      <c r="A19" s="80" t="s">
        <v>83</v>
      </c>
      <c r="B19" s="76">
        <v>623595</v>
      </c>
      <c r="C19" s="76">
        <v>600055</v>
      </c>
      <c r="D19" s="76">
        <v>556529</v>
      </c>
      <c r="E19" s="76">
        <v>519777</v>
      </c>
      <c r="F19" s="76">
        <v>518121</v>
      </c>
      <c r="G19" s="76">
        <v>392933</v>
      </c>
      <c r="H19" s="76">
        <v>287692</v>
      </c>
      <c r="I19" s="76">
        <v>295747</v>
      </c>
      <c r="J19" s="76">
        <v>259591</v>
      </c>
      <c r="K19" s="76">
        <v>235316</v>
      </c>
      <c r="L19" s="76">
        <v>219138</v>
      </c>
      <c r="M19" s="76">
        <v>157262</v>
      </c>
      <c r="N19" s="76">
        <v>153938</v>
      </c>
    </row>
    <row r="20" spans="1:14" x14ac:dyDescent="0.2">
      <c r="A20" s="79" t="s">
        <v>84</v>
      </c>
      <c r="B20" s="24">
        <v>702</v>
      </c>
      <c r="C20" s="24">
        <v>702</v>
      </c>
      <c r="D20" s="24">
        <v>702</v>
      </c>
      <c r="E20" s="24">
        <v>702</v>
      </c>
      <c r="F20" s="24">
        <v>702</v>
      </c>
      <c r="G20" s="24">
        <v>5702</v>
      </c>
      <c r="H20" s="24">
        <v>702</v>
      </c>
      <c r="I20" s="24">
        <v>702</v>
      </c>
      <c r="J20" s="24">
        <v>702</v>
      </c>
      <c r="K20" s="24">
        <v>702</v>
      </c>
      <c r="L20" s="24">
        <v>702</v>
      </c>
      <c r="M20" s="24">
        <v>15</v>
      </c>
      <c r="N20" s="24">
        <v>15</v>
      </c>
    </row>
    <row r="21" spans="1:14" x14ac:dyDescent="0.2">
      <c r="A21" s="79" t="s">
        <v>85</v>
      </c>
      <c r="B21" s="24">
        <v>131137</v>
      </c>
      <c r="C21" s="24">
        <v>137786</v>
      </c>
      <c r="D21" s="24">
        <v>144055</v>
      </c>
      <c r="E21" s="24">
        <v>514051</v>
      </c>
      <c r="F21" s="24">
        <v>1553</v>
      </c>
      <c r="G21" s="24">
        <v>140020</v>
      </c>
      <c r="H21" s="24">
        <v>139532</v>
      </c>
      <c r="I21" s="24">
        <v>117245</v>
      </c>
      <c r="J21" s="24">
        <v>93109</v>
      </c>
      <c r="K21" s="24">
        <v>87732</v>
      </c>
      <c r="L21" s="24">
        <v>592247</v>
      </c>
      <c r="M21" s="24">
        <v>85110</v>
      </c>
      <c r="N21" s="24">
        <v>82983</v>
      </c>
    </row>
    <row r="22" spans="1:14" x14ac:dyDescent="0.2">
      <c r="A22" s="79" t="s">
        <v>86</v>
      </c>
      <c r="B22" s="24">
        <v>-17855</v>
      </c>
      <c r="C22" s="24">
        <v>-23974</v>
      </c>
      <c r="D22" s="24">
        <v>-20230</v>
      </c>
      <c r="E22" s="24">
        <v>-9120</v>
      </c>
      <c r="F22" s="24">
        <v>518173</v>
      </c>
      <c r="G22" s="24">
        <v>-16529</v>
      </c>
      <c r="H22" s="24">
        <v>18599</v>
      </c>
      <c r="I22" s="24">
        <v>14403</v>
      </c>
      <c r="J22" s="24">
        <v>14414</v>
      </c>
      <c r="K22" s="24">
        <v>11732</v>
      </c>
      <c r="L22" s="24">
        <v>9749</v>
      </c>
      <c r="M22" s="24">
        <v>1582</v>
      </c>
      <c r="N22" s="24">
        <v>-2272</v>
      </c>
    </row>
    <row r="23" spans="1:14" x14ac:dyDescent="0.2">
      <c r="A23" s="79" t="s">
        <v>87</v>
      </c>
      <c r="B23" s="24">
        <v>36890</v>
      </c>
      <c r="C23" s="24">
        <v>33693</v>
      </c>
      <c r="D23" s="24">
        <v>33070</v>
      </c>
      <c r="E23" s="24">
        <v>32494</v>
      </c>
      <c r="F23" s="24">
        <v>32889</v>
      </c>
      <c r="G23" s="24">
        <v>37613</v>
      </c>
      <c r="H23" s="24">
        <v>37224</v>
      </c>
      <c r="I23" s="24">
        <v>37384</v>
      </c>
      <c r="J23" s="24">
        <v>35504</v>
      </c>
      <c r="K23" s="24">
        <v>34405</v>
      </c>
      <c r="L23" s="24">
        <v>34307</v>
      </c>
      <c r="M23" s="24">
        <v>534691</v>
      </c>
      <c r="N23" s="24">
        <v>34173</v>
      </c>
    </row>
    <row r="24" spans="1:14" s="7" customFormat="1" x14ac:dyDescent="0.2">
      <c r="A24" s="80" t="s">
        <v>88</v>
      </c>
      <c r="B24" s="76">
        <v>124198</v>
      </c>
      <c r="C24" s="76">
        <v>118134</v>
      </c>
      <c r="D24" s="76">
        <v>128470</v>
      </c>
      <c r="E24" s="76">
        <v>136783</v>
      </c>
      <c r="F24" s="76">
        <v>136833</v>
      </c>
      <c r="G24" s="76">
        <v>100138</v>
      </c>
      <c r="H24" s="76">
        <v>77491</v>
      </c>
      <c r="I24" s="76">
        <v>73498</v>
      </c>
      <c r="J24" s="76">
        <v>51481</v>
      </c>
      <c r="K24" s="76">
        <v>29861</v>
      </c>
      <c r="L24" s="76">
        <v>37073</v>
      </c>
      <c r="M24" s="76">
        <v>541612</v>
      </c>
      <c r="N24" s="76">
        <v>34912</v>
      </c>
    </row>
    <row r="25" spans="1:14" s="7" customFormat="1" x14ac:dyDescent="0.2">
      <c r="A25" s="81" t="s">
        <v>89</v>
      </c>
      <c r="B25" s="26">
        <v>747793</v>
      </c>
      <c r="C25" s="26">
        <v>718189</v>
      </c>
      <c r="D25" s="26">
        <v>684999</v>
      </c>
      <c r="E25" s="26">
        <v>656560</v>
      </c>
      <c r="F25" s="26">
        <v>654954</v>
      </c>
      <c r="G25" s="26">
        <v>493071</v>
      </c>
      <c r="H25" s="26">
        <v>365183</v>
      </c>
      <c r="I25" s="26">
        <v>369245</v>
      </c>
      <c r="J25" s="26">
        <v>5311072</v>
      </c>
      <c r="K25" s="26">
        <v>265177</v>
      </c>
      <c r="L25" s="26">
        <v>256211</v>
      </c>
      <c r="M25" s="26">
        <v>198874</v>
      </c>
      <c r="N25" s="26">
        <v>188851</v>
      </c>
    </row>
    <row r="26" spans="1:14" x14ac:dyDescent="0.2">
      <c r="B26" s="24"/>
    </row>
    <row r="27" spans="1:14" x14ac:dyDescent="0.2">
      <c r="A27" s="82" t="s">
        <v>32</v>
      </c>
      <c r="B27" s="77">
        <f>+'[1]General electric CO'!B31</f>
        <v>11644</v>
      </c>
      <c r="C27" s="71">
        <f>+'[1]General electric CO'!C31</f>
        <v>14151</v>
      </c>
      <c r="D27" s="71">
        <f>+'[1]General electric CO'!D31</f>
        <v>13641</v>
      </c>
      <c r="E27" s="71">
        <f>+'[1]General electric CO'!E31</f>
        <v>13057</v>
      </c>
      <c r="F27" s="71">
        <f>+'[1]General electric CO'!F31</f>
        <v>15233</v>
      </c>
      <c r="G27" s="71">
        <f>+'[1]General electric CO'!G31</f>
        <v>-6126</v>
      </c>
      <c r="H27" s="71">
        <f>+'[1]General electric CO'!H31</f>
        <v>7500</v>
      </c>
      <c r="I27" s="71">
        <f>+'[1]General electric CO'!I31</f>
        <v>-8484</v>
      </c>
      <c r="J27" s="71">
        <f>+'[1]General electric CO'!J31</f>
        <v>-22355</v>
      </c>
      <c r="K27" s="71">
        <f>+'[1]General electric CO'!K31</f>
        <v>-4979</v>
      </c>
      <c r="L27" s="71">
        <f>+'[1]General electric CO'!L31</f>
        <v>5704</v>
      </c>
      <c r="M27" s="71">
        <f>+'[1]General electric CO'!M31</f>
        <v>-6520</v>
      </c>
      <c r="N27" s="71">
        <f>+'[1]General electric CO'!N31</f>
        <v>225</v>
      </c>
    </row>
    <row r="28" spans="1:14" s="18" customFormat="1" x14ac:dyDescent="0.2">
      <c r="A28" s="81"/>
    </row>
    <row r="31" spans="1:14" x14ac:dyDescent="0.2">
      <c r="B31" s="24"/>
    </row>
    <row r="32" spans="1:14" x14ac:dyDescent="0.2">
      <c r="B32" s="24"/>
    </row>
    <row r="33" spans="2:2" x14ac:dyDescent="0.2">
      <c r="B33" s="24"/>
    </row>
    <row r="34" spans="2:2" x14ac:dyDescent="0.2">
      <c r="B34" s="24"/>
    </row>
    <row r="35" spans="2:2" x14ac:dyDescent="0.2">
      <c r="B35" s="24"/>
    </row>
    <row r="36" spans="2:2" x14ac:dyDescent="0.2">
      <c r="B36" s="24"/>
    </row>
    <row r="37" spans="2:2" x14ac:dyDescent="0.2">
      <c r="B37" s="24"/>
    </row>
    <row r="38" spans="2:2" x14ac:dyDescent="0.2">
      <c r="B38" s="25"/>
    </row>
    <row r="39" spans="2:2" x14ac:dyDescent="0.2">
      <c r="B39" s="6"/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91C4-9679-49CA-B685-72D8B73A792A}">
  <sheetPr>
    <tabColor rgb="FFFFFF00"/>
  </sheetPr>
  <dimension ref="A1:T39"/>
  <sheetViews>
    <sheetView workbookViewId="0">
      <selection activeCell="E22" sqref="E22"/>
    </sheetView>
  </sheetViews>
  <sheetFormatPr baseColWidth="10" defaultColWidth="12" defaultRowHeight="12.75" x14ac:dyDescent="0.2"/>
  <cols>
    <col min="1" max="1" width="43.6640625" style="79" bestFit="1" customWidth="1"/>
    <col min="2" max="2" width="14.33203125" bestFit="1" customWidth="1"/>
    <col min="3" max="3" width="15.5" bestFit="1" customWidth="1"/>
    <col min="4" max="14" width="14.33203125" bestFit="1" customWidth="1"/>
  </cols>
  <sheetData>
    <row r="1" spans="1:20" ht="14.25" x14ac:dyDescent="0.2">
      <c r="A1" s="146" t="s">
        <v>108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6"/>
      <c r="P1" s="9"/>
      <c r="Q1" s="9"/>
      <c r="R1" s="9"/>
      <c r="S1" s="9"/>
      <c r="T1" s="9"/>
    </row>
    <row r="2" spans="1:20" x14ac:dyDescent="0.2">
      <c r="A2" s="78" t="s">
        <v>1</v>
      </c>
      <c r="B2" s="20">
        <v>2010</v>
      </c>
      <c r="C2" s="20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  <c r="O2" s="6"/>
      <c r="P2" s="9"/>
      <c r="Q2" s="9"/>
      <c r="R2" s="9"/>
      <c r="S2" s="9"/>
      <c r="T2" s="9"/>
    </row>
    <row r="3" spans="1:20" x14ac:dyDescent="0.2">
      <c r="A3" s="79" t="s">
        <v>66</v>
      </c>
      <c r="B3" s="24">
        <v>27658</v>
      </c>
      <c r="C3" s="24">
        <v>32261</v>
      </c>
      <c r="D3" s="24">
        <v>21089</v>
      </c>
      <c r="E3" s="24">
        <v>29206</v>
      </c>
      <c r="F3" s="24">
        <v>33089</v>
      </c>
      <c r="G3" s="24">
        <v>38376</v>
      </c>
      <c r="H3" s="24">
        <v>41907</v>
      </c>
      <c r="I3" s="24">
        <v>18296</v>
      </c>
      <c r="J3" s="24">
        <v>19687</v>
      </c>
      <c r="K3" s="24">
        <v>19287</v>
      </c>
      <c r="L3" s="24" t="s">
        <v>109</v>
      </c>
      <c r="M3" s="24">
        <v>31608</v>
      </c>
      <c r="N3" s="24">
        <v>23519</v>
      </c>
    </row>
    <row r="4" spans="1:20" x14ac:dyDescent="0.2">
      <c r="A4" s="79" t="s">
        <v>67</v>
      </c>
      <c r="B4" s="24">
        <v>9774</v>
      </c>
      <c r="C4" s="24">
        <v>10581</v>
      </c>
      <c r="D4" s="24">
        <v>11309</v>
      </c>
      <c r="E4" s="24">
        <v>11713</v>
      </c>
      <c r="F4" s="24">
        <v>10985</v>
      </c>
      <c r="G4" s="24">
        <v>10734</v>
      </c>
      <c r="H4" s="24">
        <v>11699</v>
      </c>
      <c r="I4" s="24">
        <v>13490</v>
      </c>
      <c r="J4" s="24">
        <v>14098</v>
      </c>
      <c r="K4" s="24">
        <v>14481</v>
      </c>
      <c r="L4" s="24">
        <v>13576</v>
      </c>
      <c r="M4" s="24">
        <v>15283</v>
      </c>
      <c r="N4" s="24">
        <v>16160</v>
      </c>
    </row>
    <row r="5" spans="1:20" x14ac:dyDescent="0.2">
      <c r="A5" s="79" t="s">
        <v>68</v>
      </c>
      <c r="B5" s="24">
        <v>5378</v>
      </c>
      <c r="C5" s="24">
        <v>6285</v>
      </c>
      <c r="D5" s="24">
        <v>7495</v>
      </c>
      <c r="E5" s="24">
        <v>7878</v>
      </c>
      <c r="F5" s="24">
        <v>8184</v>
      </c>
      <c r="G5" s="24">
        <v>8053</v>
      </c>
      <c r="H5" s="24">
        <v>8144</v>
      </c>
      <c r="I5" s="24">
        <v>8765</v>
      </c>
      <c r="J5" s="24">
        <v>8599</v>
      </c>
      <c r="K5" s="24">
        <v>9020</v>
      </c>
      <c r="L5" s="24">
        <v>9344</v>
      </c>
      <c r="M5" s="24">
        <v>10387</v>
      </c>
      <c r="N5" s="24">
        <v>12483</v>
      </c>
    </row>
    <row r="6" spans="1:20" x14ac:dyDescent="0.2">
      <c r="A6" s="79" t="s">
        <v>69</v>
      </c>
      <c r="B6" s="24">
        <v>2273</v>
      </c>
      <c r="C6" s="24">
        <v>2633</v>
      </c>
      <c r="D6" s="24">
        <v>3084</v>
      </c>
      <c r="E6" s="24">
        <v>4003</v>
      </c>
      <c r="F6" s="24">
        <v>3486</v>
      </c>
      <c r="G6" s="24">
        <v>3047</v>
      </c>
      <c r="H6" s="24">
        <v>3282</v>
      </c>
      <c r="I6" s="24">
        <v>2537</v>
      </c>
      <c r="J6" s="24">
        <v>2699</v>
      </c>
      <c r="K6" s="24">
        <v>2392</v>
      </c>
      <c r="L6" s="24">
        <v>3132</v>
      </c>
      <c r="M6" s="24">
        <v>3701</v>
      </c>
      <c r="N6" s="24">
        <v>3132</v>
      </c>
    </row>
    <row r="7" spans="1:20" x14ac:dyDescent="0.2">
      <c r="A7" s="79" t="s">
        <v>70</v>
      </c>
      <c r="B7" s="24"/>
      <c r="C7" s="24"/>
      <c r="D7" s="24"/>
      <c r="E7" s="24"/>
      <c r="F7" s="24"/>
      <c r="G7" s="24"/>
      <c r="H7" s="24"/>
      <c r="I7" s="24"/>
      <c r="J7" s="24">
        <v>950</v>
      </c>
      <c r="K7" s="24">
        <v>94</v>
      </c>
      <c r="L7" s="24"/>
      <c r="M7" s="24"/>
      <c r="N7" s="24"/>
    </row>
    <row r="8" spans="1:20" x14ac:dyDescent="0.2">
      <c r="A8" s="80" t="s">
        <v>110</v>
      </c>
      <c r="B8" s="76">
        <v>47307</v>
      </c>
      <c r="C8" s="76">
        <v>54316</v>
      </c>
      <c r="D8" s="76">
        <v>46116</v>
      </c>
      <c r="E8" s="76">
        <v>56407</v>
      </c>
      <c r="F8" s="76">
        <v>55744</v>
      </c>
      <c r="G8" s="76">
        <v>60210</v>
      </c>
      <c r="H8" s="76">
        <v>65032</v>
      </c>
      <c r="I8" s="76">
        <v>43088</v>
      </c>
      <c r="J8" s="76">
        <v>46033</v>
      </c>
      <c r="K8" s="76">
        <v>45274</v>
      </c>
      <c r="L8" s="76">
        <v>51237</v>
      </c>
      <c r="M8" s="76">
        <v>60979</v>
      </c>
      <c r="N8" s="76">
        <v>55294</v>
      </c>
    </row>
    <row r="9" spans="1:20" x14ac:dyDescent="0.2">
      <c r="A9" s="79" t="s">
        <v>72</v>
      </c>
      <c r="B9" s="24">
        <v>14553</v>
      </c>
      <c r="C9" s="24">
        <v>14739</v>
      </c>
      <c r="D9" s="24">
        <v>16097</v>
      </c>
      <c r="E9" s="24">
        <v>16710</v>
      </c>
      <c r="F9" s="24">
        <v>16126</v>
      </c>
      <c r="G9" s="24">
        <v>15905</v>
      </c>
      <c r="H9" s="24">
        <v>15912</v>
      </c>
      <c r="I9" s="24">
        <v>17005</v>
      </c>
      <c r="J9" s="24">
        <v>17035</v>
      </c>
      <c r="K9" s="24">
        <v>17658</v>
      </c>
      <c r="L9" s="24">
        <v>18766</v>
      </c>
      <c r="M9" s="24">
        <v>18962</v>
      </c>
      <c r="N9" s="24">
        <v>19803</v>
      </c>
    </row>
    <row r="10" spans="1:20" x14ac:dyDescent="0.2">
      <c r="A10" s="79" t="s">
        <v>73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0" x14ac:dyDescent="0.2">
      <c r="A11" s="79" t="s">
        <v>74</v>
      </c>
      <c r="B11" s="24">
        <v>32010</v>
      </c>
      <c r="C11" s="24">
        <v>34276</v>
      </c>
      <c r="D11" s="24">
        <v>51176</v>
      </c>
      <c r="E11" s="24">
        <v>50745</v>
      </c>
      <c r="F11" s="24">
        <v>49054</v>
      </c>
      <c r="G11" s="27">
        <v>47393</v>
      </c>
      <c r="H11" s="27">
        <v>49681</v>
      </c>
      <c r="I11" s="24">
        <v>85134</v>
      </c>
      <c r="J11" s="24">
        <v>78064</v>
      </c>
      <c r="K11" s="24">
        <v>81282</v>
      </c>
      <c r="L11" s="24">
        <v>89795</v>
      </c>
      <c r="M11" s="24">
        <v>81638</v>
      </c>
      <c r="N11" s="24">
        <v>93556</v>
      </c>
    </row>
    <row r="12" spans="1:20" x14ac:dyDescent="0.2">
      <c r="A12" s="79" t="s">
        <v>75</v>
      </c>
      <c r="B12" s="24">
        <v>3942</v>
      </c>
      <c r="C12" s="24">
        <v>3773</v>
      </c>
      <c r="D12" s="24">
        <v>3417</v>
      </c>
      <c r="E12" s="24">
        <v>4949</v>
      </c>
      <c r="F12" s="24">
        <v>3232</v>
      </c>
      <c r="G12" s="27">
        <v>4413</v>
      </c>
      <c r="H12" s="27">
        <v>4435</v>
      </c>
      <c r="I12" s="24">
        <v>4971</v>
      </c>
      <c r="J12" s="24">
        <v>4182</v>
      </c>
      <c r="K12" s="24">
        <v>5695</v>
      </c>
      <c r="L12" s="24">
        <v>6562</v>
      </c>
      <c r="M12" s="24">
        <v>10216</v>
      </c>
      <c r="N12" s="24">
        <v>9602</v>
      </c>
    </row>
    <row r="13" spans="1:20" x14ac:dyDescent="0.2">
      <c r="A13" s="79" t="s">
        <v>111</v>
      </c>
      <c r="B13" s="24">
        <v>55601</v>
      </c>
      <c r="C13" s="24">
        <v>59328</v>
      </c>
      <c r="D13" s="24">
        <v>75231</v>
      </c>
      <c r="E13" s="24">
        <v>76276</v>
      </c>
      <c r="F13" s="24">
        <v>74614</v>
      </c>
      <c r="G13" s="27">
        <v>73201</v>
      </c>
      <c r="H13" s="27">
        <v>76176</v>
      </c>
      <c r="I13" s="24">
        <v>114215</v>
      </c>
      <c r="J13" s="24">
        <v>106921</v>
      </c>
      <c r="K13" s="24">
        <v>112454</v>
      </c>
      <c r="L13" s="24">
        <v>123657</v>
      </c>
      <c r="M13" s="24">
        <v>121039</v>
      </c>
      <c r="N13" s="24">
        <v>132084</v>
      </c>
    </row>
    <row r="14" spans="1:20" s="7" customFormat="1" x14ac:dyDescent="0.2">
      <c r="A14" s="80" t="s">
        <v>77</v>
      </c>
      <c r="B14" s="76">
        <v>102908</v>
      </c>
      <c r="C14" s="76">
        <v>113644</v>
      </c>
      <c r="D14" s="76">
        <v>121347</v>
      </c>
      <c r="E14" s="76">
        <v>132683</v>
      </c>
      <c r="F14" s="76">
        <v>130358</v>
      </c>
      <c r="G14" s="76">
        <v>133411</v>
      </c>
      <c r="H14" s="76">
        <v>141208</v>
      </c>
      <c r="I14" s="76">
        <v>157303</v>
      </c>
      <c r="J14" s="76">
        <v>152954</v>
      </c>
      <c r="K14" s="76">
        <v>157728</v>
      </c>
      <c r="L14" s="76">
        <v>174894</v>
      </c>
      <c r="M14" s="76">
        <v>182018</v>
      </c>
      <c r="N14" s="76">
        <v>187378</v>
      </c>
    </row>
    <row r="15" spans="1:20" x14ac:dyDescent="0.2">
      <c r="A15" s="79" t="s">
        <v>78</v>
      </c>
      <c r="B15" s="24">
        <v>23072</v>
      </c>
      <c r="C15" s="24">
        <v>22811</v>
      </c>
      <c r="D15" s="24">
        <v>24262</v>
      </c>
      <c r="E15" s="24">
        <v>25675</v>
      </c>
      <c r="F15" s="24">
        <v>25031</v>
      </c>
      <c r="G15" s="24">
        <v>27747</v>
      </c>
      <c r="H15" s="24">
        <v>26287</v>
      </c>
      <c r="I15" s="24">
        <v>30537</v>
      </c>
      <c r="J15" s="24">
        <v>31230</v>
      </c>
      <c r="K15" s="24">
        <v>35964</v>
      </c>
      <c r="L15" s="24">
        <v>42493</v>
      </c>
      <c r="M15" s="24">
        <v>45226</v>
      </c>
      <c r="N15" s="24">
        <v>55802</v>
      </c>
    </row>
    <row r="16" spans="1:20" x14ac:dyDescent="0.2">
      <c r="A16" s="79" t="s">
        <v>79</v>
      </c>
      <c r="B16" s="24">
        <v>9156</v>
      </c>
      <c r="C16" s="24">
        <v>12969</v>
      </c>
      <c r="D16" s="24">
        <v>11489</v>
      </c>
      <c r="E16" s="24">
        <v>13328</v>
      </c>
      <c r="F16" s="24">
        <v>15122</v>
      </c>
      <c r="G16" s="24">
        <v>12857</v>
      </c>
      <c r="H16" s="24">
        <v>22442</v>
      </c>
      <c r="I16" s="24">
        <v>30675</v>
      </c>
      <c r="J16" s="24">
        <v>27684</v>
      </c>
      <c r="K16" s="24">
        <v>26494</v>
      </c>
      <c r="L16" s="24">
        <v>32635</v>
      </c>
      <c r="M16" s="24">
        <v>29985</v>
      </c>
      <c r="N16" s="24">
        <v>26888</v>
      </c>
    </row>
    <row r="17" spans="1:14" x14ac:dyDescent="0.2">
      <c r="A17" s="79" t="s">
        <v>112</v>
      </c>
      <c r="B17" s="24">
        <v>6567</v>
      </c>
      <c r="C17" s="24">
        <v>10631</v>
      </c>
      <c r="D17" s="24">
        <v>8552</v>
      </c>
      <c r="E17" s="24">
        <v>7854</v>
      </c>
      <c r="F17" s="24">
        <v>8034</v>
      </c>
      <c r="G17" s="24">
        <v>10241</v>
      </c>
      <c r="H17" s="24">
        <v>9536</v>
      </c>
      <c r="I17" s="24">
        <v>17489</v>
      </c>
      <c r="J17" s="24">
        <v>16831</v>
      </c>
      <c r="K17" s="24">
        <v>19178</v>
      </c>
      <c r="L17" s="24">
        <v>18503</v>
      </c>
      <c r="M17" s="24">
        <v>16399</v>
      </c>
      <c r="N17" s="24">
        <v>14743</v>
      </c>
    </row>
    <row r="18" spans="1:14" x14ac:dyDescent="0.2">
      <c r="A18" s="79" t="s">
        <v>82</v>
      </c>
      <c r="B18" s="24">
        <v>23257</v>
      </c>
      <c r="C18" s="24">
        <v>33753</v>
      </c>
      <c r="D18" s="24">
        <v>32259</v>
      </c>
      <c r="E18" s="24">
        <v>32955</v>
      </c>
      <c r="F18" s="24">
        <v>35575</v>
      </c>
      <c r="G18" s="24">
        <v>34514</v>
      </c>
      <c r="H18" s="24">
        <v>44503</v>
      </c>
      <c r="I18" s="24">
        <v>66606</v>
      </c>
      <c r="J18" s="24">
        <v>61972</v>
      </c>
      <c r="K18" s="24">
        <v>62293</v>
      </c>
      <c r="L18" s="24" t="s">
        <v>113</v>
      </c>
      <c r="M18" s="24">
        <v>62769</v>
      </c>
      <c r="N18" s="24">
        <v>54772</v>
      </c>
    </row>
    <row r="19" spans="1:14" s="7" customFormat="1" x14ac:dyDescent="0.2">
      <c r="A19" s="80" t="s">
        <v>83</v>
      </c>
      <c r="B19" s="76">
        <v>46329</v>
      </c>
      <c r="C19" s="76">
        <v>56564</v>
      </c>
      <c r="D19" s="76">
        <v>56521</v>
      </c>
      <c r="E19" s="76">
        <v>58630</v>
      </c>
      <c r="F19" s="76">
        <v>60606</v>
      </c>
      <c r="G19" s="76">
        <v>62261</v>
      </c>
      <c r="H19" s="76">
        <v>70790</v>
      </c>
      <c r="I19" s="76">
        <v>97143</v>
      </c>
      <c r="J19" s="76">
        <v>93202</v>
      </c>
      <c r="K19" s="76">
        <v>98257</v>
      </c>
      <c r="L19" s="76">
        <v>111616</v>
      </c>
      <c r="M19" s="76">
        <v>107995</v>
      </c>
      <c r="N19" s="76">
        <v>110574</v>
      </c>
    </row>
    <row r="20" spans="1:14" x14ac:dyDescent="0.2">
      <c r="A20" s="79" t="s">
        <v>84</v>
      </c>
      <c r="B20" s="24">
        <v>3120</v>
      </c>
      <c r="C20" s="24">
        <v>3120</v>
      </c>
      <c r="D20" s="24">
        <v>3120</v>
      </c>
      <c r="E20" s="24">
        <v>3120</v>
      </c>
      <c r="F20" s="24">
        <v>3120</v>
      </c>
      <c r="G20" s="24">
        <v>3120</v>
      </c>
      <c r="H20" s="24">
        <v>3120</v>
      </c>
      <c r="I20" s="24">
        <v>3120</v>
      </c>
      <c r="J20" s="24">
        <v>3120</v>
      </c>
      <c r="K20" s="24">
        <v>3120</v>
      </c>
      <c r="L20" s="24">
        <v>3120</v>
      </c>
      <c r="M20" s="24">
        <v>3120</v>
      </c>
      <c r="N20" s="24">
        <v>3120</v>
      </c>
    </row>
    <row r="21" spans="1:14" x14ac:dyDescent="0.2">
      <c r="A21" s="79" t="s">
        <v>85</v>
      </c>
      <c r="B21" s="24">
        <v>77773</v>
      </c>
      <c r="C21" s="24">
        <v>81251</v>
      </c>
      <c r="D21" s="24">
        <v>85992</v>
      </c>
      <c r="E21" s="24">
        <v>89493</v>
      </c>
      <c r="F21" s="24">
        <v>97.245000000000005</v>
      </c>
      <c r="G21" s="24">
        <v>103879</v>
      </c>
      <c r="H21" s="24">
        <v>110551</v>
      </c>
      <c r="I21" s="24">
        <v>101793</v>
      </c>
      <c r="J21" s="24">
        <v>106216</v>
      </c>
      <c r="K21" s="24">
        <v>110659</v>
      </c>
      <c r="L21" s="24">
        <v>113890</v>
      </c>
      <c r="M21" s="24">
        <v>123060</v>
      </c>
      <c r="N21" s="24">
        <v>128345</v>
      </c>
    </row>
    <row r="22" spans="1:14" x14ac:dyDescent="0.2">
      <c r="A22" s="79" t="s">
        <v>86</v>
      </c>
      <c r="B22" s="24">
        <v>-3531</v>
      </c>
      <c r="C22" s="24">
        <v>-5632</v>
      </c>
      <c r="D22" s="24">
        <v>-5810</v>
      </c>
      <c r="E22" s="24">
        <v>-2860</v>
      </c>
      <c r="F22" s="24">
        <v>-10722</v>
      </c>
      <c r="G22" s="24">
        <v>-13165</v>
      </c>
      <c r="H22" s="24">
        <v>14901</v>
      </c>
      <c r="I22" s="24">
        <v>-13199</v>
      </c>
      <c r="J22" s="24">
        <v>-15222</v>
      </c>
      <c r="K22" s="24" t="s">
        <v>114</v>
      </c>
      <c r="L22" s="24" t="s">
        <v>115</v>
      </c>
      <c r="M22" s="24">
        <v>-13058</v>
      </c>
      <c r="N22" s="24"/>
    </row>
    <row r="23" spans="1:14" x14ac:dyDescent="0.2">
      <c r="A23" s="79" t="s">
        <v>87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 t="s">
        <v>116</v>
      </c>
    </row>
    <row r="24" spans="1:14" s="7" customFormat="1" x14ac:dyDescent="0.2">
      <c r="A24" s="80" t="s">
        <v>88</v>
      </c>
      <c r="B24" s="76">
        <v>56579</v>
      </c>
      <c r="C24" s="76">
        <v>57080</v>
      </c>
      <c r="D24" s="76">
        <v>64826</v>
      </c>
      <c r="E24" s="76">
        <v>74053</v>
      </c>
      <c r="F24" s="76">
        <v>69752</v>
      </c>
      <c r="G24" s="76">
        <v>71150</v>
      </c>
      <c r="H24" s="76">
        <v>70418</v>
      </c>
      <c r="I24" s="76">
        <v>60160</v>
      </c>
      <c r="J24" s="76">
        <v>59752</v>
      </c>
      <c r="K24" s="76">
        <v>59471</v>
      </c>
      <c r="L24" s="76">
        <v>63278</v>
      </c>
      <c r="M24" s="76">
        <v>74023</v>
      </c>
      <c r="N24" s="76">
        <v>76804</v>
      </c>
    </row>
    <row r="25" spans="1:14" s="7" customFormat="1" x14ac:dyDescent="0.2">
      <c r="A25" s="81" t="s">
        <v>89</v>
      </c>
      <c r="B25" s="26">
        <v>102908</v>
      </c>
      <c r="C25" s="26">
        <v>113644</v>
      </c>
      <c r="D25" s="26">
        <v>121347</v>
      </c>
      <c r="E25" s="26">
        <v>132683</v>
      </c>
      <c r="F25" s="26">
        <v>130358</v>
      </c>
      <c r="G25" s="26">
        <v>133411</v>
      </c>
      <c r="H25" s="26">
        <v>141208</v>
      </c>
      <c r="I25" s="26">
        <v>157303</v>
      </c>
      <c r="J25" s="26">
        <v>152954</v>
      </c>
      <c r="K25" s="26">
        <v>157728</v>
      </c>
      <c r="L25" s="26">
        <v>174894</v>
      </c>
      <c r="M25" s="26">
        <v>182018</v>
      </c>
      <c r="N25" s="26">
        <v>187378</v>
      </c>
    </row>
    <row r="26" spans="1:14" x14ac:dyDescent="0.2">
      <c r="B26" s="24"/>
    </row>
    <row r="27" spans="1:14" x14ac:dyDescent="0.2">
      <c r="A27" s="82" t="s">
        <v>32</v>
      </c>
      <c r="B27" s="77">
        <f>+'[1]J&amp;J'!B15</f>
        <v>12266</v>
      </c>
      <c r="C27" s="71">
        <f>+'[1]J&amp;J'!C15</f>
        <v>13334</v>
      </c>
      <c r="D27" s="71">
        <f>+'[1]J&amp;J'!D15</f>
        <v>9672</v>
      </c>
      <c r="E27" s="71">
        <f>+'[1]J&amp;J'!E15</f>
        <v>13831</v>
      </c>
      <c r="F27" s="71">
        <f>+'[1]J&amp;J'!F15</f>
        <v>16323</v>
      </c>
      <c r="G27" s="71">
        <f>+'[1]J&amp;J'!G15</f>
        <v>15409</v>
      </c>
      <c r="H27" s="71">
        <f>+'[1]J&amp;J'!H15</f>
        <v>16540</v>
      </c>
      <c r="I27" s="71">
        <f>+'[1]J&amp;J'!I15</f>
        <v>1300</v>
      </c>
      <c r="J27" s="71">
        <f>+'[1]J&amp;J'!J15</f>
        <v>15297</v>
      </c>
      <c r="K27" s="71">
        <f>+'[1]J&amp;J'!K15</f>
        <v>15119</v>
      </c>
      <c r="L27" s="71">
        <f>+'[1]J&amp;J'!L15</f>
        <v>14714</v>
      </c>
      <c r="M27" s="71">
        <f>+'[1]J&amp;J'!M15</f>
        <v>20878</v>
      </c>
      <c r="N27" s="71">
        <f>+'[1]J&amp;J'!N15</f>
        <v>17941</v>
      </c>
    </row>
    <row r="28" spans="1:14" x14ac:dyDescent="0.2">
      <c r="A28" s="8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31" spans="1:14" x14ac:dyDescent="0.2">
      <c r="B31" s="24"/>
    </row>
    <row r="32" spans="1:14" x14ac:dyDescent="0.2">
      <c r="B32" s="24"/>
    </row>
    <row r="33" spans="2:2" x14ac:dyDescent="0.2">
      <c r="B33" s="24"/>
    </row>
    <row r="34" spans="2:2" x14ac:dyDescent="0.2">
      <c r="B34" s="24"/>
    </row>
    <row r="35" spans="2:2" x14ac:dyDescent="0.2">
      <c r="B35" s="24"/>
    </row>
    <row r="36" spans="2:2" x14ac:dyDescent="0.2">
      <c r="B36" s="24"/>
    </row>
    <row r="37" spans="2:2" x14ac:dyDescent="0.2">
      <c r="B37" s="24"/>
    </row>
    <row r="38" spans="2:2" x14ac:dyDescent="0.2">
      <c r="B38" s="25"/>
    </row>
    <row r="39" spans="2:2" x14ac:dyDescent="0.2">
      <c r="B39" s="6"/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31D6-9C4B-4A9B-98DF-AC1A30374759}">
  <sheetPr>
    <tabColor rgb="FF002060"/>
  </sheetPr>
  <dimension ref="A1:T39"/>
  <sheetViews>
    <sheetView zoomScale="86" workbookViewId="0">
      <selection activeCell="E17" sqref="E17"/>
    </sheetView>
  </sheetViews>
  <sheetFormatPr baseColWidth="10" defaultColWidth="12" defaultRowHeight="12.75" x14ac:dyDescent="0.2"/>
  <cols>
    <col min="1" max="1" width="43.6640625" style="79" bestFit="1" customWidth="1"/>
    <col min="2" max="2" width="14.33203125" bestFit="1" customWidth="1"/>
    <col min="3" max="3" width="15.5" bestFit="1" customWidth="1"/>
    <col min="4" max="14" width="14.33203125" bestFit="1" customWidth="1"/>
  </cols>
  <sheetData>
    <row r="1" spans="1:20" ht="14.25" x14ac:dyDescent="0.2">
      <c r="A1" s="146" t="s">
        <v>117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6"/>
      <c r="P1" s="9"/>
      <c r="Q1" s="9"/>
      <c r="R1" s="9"/>
      <c r="S1" s="9"/>
      <c r="T1" s="9"/>
    </row>
    <row r="2" spans="1:20" x14ac:dyDescent="0.2">
      <c r="A2" s="78" t="s">
        <v>1</v>
      </c>
      <c r="B2" s="20">
        <v>2010</v>
      </c>
      <c r="C2" s="20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  <c r="O2" s="6"/>
      <c r="P2" s="9"/>
      <c r="Q2" s="9"/>
      <c r="R2" s="9"/>
      <c r="S2" s="9"/>
      <c r="T2" s="9"/>
    </row>
    <row r="3" spans="1:20" x14ac:dyDescent="0.2">
      <c r="A3" s="79" t="s">
        <v>66</v>
      </c>
      <c r="B3" s="24">
        <v>761686</v>
      </c>
      <c r="C3" s="24">
        <v>824158</v>
      </c>
      <c r="D3" s="24">
        <v>921861</v>
      </c>
      <c r="E3" s="24">
        <v>978602</v>
      </c>
      <c r="F3" s="24">
        <v>1127099</v>
      </c>
      <c r="G3" s="24">
        <v>916919</v>
      </c>
      <c r="H3" s="24">
        <v>991732</v>
      </c>
      <c r="I3" s="24">
        <v>1011570</v>
      </c>
      <c r="J3" s="24">
        <v>1014095</v>
      </c>
      <c r="K3" s="24">
        <v>882475</v>
      </c>
      <c r="L3" s="24">
        <v>1327019</v>
      </c>
      <c r="M3" s="24">
        <v>1436107</v>
      </c>
      <c r="N3" s="24" t="s">
        <v>118</v>
      </c>
    </row>
    <row r="4" spans="1:20" x14ac:dyDescent="0.2">
      <c r="A4" s="79" t="s">
        <v>67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20" x14ac:dyDescent="0.2">
      <c r="A5" s="79" t="s">
        <v>68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20" x14ac:dyDescent="0.2">
      <c r="A6" s="79" t="s">
        <v>69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20" x14ac:dyDescent="0.2">
      <c r="A7" s="79" t="s">
        <v>70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20" x14ac:dyDescent="0.2">
      <c r="A8" s="80" t="s">
        <v>71</v>
      </c>
      <c r="B8" s="76">
        <v>1492494</v>
      </c>
      <c r="C8" s="76">
        <v>1581747</v>
      </c>
      <c r="D8" s="76">
        <v>1694654</v>
      </c>
      <c r="E8" s="76">
        <v>1765916</v>
      </c>
      <c r="F8" s="76">
        <v>1940329</v>
      </c>
      <c r="G8" s="76">
        <v>1787268</v>
      </c>
      <c r="H8" s="76">
        <v>1925051</v>
      </c>
      <c r="I8" s="76">
        <v>1996392</v>
      </c>
      <c r="J8" s="76">
        <v>2058404</v>
      </c>
      <c r="K8" s="76">
        <v>1939833</v>
      </c>
      <c r="L8" s="76">
        <v>2402047</v>
      </c>
      <c r="M8" s="76">
        <v>2600005</v>
      </c>
      <c r="N8" s="76">
        <v>2577735</v>
      </c>
    </row>
    <row r="9" spans="1:20" x14ac:dyDescent="0.2">
      <c r="A9" s="79" t="s">
        <v>72</v>
      </c>
      <c r="B9" s="24">
        <v>13355</v>
      </c>
      <c r="C9" s="24">
        <v>14041</v>
      </c>
      <c r="D9" s="24">
        <v>14519</v>
      </c>
      <c r="E9" s="24">
        <v>14891</v>
      </c>
      <c r="F9" s="24">
        <v>15133</v>
      </c>
      <c r="G9" s="24">
        <v>14362</v>
      </c>
      <c r="H9" s="24">
        <v>14131</v>
      </c>
      <c r="I9" s="24">
        <v>14159</v>
      </c>
      <c r="J9" s="24">
        <v>14934</v>
      </c>
      <c r="K9" s="24">
        <v>25813</v>
      </c>
      <c r="L9" s="24">
        <v>27109</v>
      </c>
      <c r="M9" s="24">
        <v>27070</v>
      </c>
      <c r="N9" s="24">
        <v>27734</v>
      </c>
    </row>
    <row r="10" spans="1:20" x14ac:dyDescent="0.2">
      <c r="A10" s="79" t="s">
        <v>73</v>
      </c>
      <c r="B10" s="24">
        <v>439923</v>
      </c>
      <c r="C10" s="24">
        <v>507255</v>
      </c>
      <c r="D10" s="24">
        <v>490169</v>
      </c>
      <c r="E10" s="24">
        <v>465468</v>
      </c>
      <c r="F10" s="24">
        <v>458439</v>
      </c>
      <c r="G10" s="24">
        <v>389548</v>
      </c>
      <c r="H10" s="24">
        <v>385468</v>
      </c>
      <c r="I10" s="24">
        <v>355070</v>
      </c>
      <c r="J10" s="24">
        <v>373823</v>
      </c>
      <c r="K10" s="24">
        <v>537997</v>
      </c>
      <c r="L10" s="24">
        <v>750.63400000000001</v>
      </c>
      <c r="M10" s="24">
        <v>878303</v>
      </c>
      <c r="N10" s="24">
        <v>816531</v>
      </c>
    </row>
    <row r="11" spans="1:20" x14ac:dyDescent="0.2">
      <c r="A11" s="79" t="s">
        <v>74</v>
      </c>
      <c r="B11" s="24">
        <v>66542</v>
      </c>
      <c r="C11" s="24">
        <v>58618</v>
      </c>
      <c r="D11" s="24">
        <v>58024</v>
      </c>
      <c r="E11" s="24">
        <v>59313</v>
      </c>
      <c r="F11" s="24">
        <v>56275</v>
      </c>
      <c r="G11" s="27">
        <v>54948</v>
      </c>
      <c r="H11" s="27">
        <v>54246</v>
      </c>
      <c r="I11" s="24">
        <v>54392</v>
      </c>
      <c r="J11" s="24">
        <v>54349</v>
      </c>
      <c r="K11" s="24">
        <v>53341</v>
      </c>
      <c r="L11" s="24">
        <v>53428</v>
      </c>
      <c r="M11" s="24">
        <v>56691</v>
      </c>
      <c r="N11" s="24">
        <v>60859</v>
      </c>
    </row>
    <row r="12" spans="1:20" x14ac:dyDescent="0.2">
      <c r="A12" s="79" t="s">
        <v>75</v>
      </c>
      <c r="B12" s="24">
        <v>105291</v>
      </c>
      <c r="C12" s="24">
        <v>104131</v>
      </c>
      <c r="D12" s="24">
        <v>101775</v>
      </c>
      <c r="E12" s="24">
        <v>110101</v>
      </c>
      <c r="F12" s="24">
        <v>102098</v>
      </c>
      <c r="G12" s="27">
        <v>105572</v>
      </c>
      <c r="H12" s="27">
        <v>112076</v>
      </c>
      <c r="I12" s="24">
        <v>113587</v>
      </c>
      <c r="J12" s="24">
        <v>121022</v>
      </c>
      <c r="K12" s="24">
        <v>130395</v>
      </c>
      <c r="L12" s="24">
        <v>151539</v>
      </c>
      <c r="M12" s="24">
        <v>181498</v>
      </c>
      <c r="N12" s="24">
        <v>182884</v>
      </c>
    </row>
    <row r="13" spans="1:20" x14ac:dyDescent="0.2">
      <c r="A13" s="79" t="s">
        <v>111</v>
      </c>
      <c r="B13" s="24">
        <v>625111</v>
      </c>
      <c r="C13" s="24">
        <v>684045</v>
      </c>
      <c r="D13" s="24">
        <v>664487</v>
      </c>
      <c r="E13" s="24">
        <v>649773</v>
      </c>
      <c r="F13" s="24">
        <v>631945</v>
      </c>
      <c r="G13" s="27">
        <v>564430</v>
      </c>
      <c r="H13" s="27">
        <v>565921</v>
      </c>
      <c r="I13" s="24">
        <v>537208</v>
      </c>
      <c r="J13" s="24">
        <v>564128</v>
      </c>
      <c r="K13" s="24">
        <v>747546</v>
      </c>
      <c r="L13" s="24">
        <v>982710</v>
      </c>
      <c r="M13" s="24">
        <v>1143562</v>
      </c>
      <c r="N13" s="24">
        <v>1088008</v>
      </c>
    </row>
    <row r="14" spans="1:20" x14ac:dyDescent="0.2">
      <c r="A14" s="80" t="s">
        <v>77</v>
      </c>
      <c r="B14" s="76">
        <v>2117605</v>
      </c>
      <c r="C14" s="76">
        <v>2265792</v>
      </c>
      <c r="D14" s="76">
        <v>2359141</v>
      </c>
      <c r="E14" s="76">
        <v>2415689</v>
      </c>
      <c r="F14" s="76">
        <v>2572274</v>
      </c>
      <c r="G14" s="76">
        <v>2351698</v>
      </c>
      <c r="H14" s="76">
        <v>2490972</v>
      </c>
      <c r="I14" s="76">
        <v>2533600</v>
      </c>
      <c r="J14" s="76">
        <v>2622532</v>
      </c>
      <c r="K14" s="76">
        <v>2687379</v>
      </c>
      <c r="L14" s="76">
        <v>3384757</v>
      </c>
      <c r="M14" s="76">
        <v>3743567</v>
      </c>
      <c r="N14" s="76">
        <v>3665743</v>
      </c>
    </row>
    <row r="15" spans="1:20" x14ac:dyDescent="0.2">
      <c r="A15" s="79" t="s">
        <v>78</v>
      </c>
      <c r="B15" s="24">
        <v>1558872</v>
      </c>
      <c r="C15" s="24">
        <v>1737559</v>
      </c>
      <c r="D15" s="24">
        <v>1816221</v>
      </c>
      <c r="E15" s="24">
        <v>1859011</v>
      </c>
      <c r="F15" s="24">
        <v>1981626</v>
      </c>
      <c r="G15" s="24">
        <v>1752490</v>
      </c>
      <c r="H15" s="24">
        <v>1902490</v>
      </c>
      <c r="I15" s="24">
        <v>1967746</v>
      </c>
      <c r="J15" s="24">
        <v>2063745</v>
      </c>
      <c r="K15" s="24">
        <v>2116710</v>
      </c>
      <c r="L15" s="24">
        <v>2806140</v>
      </c>
      <c r="M15" s="24">
        <v>3137685</v>
      </c>
      <c r="N15" s="24">
        <v>3064936</v>
      </c>
    </row>
    <row r="16" spans="1:20" x14ac:dyDescent="0.2">
      <c r="A16" s="79" t="s">
        <v>79</v>
      </c>
      <c r="B16" s="24">
        <v>304978</v>
      </c>
      <c r="C16" s="24">
        <v>278683</v>
      </c>
      <c r="D16" s="24">
        <v>275660</v>
      </c>
      <c r="E16" s="24">
        <v>295883</v>
      </c>
      <c r="F16" s="24">
        <v>306601</v>
      </c>
      <c r="G16" s="24">
        <v>309756</v>
      </c>
      <c r="H16" s="24">
        <v>295245</v>
      </c>
      <c r="I16" s="24">
        <v>284080</v>
      </c>
      <c r="J16" s="24">
        <v>282031</v>
      </c>
      <c r="K16" s="24">
        <v>291498</v>
      </c>
      <c r="L16" s="24">
        <v>281685</v>
      </c>
      <c r="M16" s="24">
        <v>301005</v>
      </c>
      <c r="N16" s="24">
        <v>295.86500000000001</v>
      </c>
    </row>
    <row r="17" spans="1:14" x14ac:dyDescent="0.2">
      <c r="A17" s="79" t="s">
        <v>112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x14ac:dyDescent="0.2">
      <c r="A18" s="79" t="s">
        <v>82</v>
      </c>
      <c r="B18" s="24">
        <v>382627</v>
      </c>
      <c r="C18" s="24">
        <v>344660</v>
      </c>
      <c r="D18" s="24">
        <v>338851</v>
      </c>
      <c r="E18" s="24">
        <v>345500</v>
      </c>
      <c r="F18" s="24">
        <v>358921</v>
      </c>
      <c r="G18" s="24">
        <v>351635</v>
      </c>
      <c r="H18" s="24">
        <v>334292</v>
      </c>
      <c r="I18" s="24">
        <v>310161</v>
      </c>
      <c r="J18" s="24" t="s">
        <v>119</v>
      </c>
      <c r="K18" s="24">
        <v>309339</v>
      </c>
      <c r="L18" s="24">
        <v>299263</v>
      </c>
      <c r="M18" s="24">
        <v>311755</v>
      </c>
      <c r="N18" s="24">
        <v>308475</v>
      </c>
    </row>
    <row r="19" spans="1:14" x14ac:dyDescent="0.2">
      <c r="A19" s="80" t="s">
        <v>83</v>
      </c>
      <c r="B19" s="76">
        <v>1941499</v>
      </c>
      <c r="C19" s="76">
        <v>2082219</v>
      </c>
      <c r="D19" s="76">
        <v>2155072</v>
      </c>
      <c r="E19" s="76">
        <v>2204511</v>
      </c>
      <c r="F19" s="76">
        <v>2340547</v>
      </c>
      <c r="G19" s="76">
        <v>2104125</v>
      </c>
      <c r="H19" s="76">
        <v>2236782</v>
      </c>
      <c r="I19" s="76">
        <v>2277907</v>
      </c>
      <c r="J19" s="76">
        <v>2366017</v>
      </c>
      <c r="K19" s="76">
        <v>2426049</v>
      </c>
      <c r="L19" s="76">
        <v>3105403</v>
      </c>
      <c r="M19" s="76">
        <v>3449440</v>
      </c>
      <c r="N19" s="76">
        <v>3373411</v>
      </c>
    </row>
    <row r="20" spans="1:14" x14ac:dyDescent="0.2">
      <c r="A20" s="79" t="s">
        <v>84</v>
      </c>
      <c r="B20" s="24">
        <v>4105</v>
      </c>
      <c r="C20" s="24">
        <v>4105</v>
      </c>
      <c r="D20" s="24">
        <v>4105</v>
      </c>
      <c r="E20" s="24">
        <v>4105</v>
      </c>
      <c r="F20" s="24">
        <v>4105</v>
      </c>
      <c r="G20" s="24">
        <v>4105</v>
      </c>
      <c r="H20" s="24">
        <v>4105</v>
      </c>
      <c r="I20" s="24">
        <v>4105</v>
      </c>
      <c r="J20" s="24">
        <v>4105</v>
      </c>
      <c r="K20" s="24">
        <v>4105</v>
      </c>
      <c r="L20" s="24">
        <v>4105</v>
      </c>
      <c r="M20" s="24">
        <v>4105</v>
      </c>
      <c r="N20" s="24">
        <v>4105</v>
      </c>
    </row>
    <row r="21" spans="1:14" x14ac:dyDescent="0.2">
      <c r="A21" s="79" t="s">
        <v>120</v>
      </c>
      <c r="B21" s="24">
        <v>73998</v>
      </c>
      <c r="C21" s="24">
        <v>88315</v>
      </c>
      <c r="D21" s="24">
        <v>104223</v>
      </c>
      <c r="E21" s="24">
        <v>115756</v>
      </c>
      <c r="F21" s="24">
        <v>129977</v>
      </c>
      <c r="G21" s="24">
        <v>146420</v>
      </c>
      <c r="H21" s="24">
        <v>162440</v>
      </c>
      <c r="I21" s="24">
        <v>177676</v>
      </c>
      <c r="J21" s="24">
        <v>199202</v>
      </c>
      <c r="K21" s="24">
        <v>223211</v>
      </c>
      <c r="L21" s="24">
        <v>236990</v>
      </c>
      <c r="M21" s="24">
        <v>272268</v>
      </c>
      <c r="N21" s="24">
        <v>296456</v>
      </c>
    </row>
    <row r="22" spans="1:14" x14ac:dyDescent="0.2">
      <c r="A22" s="79" t="s">
        <v>86</v>
      </c>
      <c r="B22" s="24">
        <v>1001</v>
      </c>
      <c r="C22" s="24">
        <v>944</v>
      </c>
      <c r="D22" s="24">
        <v>4102</v>
      </c>
      <c r="E22" s="24">
        <v>1199</v>
      </c>
      <c r="F22" s="24">
        <v>2189</v>
      </c>
      <c r="G22" s="24">
        <v>192</v>
      </c>
      <c r="H22" s="24">
        <v>1175</v>
      </c>
      <c r="I22" s="24">
        <v>-119</v>
      </c>
      <c r="J22" s="24">
        <v>-1507</v>
      </c>
      <c r="K22" s="24">
        <v>1569</v>
      </c>
      <c r="L22" s="24">
        <v>7986</v>
      </c>
      <c r="M22" s="24">
        <v>-84</v>
      </c>
      <c r="N22" s="24">
        <v>-17341</v>
      </c>
    </row>
    <row r="23" spans="1:14" x14ac:dyDescent="0.2">
      <c r="A23" s="79" t="s">
        <v>87</v>
      </c>
      <c r="B23" s="24">
        <v>-53</v>
      </c>
      <c r="C23" s="24">
        <v>-38</v>
      </c>
      <c r="D23" s="24">
        <v>-21</v>
      </c>
      <c r="E23" s="24">
        <v>-21</v>
      </c>
      <c r="F23" s="24">
        <v>-21</v>
      </c>
      <c r="G23" s="24">
        <v>-21</v>
      </c>
      <c r="H23" s="24">
        <v>-21</v>
      </c>
      <c r="I23" s="24">
        <v>-21</v>
      </c>
      <c r="J23" s="24">
        <v>-21</v>
      </c>
      <c r="K23" s="24">
        <v>-21</v>
      </c>
      <c r="L23" s="24"/>
      <c r="M23" s="24"/>
      <c r="N23" s="24"/>
    </row>
    <row r="24" spans="1:14" x14ac:dyDescent="0.2">
      <c r="A24" s="80" t="s">
        <v>88</v>
      </c>
      <c r="B24" s="76">
        <v>176106</v>
      </c>
      <c r="C24" s="76">
        <v>183573</v>
      </c>
      <c r="D24" s="76">
        <v>204069</v>
      </c>
      <c r="E24" s="76">
        <v>211178</v>
      </c>
      <c r="F24" s="76">
        <v>231727</v>
      </c>
      <c r="G24" s="76">
        <v>247573</v>
      </c>
      <c r="H24" s="76">
        <v>254190</v>
      </c>
      <c r="I24" s="76">
        <v>255693</v>
      </c>
      <c r="J24" s="76">
        <v>256515</v>
      </c>
      <c r="K24" s="76">
        <v>261330</v>
      </c>
      <c r="L24" s="76">
        <v>279354</v>
      </c>
      <c r="M24" s="76">
        <v>294127</v>
      </c>
      <c r="N24" s="76">
        <v>292332</v>
      </c>
    </row>
    <row r="25" spans="1:14" x14ac:dyDescent="0.2">
      <c r="A25" s="81" t="s">
        <v>89</v>
      </c>
      <c r="B25" s="26">
        <v>2117605</v>
      </c>
      <c r="C25" s="26">
        <v>2265792</v>
      </c>
      <c r="D25" s="26">
        <v>2359141</v>
      </c>
      <c r="E25" s="26">
        <v>2415689</v>
      </c>
      <c r="F25" s="26">
        <v>2572274</v>
      </c>
      <c r="G25" s="26">
        <v>2351698</v>
      </c>
      <c r="H25" s="26">
        <v>2490972</v>
      </c>
      <c r="I25" s="26">
        <v>2533600</v>
      </c>
      <c r="J25" s="26">
        <v>2622532</v>
      </c>
      <c r="K25" s="26">
        <v>2687379</v>
      </c>
      <c r="L25" s="26">
        <v>3384757</v>
      </c>
      <c r="M25" s="26">
        <v>3743567</v>
      </c>
      <c r="N25" s="26">
        <v>3665743</v>
      </c>
    </row>
    <row r="26" spans="1:14" x14ac:dyDescent="0.2">
      <c r="B26" s="24"/>
    </row>
    <row r="27" spans="1:14" x14ac:dyDescent="0.2">
      <c r="A27" s="82" t="s">
        <v>32</v>
      </c>
      <c r="B27" s="77">
        <f>+'[1]JP Morgan'!B7</f>
        <v>17370</v>
      </c>
      <c r="C27" s="71">
        <f>+'[1]JP Morgan'!C7</f>
        <v>18976</v>
      </c>
      <c r="D27" s="71">
        <f>+'[1]JP Morgan'!D7</f>
        <v>21284</v>
      </c>
      <c r="E27" s="71">
        <f>+'[1]JP Morgan'!E7</f>
        <v>17923</v>
      </c>
      <c r="F27" s="71">
        <f>+'[1]JP Morgan'!F7</f>
        <v>21745</v>
      </c>
      <c r="G27" s="71">
        <f>+'[1]JP Morgan'!G7</f>
        <v>24442</v>
      </c>
      <c r="H27" s="71">
        <f>+'[1]JP Morgan'!H7</f>
        <v>24733</v>
      </c>
      <c r="I27" s="71">
        <f>+'[1]JP Morgan'!I7</f>
        <v>24441</v>
      </c>
      <c r="J27" s="71">
        <f>+'[1]JP Morgan'!J7</f>
        <v>32474</v>
      </c>
      <c r="K27" s="71">
        <f>+'[1]JP Morgan'!K7</f>
        <v>36431</v>
      </c>
      <c r="L27" s="71">
        <f>+'[1]JP Morgan'!L7</f>
        <v>29131</v>
      </c>
      <c r="M27" s="71">
        <f>+'[1]JP Morgan'!M7</f>
        <v>48334</v>
      </c>
      <c r="N27" s="71">
        <f>+'[1]JP Morgan'!N7</f>
        <v>37676</v>
      </c>
    </row>
    <row r="28" spans="1:14" x14ac:dyDescent="0.2">
      <c r="A28" s="8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31" spans="1:14" x14ac:dyDescent="0.2">
      <c r="B31" s="24"/>
    </row>
    <row r="32" spans="1:14" x14ac:dyDescent="0.2">
      <c r="B32" s="24"/>
    </row>
    <row r="33" spans="2:2" x14ac:dyDescent="0.2">
      <c r="B33" s="24"/>
    </row>
    <row r="34" spans="2:2" x14ac:dyDescent="0.2">
      <c r="B34" s="24"/>
    </row>
    <row r="35" spans="2:2" x14ac:dyDescent="0.2">
      <c r="B35" s="24"/>
    </row>
    <row r="36" spans="2:2" x14ac:dyDescent="0.2">
      <c r="B36" s="24"/>
    </row>
    <row r="37" spans="2:2" x14ac:dyDescent="0.2">
      <c r="B37" s="24"/>
    </row>
    <row r="38" spans="2:2" x14ac:dyDescent="0.2">
      <c r="B38" s="25"/>
    </row>
    <row r="39" spans="2:2" x14ac:dyDescent="0.2">
      <c r="B39" s="6"/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40B7-0C3E-4F7D-983E-BF0C7A459B34}">
  <sheetPr>
    <tabColor rgb="FFFFC000"/>
  </sheetPr>
  <dimension ref="A1:T39"/>
  <sheetViews>
    <sheetView workbookViewId="0">
      <selection activeCell="E7" sqref="E7"/>
    </sheetView>
  </sheetViews>
  <sheetFormatPr baseColWidth="10" defaultColWidth="12" defaultRowHeight="12.75" x14ac:dyDescent="0.2"/>
  <cols>
    <col min="1" max="1" width="43.6640625" style="79" bestFit="1" customWidth="1"/>
    <col min="2" max="2" width="14.33203125" bestFit="1" customWidth="1"/>
    <col min="3" max="3" width="15.5" bestFit="1" customWidth="1"/>
    <col min="4" max="14" width="14.33203125" bestFit="1" customWidth="1"/>
  </cols>
  <sheetData>
    <row r="1" spans="1:20" ht="14.25" x14ac:dyDescent="0.2">
      <c r="A1" s="146" t="s">
        <v>121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6"/>
      <c r="P1" s="9"/>
      <c r="Q1" s="9"/>
      <c r="R1" s="9"/>
      <c r="S1" s="9"/>
      <c r="T1" s="9"/>
    </row>
    <row r="2" spans="1:20" x14ac:dyDescent="0.2">
      <c r="A2" s="78" t="s">
        <v>1</v>
      </c>
      <c r="B2" s="20">
        <v>2010</v>
      </c>
      <c r="C2" s="20">
        <v>2011</v>
      </c>
      <c r="D2" s="7">
        <v>2012</v>
      </c>
      <c r="E2" s="7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  <c r="O2" s="6"/>
      <c r="P2" s="9"/>
      <c r="Q2" s="9"/>
      <c r="R2" s="9"/>
      <c r="S2" s="9"/>
      <c r="T2" s="9"/>
    </row>
    <row r="3" spans="1:20" x14ac:dyDescent="0.2">
      <c r="A3" s="79" t="s">
        <v>66</v>
      </c>
      <c r="B3" s="24">
        <v>28012</v>
      </c>
      <c r="C3" s="24">
        <v>26452</v>
      </c>
      <c r="D3" s="24">
        <v>32399</v>
      </c>
      <c r="E3" s="24">
        <v>32408</v>
      </c>
      <c r="F3" s="24">
        <v>36122</v>
      </c>
      <c r="G3" s="24">
        <v>23290</v>
      </c>
      <c r="H3" s="24">
        <v>17850</v>
      </c>
      <c r="I3" s="24">
        <v>19992</v>
      </c>
      <c r="J3" s="24">
        <v>18833</v>
      </c>
      <c r="K3" s="24">
        <v>9646</v>
      </c>
      <c r="L3" s="24">
        <v>12223</v>
      </c>
      <c r="M3" s="24">
        <v>31069</v>
      </c>
      <c r="N3" s="24">
        <v>22732</v>
      </c>
    </row>
    <row r="4" spans="1:20" x14ac:dyDescent="0.2">
      <c r="A4" s="79" t="s">
        <v>67</v>
      </c>
      <c r="B4" s="24">
        <v>13380</v>
      </c>
      <c r="C4" s="24">
        <v>13058</v>
      </c>
      <c r="D4" s="24">
        <v>10675</v>
      </c>
      <c r="E4" s="24">
        <v>9357</v>
      </c>
      <c r="F4" s="24">
        <v>8401</v>
      </c>
      <c r="G4" s="24">
        <v>8176</v>
      </c>
      <c r="H4" s="24">
        <v>8225</v>
      </c>
      <c r="I4" s="24">
        <v>8221</v>
      </c>
      <c r="J4" s="24">
        <v>8025</v>
      </c>
      <c r="K4" s="24">
        <v>6772</v>
      </c>
      <c r="L4" s="24">
        <v>7913</v>
      </c>
      <c r="M4" s="24">
        <v>11479</v>
      </c>
      <c r="N4" s="24">
        <v>10952</v>
      </c>
    </row>
    <row r="5" spans="1:20" x14ac:dyDescent="0.2">
      <c r="A5" s="79" t="s">
        <v>68</v>
      </c>
      <c r="B5" s="24">
        <v>8275</v>
      </c>
      <c r="C5" s="24">
        <v>6610</v>
      </c>
      <c r="D5" s="24">
        <v>6076</v>
      </c>
      <c r="E5" s="24">
        <v>6166</v>
      </c>
      <c r="F5" s="24">
        <v>5663</v>
      </c>
      <c r="G5" s="24">
        <v>7513</v>
      </c>
      <c r="H5" s="24">
        <v>6783</v>
      </c>
      <c r="I5" s="24">
        <v>7578</v>
      </c>
      <c r="J5" s="24">
        <v>7508</v>
      </c>
      <c r="K5" s="24">
        <v>7068</v>
      </c>
      <c r="L5" s="24">
        <v>8020</v>
      </c>
      <c r="M5" s="24">
        <v>9059</v>
      </c>
      <c r="N5" s="24">
        <v>8981</v>
      </c>
    </row>
    <row r="6" spans="1:20" x14ac:dyDescent="0.2">
      <c r="A6" s="79" t="s">
        <v>69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20" x14ac:dyDescent="0.2">
      <c r="A7" s="79" t="s">
        <v>70</v>
      </c>
      <c r="B7" s="24">
        <v>9440</v>
      </c>
      <c r="C7" s="24">
        <v>9380</v>
      </c>
      <c r="D7" s="24">
        <v>3567</v>
      </c>
      <c r="E7" s="24">
        <v>3689</v>
      </c>
      <c r="F7" s="24">
        <v>2843</v>
      </c>
      <c r="G7" s="24">
        <v>4825</v>
      </c>
      <c r="H7" s="24">
        <v>6091</v>
      </c>
      <c r="I7" s="24">
        <v>5351</v>
      </c>
      <c r="J7" s="24">
        <v>12186</v>
      </c>
      <c r="K7" s="24">
        <v>2357</v>
      </c>
      <c r="L7" s="24">
        <v>3646</v>
      </c>
      <c r="M7" s="24">
        <v>3820</v>
      </c>
      <c r="N7" s="24">
        <v>5017</v>
      </c>
    </row>
    <row r="8" spans="1:20" x14ac:dyDescent="0.2">
      <c r="A8" s="80" t="s">
        <v>110</v>
      </c>
      <c r="B8" s="76">
        <v>61013</v>
      </c>
      <c r="C8" s="76">
        <v>60817</v>
      </c>
      <c r="D8" s="76">
        <v>64831</v>
      </c>
      <c r="E8" s="76">
        <v>56244</v>
      </c>
      <c r="F8" s="76">
        <v>55595</v>
      </c>
      <c r="G8" s="76">
        <v>43804</v>
      </c>
      <c r="H8" s="76">
        <v>38949</v>
      </c>
      <c r="I8" s="76">
        <v>41141</v>
      </c>
      <c r="J8" s="76">
        <v>49926</v>
      </c>
      <c r="K8" s="76">
        <v>32803</v>
      </c>
      <c r="L8" s="76">
        <v>35067</v>
      </c>
      <c r="M8" s="76">
        <v>59693</v>
      </c>
      <c r="N8" s="76">
        <v>51259</v>
      </c>
    </row>
    <row r="9" spans="1:20" x14ac:dyDescent="0.2">
      <c r="A9" s="79" t="s">
        <v>72</v>
      </c>
      <c r="B9" s="24">
        <v>18645</v>
      </c>
      <c r="C9" s="24">
        <v>15921</v>
      </c>
      <c r="D9" s="24">
        <v>13213</v>
      </c>
      <c r="E9" s="24">
        <v>12397</v>
      </c>
      <c r="F9" s="24">
        <v>11762</v>
      </c>
      <c r="G9" s="24">
        <v>13766</v>
      </c>
      <c r="H9" s="24">
        <v>13318</v>
      </c>
      <c r="I9" s="24">
        <v>13865</v>
      </c>
      <c r="J9" s="24">
        <v>13385</v>
      </c>
      <c r="K9" s="24">
        <v>12969</v>
      </c>
      <c r="L9" s="24">
        <v>13745</v>
      </c>
      <c r="M9" s="24">
        <v>14882</v>
      </c>
      <c r="N9" s="24">
        <v>16274</v>
      </c>
    </row>
    <row r="10" spans="1:20" x14ac:dyDescent="0.2">
      <c r="A10" s="79" t="s">
        <v>73</v>
      </c>
      <c r="B10" s="24">
        <v>9747</v>
      </c>
      <c r="C10" s="24">
        <v>9814</v>
      </c>
      <c r="D10" s="24">
        <v>14149</v>
      </c>
      <c r="E10" s="24">
        <v>16406</v>
      </c>
      <c r="F10" s="24">
        <v>17518</v>
      </c>
      <c r="G10" s="24">
        <v>15999</v>
      </c>
      <c r="H10" s="24">
        <v>7116</v>
      </c>
      <c r="I10" s="24">
        <v>7015</v>
      </c>
      <c r="J10" s="24">
        <v>2767</v>
      </c>
      <c r="K10" s="24">
        <v>20147</v>
      </c>
      <c r="L10" s="24">
        <v>20262</v>
      </c>
      <c r="M10" s="24">
        <v>21526</v>
      </c>
      <c r="N10" s="24">
        <v>15069</v>
      </c>
    </row>
    <row r="11" spans="1:20" x14ac:dyDescent="0.2">
      <c r="A11" s="79" t="s">
        <v>74</v>
      </c>
      <c r="B11" s="24">
        <v>101483</v>
      </c>
      <c r="C11" s="24">
        <v>95753</v>
      </c>
      <c r="D11" s="24">
        <v>88807</v>
      </c>
      <c r="E11" s="24">
        <v>81904</v>
      </c>
      <c r="F11" s="24">
        <v>77235</v>
      </c>
      <c r="G11" s="27">
        <v>88598</v>
      </c>
      <c r="H11" s="27">
        <v>107097</v>
      </c>
      <c r="I11" s="24">
        <v>104693</v>
      </c>
      <c r="J11" s="24">
        <v>88622</v>
      </c>
      <c r="K11" s="24">
        <v>82138</v>
      </c>
      <c r="L11" s="24">
        <v>77893</v>
      </c>
      <c r="M11" s="24">
        <v>74354</v>
      </c>
      <c r="N11" s="24">
        <v>94745</v>
      </c>
    </row>
    <row r="12" spans="1:20" x14ac:dyDescent="0.2">
      <c r="A12" s="79" t="s">
        <v>75</v>
      </c>
      <c r="B12" s="24">
        <v>4126</v>
      </c>
      <c r="C12" s="24">
        <v>5697</v>
      </c>
      <c r="D12" s="24">
        <v>3233</v>
      </c>
      <c r="E12" s="24">
        <v>3596</v>
      </c>
      <c r="F12" s="24">
        <v>3513</v>
      </c>
      <c r="G12" s="27">
        <v>3420</v>
      </c>
      <c r="H12" s="27">
        <v>3323</v>
      </c>
      <c r="I12" s="24">
        <v>3227</v>
      </c>
      <c r="J12" s="24">
        <v>2799</v>
      </c>
      <c r="K12" s="24">
        <v>4199</v>
      </c>
      <c r="L12" s="24">
        <v>4879</v>
      </c>
      <c r="M12" s="24">
        <v>7679</v>
      </c>
      <c r="N12" s="24">
        <v>13163</v>
      </c>
    </row>
    <row r="13" spans="1:20" x14ac:dyDescent="0.2">
      <c r="A13" s="79" t="s">
        <v>111</v>
      </c>
      <c r="B13" s="24">
        <v>134001</v>
      </c>
      <c r="C13" s="24">
        <v>127185</v>
      </c>
      <c r="D13" s="24">
        <v>120967</v>
      </c>
      <c r="E13" s="24">
        <v>115857</v>
      </c>
      <c r="F13" s="24">
        <v>111972</v>
      </c>
      <c r="G13" s="27">
        <v>123577</v>
      </c>
      <c r="H13" s="27">
        <v>132666</v>
      </c>
      <c r="I13" s="24">
        <v>130655</v>
      </c>
      <c r="J13" s="24">
        <v>109497</v>
      </c>
      <c r="K13" s="24">
        <v>134791</v>
      </c>
      <c r="L13" s="24">
        <v>119162</v>
      </c>
      <c r="M13" s="24">
        <v>121782</v>
      </c>
      <c r="N13" s="24">
        <v>145944</v>
      </c>
    </row>
    <row r="14" spans="1:20" x14ac:dyDescent="0.2">
      <c r="A14" s="80" t="s">
        <v>77</v>
      </c>
      <c r="B14" s="76">
        <v>195014</v>
      </c>
      <c r="C14" s="76">
        <v>188002</v>
      </c>
      <c r="D14" s="76">
        <v>185798</v>
      </c>
      <c r="E14" s="76">
        <v>172101</v>
      </c>
      <c r="F14" s="76">
        <v>167566</v>
      </c>
      <c r="G14" s="76">
        <v>167381</v>
      </c>
      <c r="H14" s="76">
        <v>171615</v>
      </c>
      <c r="I14" s="76">
        <v>171797</v>
      </c>
      <c r="J14" s="76">
        <v>159422</v>
      </c>
      <c r="K14" s="76">
        <v>167594</v>
      </c>
      <c r="L14" s="76">
        <v>154229</v>
      </c>
      <c r="M14" s="76">
        <v>181476</v>
      </c>
      <c r="N14" s="76">
        <v>197205</v>
      </c>
    </row>
    <row r="15" spans="1:20" x14ac:dyDescent="0.2">
      <c r="A15" s="79" t="s">
        <v>78</v>
      </c>
      <c r="B15" s="24">
        <v>28636</v>
      </c>
      <c r="C15" s="24">
        <v>28909</v>
      </c>
      <c r="D15" s="24">
        <v>29186</v>
      </c>
      <c r="E15" s="24">
        <v>23366</v>
      </c>
      <c r="F15" s="24">
        <v>21587</v>
      </c>
      <c r="G15" s="24">
        <v>29399</v>
      </c>
      <c r="H15" s="24">
        <v>31115</v>
      </c>
      <c r="I15" s="24">
        <v>30427</v>
      </c>
      <c r="J15" s="24">
        <v>31858</v>
      </c>
      <c r="K15" s="24">
        <v>37304</v>
      </c>
      <c r="L15" s="24">
        <v>25920</v>
      </c>
      <c r="M15" s="24">
        <v>42671</v>
      </c>
      <c r="N15" s="24">
        <v>42138</v>
      </c>
    </row>
    <row r="16" spans="1:20" x14ac:dyDescent="0.2">
      <c r="A16" s="79" t="s">
        <v>79</v>
      </c>
      <c r="B16" s="24">
        <v>38410</v>
      </c>
      <c r="C16" s="24">
        <v>34926</v>
      </c>
      <c r="D16" s="24">
        <v>31036</v>
      </c>
      <c r="E16" s="24">
        <v>30462</v>
      </c>
      <c r="F16" s="24">
        <v>31541</v>
      </c>
      <c r="G16" s="24">
        <v>28740</v>
      </c>
      <c r="H16" s="24">
        <v>31398</v>
      </c>
      <c r="I16" s="24">
        <v>33538</v>
      </c>
      <c r="J16" s="24">
        <v>32909</v>
      </c>
      <c r="K16" s="24">
        <v>35955</v>
      </c>
      <c r="L16" s="24">
        <v>37133</v>
      </c>
      <c r="M16" s="24">
        <v>36195</v>
      </c>
      <c r="N16" s="24">
        <v>32884</v>
      </c>
    </row>
    <row r="17" spans="1:14" x14ac:dyDescent="0.2">
      <c r="A17" s="79" t="s">
        <v>112</v>
      </c>
      <c r="B17" s="24">
        <v>11846</v>
      </c>
      <c r="C17" s="24">
        <v>12986</v>
      </c>
      <c r="D17" s="24">
        <v>11432</v>
      </c>
      <c r="E17" s="24">
        <v>8760</v>
      </c>
      <c r="F17" s="24">
        <v>9236</v>
      </c>
      <c r="G17" s="24">
        <v>9249</v>
      </c>
      <c r="H17" s="24">
        <v>10337</v>
      </c>
      <c r="I17" s="24">
        <v>24846</v>
      </c>
      <c r="J17" s="24">
        <v>20587</v>
      </c>
      <c r="K17" s="24">
        <v>19020</v>
      </c>
      <c r="L17" s="24">
        <v>18229</v>
      </c>
      <c r="M17" s="24">
        <v>21074</v>
      </c>
      <c r="N17" s="24">
        <v>22992</v>
      </c>
    </row>
    <row r="18" spans="1:14" x14ac:dyDescent="0.2">
      <c r="A18" s="79" t="s">
        <v>82</v>
      </c>
      <c r="B18" s="24">
        <v>78113</v>
      </c>
      <c r="C18" s="24">
        <v>76472</v>
      </c>
      <c r="D18" s="24">
        <v>74934</v>
      </c>
      <c r="E18" s="24">
        <v>72115</v>
      </c>
      <c r="F18" s="24">
        <v>74358</v>
      </c>
      <c r="G18" s="24">
        <v>72985</v>
      </c>
      <c r="H18" s="24">
        <v>80660</v>
      </c>
      <c r="I18" s="24">
        <v>69714</v>
      </c>
      <c r="J18" s="24">
        <v>63806</v>
      </c>
      <c r="K18" s="24">
        <v>66844</v>
      </c>
      <c r="L18" s="24">
        <v>64836</v>
      </c>
      <c r="M18" s="24">
        <v>61342</v>
      </c>
      <c r="N18" s="24">
        <v>59149</v>
      </c>
    </row>
    <row r="19" spans="1:14" x14ac:dyDescent="0.2">
      <c r="A19" s="80" t="s">
        <v>83</v>
      </c>
      <c r="B19" s="76">
        <v>106749</v>
      </c>
      <c r="C19" s="76">
        <v>105381</v>
      </c>
      <c r="D19" s="76">
        <v>104120</v>
      </c>
      <c r="E19" s="76">
        <v>95481</v>
      </c>
      <c r="F19" s="76">
        <v>95944</v>
      </c>
      <c r="G19" s="76">
        <v>102384</v>
      </c>
      <c r="H19" s="76">
        <v>111776</v>
      </c>
      <c r="I19" s="76">
        <v>100141</v>
      </c>
      <c r="J19" s="76">
        <v>95664</v>
      </c>
      <c r="K19" s="76">
        <v>104148</v>
      </c>
      <c r="L19" s="76">
        <v>90756</v>
      </c>
      <c r="M19" s="76">
        <v>104013</v>
      </c>
      <c r="N19" s="76">
        <v>101288</v>
      </c>
    </row>
    <row r="20" spans="1:14" x14ac:dyDescent="0.2">
      <c r="A20" s="79" t="s">
        <v>84</v>
      </c>
      <c r="B20" s="24">
        <v>444</v>
      </c>
      <c r="C20" s="24">
        <v>445</v>
      </c>
      <c r="D20" s="24">
        <v>448</v>
      </c>
      <c r="E20" s="24">
        <v>453</v>
      </c>
      <c r="F20" s="24">
        <v>455</v>
      </c>
      <c r="G20" s="24">
        <v>459</v>
      </c>
      <c r="H20" s="24">
        <v>461</v>
      </c>
      <c r="I20" s="24">
        <v>5464</v>
      </c>
      <c r="J20" s="24">
        <v>467</v>
      </c>
      <c r="K20" s="24">
        <v>468</v>
      </c>
      <c r="L20" s="24">
        <v>470</v>
      </c>
      <c r="M20" s="24">
        <v>473</v>
      </c>
      <c r="N20" s="24">
        <v>476</v>
      </c>
    </row>
    <row r="21" spans="1:14" x14ac:dyDescent="0.2">
      <c r="A21" s="79" t="s">
        <v>120</v>
      </c>
      <c r="B21" s="24">
        <v>42716</v>
      </c>
      <c r="C21" s="24">
        <v>46210</v>
      </c>
      <c r="D21" s="24">
        <v>54240</v>
      </c>
      <c r="E21" s="24">
        <v>69732</v>
      </c>
      <c r="F21" s="24">
        <v>72176</v>
      </c>
      <c r="G21" s="24">
        <v>71993</v>
      </c>
      <c r="H21" s="24">
        <v>71774</v>
      </c>
      <c r="I21" s="24">
        <v>85291</v>
      </c>
      <c r="J21" s="24">
        <v>89554</v>
      </c>
      <c r="K21" s="24">
        <v>97670</v>
      </c>
      <c r="L21" s="24">
        <v>90392</v>
      </c>
      <c r="M21" s="24">
        <v>103394</v>
      </c>
      <c r="N21" s="24">
        <v>125656</v>
      </c>
    </row>
    <row r="22" spans="1:14" x14ac:dyDescent="0.2">
      <c r="A22" s="79" t="s">
        <v>86</v>
      </c>
      <c r="B22" s="24">
        <v>-3440</v>
      </c>
      <c r="C22" s="24">
        <v>-4129</v>
      </c>
      <c r="D22" s="24">
        <v>-5953</v>
      </c>
      <c r="E22" s="24">
        <v>-3271</v>
      </c>
      <c r="F22" s="24">
        <v>7316</v>
      </c>
      <c r="G22" s="24">
        <v>-9522</v>
      </c>
      <c r="H22" s="24">
        <v>11036</v>
      </c>
      <c r="I22" s="24">
        <v>-9321</v>
      </c>
      <c r="J22" s="24">
        <v>11275</v>
      </c>
      <c r="K22" s="24">
        <v>11640</v>
      </c>
      <c r="L22" s="24">
        <v>-5310</v>
      </c>
      <c r="M22" s="24">
        <v>-5897</v>
      </c>
      <c r="N22" s="24">
        <v>-8304</v>
      </c>
    </row>
    <row r="23" spans="1:14" x14ac:dyDescent="0.2">
      <c r="A23" s="79" t="s">
        <v>87</v>
      </c>
      <c r="B23" s="24">
        <v>-7</v>
      </c>
      <c r="C23" s="24">
        <v>-3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x14ac:dyDescent="0.2">
      <c r="A24" s="80" t="s">
        <v>88</v>
      </c>
      <c r="B24" s="76">
        <v>88265</v>
      </c>
      <c r="C24" s="76">
        <v>82621</v>
      </c>
      <c r="D24" s="76">
        <v>81678</v>
      </c>
      <c r="E24" s="76">
        <v>76620</v>
      </c>
      <c r="F24" s="76">
        <v>71622</v>
      </c>
      <c r="G24" s="76">
        <v>64998</v>
      </c>
      <c r="H24" s="76">
        <v>59840</v>
      </c>
      <c r="I24" s="76">
        <v>71656</v>
      </c>
      <c r="J24" s="76">
        <v>63758</v>
      </c>
      <c r="K24" s="76">
        <v>63447</v>
      </c>
      <c r="L24" s="76">
        <v>63473</v>
      </c>
      <c r="M24" s="76">
        <v>77462</v>
      </c>
      <c r="N24" s="76">
        <v>95916</v>
      </c>
    </row>
    <row r="25" spans="1:14" x14ac:dyDescent="0.2">
      <c r="A25" s="81" t="s">
        <v>89</v>
      </c>
      <c r="B25" s="26">
        <v>195014</v>
      </c>
      <c r="C25" s="26">
        <v>188002</v>
      </c>
      <c r="D25" s="26">
        <v>185798</v>
      </c>
      <c r="E25" s="26">
        <v>172101</v>
      </c>
      <c r="F25" s="26">
        <v>167566</v>
      </c>
      <c r="G25" s="26">
        <v>167381</v>
      </c>
      <c r="H25" s="26">
        <v>171615</v>
      </c>
      <c r="I25" s="26">
        <v>171797</v>
      </c>
      <c r="J25" s="26">
        <v>159422</v>
      </c>
      <c r="K25" s="26">
        <v>167594</v>
      </c>
      <c r="L25" s="26">
        <v>154229</v>
      </c>
      <c r="M25" s="26">
        <v>181476</v>
      </c>
      <c r="N25" s="26">
        <v>197205</v>
      </c>
    </row>
    <row r="26" spans="1:14" x14ac:dyDescent="0.2">
      <c r="B26" s="24"/>
    </row>
    <row r="27" spans="1:14" x14ac:dyDescent="0.2">
      <c r="A27" s="82" t="s">
        <v>32</v>
      </c>
      <c r="B27" s="77">
        <f>+'[1]Pfizer Inc'!B23</f>
        <v>8257</v>
      </c>
      <c r="C27" s="71">
        <f>+'[1]Pfizer Inc'!C23</f>
        <v>10009</v>
      </c>
      <c r="D27" s="71">
        <f>+'[1]Pfizer Inc'!D23</f>
        <v>14570</v>
      </c>
      <c r="E27" s="71">
        <f>+'[1]Pfizer Inc'!E23</f>
        <v>22003</v>
      </c>
      <c r="F27" s="71">
        <f>+'[1]Pfizer Inc'!F23</f>
        <v>9135</v>
      </c>
      <c r="G27" s="71">
        <f>+'[1]Pfizer Inc'!G23</f>
        <v>6960</v>
      </c>
      <c r="H27" s="71">
        <f>+'[1]Pfizer Inc'!H23</f>
        <v>7215</v>
      </c>
      <c r="I27" s="71">
        <f>+'[1]Pfizer Inc'!I23</f>
        <v>21308</v>
      </c>
      <c r="J27" s="71">
        <f>+'[1]Pfizer Inc'!J23</f>
        <v>11153</v>
      </c>
      <c r="K27" s="71">
        <f>+'[1]Pfizer Inc'!K23</f>
        <v>16273</v>
      </c>
      <c r="L27" s="71">
        <f>+'[1]Pfizer Inc'!L23</f>
        <v>9616</v>
      </c>
      <c r="M27" s="71">
        <f>+'[1]Pfizer Inc'!M23</f>
        <v>21979</v>
      </c>
      <c r="N27" s="71">
        <f>+'[1]Pfizer Inc'!N23</f>
        <v>31372</v>
      </c>
    </row>
    <row r="28" spans="1:14" x14ac:dyDescent="0.2">
      <c r="A28" s="8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31" spans="1:14" x14ac:dyDescent="0.2">
      <c r="B31" s="24"/>
    </row>
    <row r="32" spans="1:14" x14ac:dyDescent="0.2">
      <c r="B32" s="24"/>
    </row>
    <row r="33" spans="2:2" x14ac:dyDescent="0.2">
      <c r="B33" s="24"/>
    </row>
    <row r="34" spans="2:2" x14ac:dyDescent="0.2">
      <c r="B34" s="24"/>
    </row>
    <row r="35" spans="2:2" x14ac:dyDescent="0.2">
      <c r="B35" s="24"/>
    </row>
    <row r="36" spans="2:2" x14ac:dyDescent="0.2">
      <c r="B36" s="24"/>
    </row>
    <row r="37" spans="2:2" x14ac:dyDescent="0.2">
      <c r="B37" s="24"/>
    </row>
    <row r="38" spans="2:2" x14ac:dyDescent="0.2">
      <c r="B38" s="25"/>
    </row>
    <row r="39" spans="2:2" x14ac:dyDescent="0.2">
      <c r="B39" s="6"/>
    </row>
  </sheetData>
  <mergeCells count="1">
    <mergeCell ref="A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0B2B9-4987-4CD9-AC83-D8E6ADCFA900}">
  <sheetPr>
    <tabColor theme="5" tint="-0.249977111117893"/>
  </sheetPr>
  <dimension ref="A1:BD153"/>
  <sheetViews>
    <sheetView tabSelected="1" topLeftCell="S1" zoomScale="70" zoomScaleNormal="70" workbookViewId="0">
      <selection activeCell="AL21" sqref="AL21"/>
    </sheetView>
  </sheetViews>
  <sheetFormatPr baseColWidth="10" defaultColWidth="12" defaultRowHeight="12.75" x14ac:dyDescent="0.2"/>
  <cols>
    <col min="1" max="1" width="0" hidden="1" customWidth="1"/>
    <col min="2" max="2" width="12.83203125" style="4" hidden="1" customWidth="1"/>
    <col min="3" max="3" width="6" style="4" hidden="1" customWidth="1"/>
    <col min="4" max="4" width="16.1640625" style="7" hidden="1" customWidth="1"/>
    <col min="5" max="5" width="16.1640625" style="9" hidden="1" customWidth="1"/>
    <col min="6" max="6" width="19.33203125" hidden="1" customWidth="1"/>
    <col min="7" max="7" width="3.5" customWidth="1"/>
    <col min="8" max="8" width="12" customWidth="1"/>
    <col min="9" max="9" width="14.83203125" customWidth="1"/>
    <col min="10" max="21" width="12" customWidth="1"/>
    <col min="22" max="22" width="3.33203125" customWidth="1"/>
    <col min="23" max="23" width="9" style="9" bestFit="1" customWidth="1"/>
    <col min="24" max="24" width="20.33203125" style="6" customWidth="1"/>
    <col min="25" max="25" width="18.33203125" style="6" bestFit="1" customWidth="1"/>
    <col min="26" max="26" width="21.83203125" style="6" bestFit="1" customWidth="1"/>
    <col min="27" max="27" width="27" style="6" customWidth="1"/>
    <col min="28" max="28" width="14" style="60" hidden="1" customWidth="1"/>
    <col min="29" max="29" width="22.1640625" style="6" customWidth="1"/>
    <col min="30" max="30" width="10.1640625" style="6" bestFit="1" customWidth="1"/>
    <col min="31" max="31" width="10.1640625" style="6" customWidth="1"/>
    <col min="32" max="32" width="4.1640625" style="6" customWidth="1"/>
    <col min="33" max="33" width="4" style="4" customWidth="1"/>
    <col min="34" max="34" width="12" style="4"/>
    <col min="35" max="35" width="21.83203125" style="4" bestFit="1" customWidth="1"/>
    <col min="36" max="37" width="12" style="4"/>
    <col min="38" max="38" width="27" style="4" bestFit="1" customWidth="1"/>
    <col min="39" max="39" width="12" style="4" hidden="1" customWidth="1"/>
    <col min="40" max="40" width="23" style="4" bestFit="1" customWidth="1"/>
    <col min="41" max="41" width="10.83203125" style="4" bestFit="1" customWidth="1"/>
    <col min="42" max="42" width="13.1640625" style="4" customWidth="1"/>
    <col min="43" max="43" width="12" style="4" customWidth="1"/>
    <col min="44" max="44" width="16" style="4" customWidth="1"/>
    <col min="45" max="45" width="21.83203125" style="4" bestFit="1" customWidth="1"/>
    <col min="46" max="46" width="20.83203125" style="4" bestFit="1" customWidth="1"/>
    <col min="47" max="47" width="12" style="4"/>
    <col min="48" max="48" width="27" style="4" bestFit="1" customWidth="1"/>
    <col min="49" max="49" width="16.33203125" style="4" hidden="1" customWidth="1"/>
    <col min="50" max="50" width="23" style="4" bestFit="1" customWidth="1"/>
    <col min="51" max="52" width="12" style="4"/>
  </cols>
  <sheetData>
    <row r="1" spans="1:56" ht="12.75" customHeight="1" x14ac:dyDescent="0.2">
      <c r="A1" s="150" t="s">
        <v>123</v>
      </c>
      <c r="B1" s="151"/>
      <c r="C1" s="84"/>
      <c r="D1" s="148" t="s">
        <v>124</v>
      </c>
      <c r="E1" s="44" t="s">
        <v>125</v>
      </c>
      <c r="F1" s="44" t="s">
        <v>126</v>
      </c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AC1" s="10"/>
    </row>
    <row r="2" spans="1:56" ht="12.75" customHeight="1" x14ac:dyDescent="0.2">
      <c r="A2" s="55">
        <v>2010</v>
      </c>
      <c r="B2" s="56">
        <v>1898.68</v>
      </c>
      <c r="C2" s="56"/>
      <c r="D2" s="148"/>
      <c r="E2" s="49" cm="1">
        <f t="array" ref="E2:E14">+TRANSPOSE('[2]BD MGC'!$V$17:$AH$17)</f>
        <v>16700</v>
      </c>
      <c r="F2" s="52">
        <f t="shared" ref="F2:F14" si="0">+E2/B2</f>
        <v>8.7955843006720453</v>
      </c>
      <c r="H2" s="161" t="s">
        <v>122</v>
      </c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3"/>
      <c r="X2" s="6" t="s">
        <v>127</v>
      </c>
      <c r="Y2" s="6" t="s">
        <v>128</v>
      </c>
      <c r="Z2" s="6" t="s">
        <v>128</v>
      </c>
      <c r="AC2" s="131"/>
    </row>
    <row r="3" spans="1:56" x14ac:dyDescent="0.2">
      <c r="A3" s="55">
        <v>2011</v>
      </c>
      <c r="B3" s="57">
        <v>1846.97</v>
      </c>
      <c r="C3" s="57"/>
      <c r="D3" s="148"/>
      <c r="E3" s="38">
        <v>16700</v>
      </c>
      <c r="F3" s="52">
        <f t="shared" si="0"/>
        <v>9.0418360882959661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6" t="s">
        <v>129</v>
      </c>
      <c r="Y3" s="6" t="s">
        <v>130</v>
      </c>
      <c r="Z3" s="6" t="s">
        <v>131</v>
      </c>
      <c r="AC3" s="132"/>
    </row>
    <row r="4" spans="1:56" ht="14.25" x14ac:dyDescent="0.2">
      <c r="A4" s="55">
        <v>2012</v>
      </c>
      <c r="B4" s="57">
        <v>1797.79</v>
      </c>
      <c r="C4" s="57"/>
      <c r="D4" s="148"/>
      <c r="E4" s="38">
        <v>16700</v>
      </c>
      <c r="F4" s="52">
        <f t="shared" si="0"/>
        <v>9.2891828300302031</v>
      </c>
      <c r="H4" s="6" t="s">
        <v>129</v>
      </c>
      <c r="I4" s="152" t="s">
        <v>132</v>
      </c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W4" s="155" t="s">
        <v>133</v>
      </c>
      <c r="X4" s="156"/>
      <c r="Y4" s="156"/>
      <c r="Z4" s="156"/>
      <c r="AA4" s="156"/>
      <c r="AB4" s="156"/>
      <c r="AC4" s="156"/>
      <c r="AD4" s="156"/>
      <c r="AE4" s="157"/>
      <c r="AH4" s="176" t="s">
        <v>157</v>
      </c>
      <c r="AI4" s="177"/>
      <c r="AJ4" s="177"/>
      <c r="AK4" s="177"/>
      <c r="AL4" s="177"/>
      <c r="AM4" s="177"/>
      <c r="AN4" s="177"/>
      <c r="AO4" s="177"/>
      <c r="AP4" s="178"/>
      <c r="AR4" s="164" t="s">
        <v>159</v>
      </c>
      <c r="AS4" s="165"/>
      <c r="AT4" s="165"/>
      <c r="AU4" s="165"/>
      <c r="AV4" s="165"/>
      <c r="AW4" s="165"/>
      <c r="AX4" s="165"/>
      <c r="AY4" s="165"/>
      <c r="AZ4" s="166"/>
      <c r="BD4" s="9"/>
    </row>
    <row r="5" spans="1:56" x14ac:dyDescent="0.2">
      <c r="A5" s="55">
        <v>2013</v>
      </c>
      <c r="B5" s="57">
        <v>1869.1</v>
      </c>
      <c r="C5" s="57"/>
      <c r="D5" s="148"/>
      <c r="E5" s="38">
        <v>16700</v>
      </c>
      <c r="F5" s="52">
        <f t="shared" si="0"/>
        <v>8.9347814456155366</v>
      </c>
      <c r="H5" s="4"/>
      <c r="I5" s="95">
        <v>2010</v>
      </c>
      <c r="J5" s="96">
        <v>2011</v>
      </c>
      <c r="K5" s="97">
        <v>2012</v>
      </c>
      <c r="L5" s="97">
        <v>2013</v>
      </c>
      <c r="M5" s="97">
        <v>2014</v>
      </c>
      <c r="N5" s="97">
        <v>2015</v>
      </c>
      <c r="O5" s="97">
        <v>2016</v>
      </c>
      <c r="P5" s="97">
        <v>2017</v>
      </c>
      <c r="Q5" s="97">
        <v>2018</v>
      </c>
      <c r="R5" s="97">
        <v>2019</v>
      </c>
      <c r="S5" s="97">
        <v>2020</v>
      </c>
      <c r="T5" s="97">
        <v>2021</v>
      </c>
      <c r="U5" s="98">
        <v>2022</v>
      </c>
      <c r="W5" s="45"/>
      <c r="X5" s="158" t="s">
        <v>134</v>
      </c>
      <c r="Y5" s="159"/>
      <c r="Z5" s="160"/>
      <c r="AA5" s="158" t="s">
        <v>135</v>
      </c>
      <c r="AB5" s="159"/>
      <c r="AC5" s="160"/>
      <c r="AD5" s="158" t="s">
        <v>136</v>
      </c>
      <c r="AE5" s="160"/>
      <c r="AH5" s="45"/>
      <c r="AI5" s="158" t="s">
        <v>134</v>
      </c>
      <c r="AJ5" s="159"/>
      <c r="AK5" s="160"/>
      <c r="AL5" s="158" t="s">
        <v>135</v>
      </c>
      <c r="AM5" s="159"/>
      <c r="AN5" s="160"/>
      <c r="AO5" s="158" t="s">
        <v>136</v>
      </c>
      <c r="AP5" s="160"/>
      <c r="AR5" s="45"/>
      <c r="AS5" s="158" t="s">
        <v>134</v>
      </c>
      <c r="AT5" s="159"/>
      <c r="AU5" s="160"/>
      <c r="AV5" s="158" t="s">
        <v>135</v>
      </c>
      <c r="AW5" s="159"/>
      <c r="AX5" s="160"/>
      <c r="AY5" s="159" t="s">
        <v>136</v>
      </c>
      <c r="AZ5" s="160"/>
      <c r="BC5" s="9"/>
    </row>
    <row r="6" spans="1:56" x14ac:dyDescent="0.2">
      <c r="A6" s="55">
        <v>2014</v>
      </c>
      <c r="B6" s="57">
        <v>2000.33</v>
      </c>
      <c r="C6" s="57"/>
      <c r="D6" s="148"/>
      <c r="E6" s="38">
        <v>27654.358712121215</v>
      </c>
      <c r="F6" s="52">
        <f t="shared" si="0"/>
        <v>13.824898247849713</v>
      </c>
      <c r="H6" s="99" t="s">
        <v>137</v>
      </c>
      <c r="I6" s="89">
        <f>+AMZN!B8/AMZN!B19</f>
        <v>1.3253952950250676</v>
      </c>
      <c r="J6" s="90">
        <f>+AMZN!C8/AMZN!C19</f>
        <v>1.174140708915145</v>
      </c>
      <c r="K6" s="90">
        <f>+AMZN!D8/AMZN!D19</f>
        <v>1.1207241343016525</v>
      </c>
      <c r="L6" s="90">
        <f>+AMZN!E8/AMZN!E19</f>
        <v>1.0715839860748477</v>
      </c>
      <c r="M6" s="90">
        <f>+AMZN!F8/AMZN!F19</f>
        <v>1.1152764427355903</v>
      </c>
      <c r="N6" s="90">
        <f>+AMZN!G8/AMZN!G19</f>
        <v>1.0759609428006727</v>
      </c>
      <c r="O6" s="90">
        <f>+AMZN!H8/AMZN!H19</f>
        <v>1.0448466313675371</v>
      </c>
      <c r="P6" s="90">
        <f>+AMZN!I8/AMZN!I19</f>
        <v>1.039977195376881</v>
      </c>
      <c r="Q6" s="90">
        <f>+AMZN!J8/AMZN!J19</f>
        <v>1.0981123247210891</v>
      </c>
      <c r="R6" s="90">
        <f>+AMZN!K8/AMZN!K19</f>
        <v>1.0970482394205803</v>
      </c>
      <c r="S6" s="90">
        <f>+AMZN!L8/AMZN!L19</f>
        <v>1.0502274795268425</v>
      </c>
      <c r="T6" s="90">
        <f>+AMZN!M8/AMZN!M19</f>
        <v>1.1357597739445826</v>
      </c>
      <c r="U6" s="91">
        <f>+AMZN!N8/AMZN!N19</f>
        <v>0.9446435811136924</v>
      </c>
      <c r="W6" s="44" t="s">
        <v>138</v>
      </c>
      <c r="X6" s="44" t="s">
        <v>139</v>
      </c>
      <c r="Y6" s="44" t="s">
        <v>140</v>
      </c>
      <c r="Z6" s="44" t="s">
        <v>141</v>
      </c>
      <c r="AA6" s="44" t="s">
        <v>142</v>
      </c>
      <c r="AB6" s="61" t="s">
        <v>125</v>
      </c>
      <c r="AC6" s="44" t="s">
        <v>143</v>
      </c>
      <c r="AD6" s="44" t="s">
        <v>144</v>
      </c>
      <c r="AE6" s="44" t="s">
        <v>145</v>
      </c>
      <c r="AH6" s="44" t="s">
        <v>138</v>
      </c>
      <c r="AI6" s="44" t="s">
        <v>139</v>
      </c>
      <c r="AJ6" s="44" t="s">
        <v>140</v>
      </c>
      <c r="AK6" s="44" t="s">
        <v>141</v>
      </c>
      <c r="AL6" s="44" t="s">
        <v>142</v>
      </c>
      <c r="AM6" s="61" t="s">
        <v>125</v>
      </c>
      <c r="AN6" s="44" t="s">
        <v>143</v>
      </c>
      <c r="AO6" s="44" t="s">
        <v>144</v>
      </c>
      <c r="AP6" s="44" t="s">
        <v>145</v>
      </c>
      <c r="AR6" s="44" t="s">
        <v>138</v>
      </c>
      <c r="AS6" s="44" t="s">
        <v>139</v>
      </c>
      <c r="AT6" s="44" t="s">
        <v>140</v>
      </c>
      <c r="AU6" s="44" t="s">
        <v>141</v>
      </c>
      <c r="AV6" s="44" t="s">
        <v>142</v>
      </c>
      <c r="AW6" s="61" t="s">
        <v>125</v>
      </c>
      <c r="AX6" s="44" t="s">
        <v>143</v>
      </c>
      <c r="AY6" s="44" t="s">
        <v>144</v>
      </c>
      <c r="AZ6" s="44" t="s">
        <v>145</v>
      </c>
      <c r="BC6" s="9"/>
    </row>
    <row r="7" spans="1:56" x14ac:dyDescent="0.2">
      <c r="A7" s="55">
        <v>2015</v>
      </c>
      <c r="B7" s="57">
        <v>2743.39</v>
      </c>
      <c r="C7" s="57"/>
      <c r="D7" s="148"/>
      <c r="E7" s="38">
        <v>32994</v>
      </c>
      <c r="F7" s="52">
        <f t="shared" si="0"/>
        <v>12.02672605790646</v>
      </c>
      <c r="H7" s="100" t="s">
        <v>146</v>
      </c>
      <c r="I7" s="89">
        <f>+AAPL!B11/AAPL!B25</f>
        <v>2.0112923462986196</v>
      </c>
      <c r="J7" s="90">
        <f>+AAPL!C11/AAPL!C25</f>
        <v>1.6084376117268502</v>
      </c>
      <c r="K7" s="90">
        <f>+AAPL!D11/AAPL!D25</f>
        <v>1.4958486845519174</v>
      </c>
      <c r="L7" s="90">
        <f>+AAPL!E11/AAPL!E25</f>
        <v>1.6786385084062485</v>
      </c>
      <c r="M7" s="90">
        <f>+AAPL!F11/AAPL!F25</f>
        <v>1.0801128483167317</v>
      </c>
      <c r="N7" s="90">
        <f>+AAPL!G11/AAPL!G25</f>
        <v>1.1087706239920605</v>
      </c>
      <c r="O7" s="90">
        <f>+AAPL!H11/AAPL!H25</f>
        <v>1.352669417512594</v>
      </c>
      <c r="P7" s="90">
        <f>+AAPL!I11/AAPL!I25</f>
        <v>1.2760628484139107</v>
      </c>
      <c r="Q7" s="90">
        <f>+AAPL!J11/AAPL!J25</f>
        <v>1.1329261875803294</v>
      </c>
      <c r="R7" s="90">
        <f>+AAPL!K11/AAPL!K25</f>
        <v>1.540125617208044</v>
      </c>
      <c r="S7" s="90">
        <f>+AAPL!L11/AAPL!L25</f>
        <v>1.3636044481554577</v>
      </c>
      <c r="T7" s="90">
        <f>+AAPL!M11/AAPL!M25</f>
        <v>1.0745531195957954</v>
      </c>
      <c r="U7" s="91">
        <f>+AAPL!N11/AAPL!N25</f>
        <v>0.87935602862672257</v>
      </c>
      <c r="W7" s="46" cm="1">
        <f t="array" ref="W7:W19">+TRANSPOSE(I49:U49)</f>
        <v>2010</v>
      </c>
      <c r="X7" s="47" cm="1">
        <f t="array" ref="X7:X19">+TRANSPOSE(I6:U6)</f>
        <v>1.3253952950250676</v>
      </c>
      <c r="Y7" s="48" cm="1">
        <f t="array" ref="Y7:Y19">+TRANSPOSE(I17:U17)</f>
        <v>0.63483534606586156</v>
      </c>
      <c r="Z7" s="47" cm="1">
        <f t="array" ref="Z7:Z19">+TRANSPOSE(I28:U28)</f>
        <v>1.738490675990676</v>
      </c>
      <c r="AA7" s="49" cm="1">
        <f t="array" ref="AA7:AA19">+TRANSPOSE([1]Amazon!$B$24:$N$24)</f>
        <v>2.5263157894736841</v>
      </c>
      <c r="AB7" s="49">
        <f>+F2</f>
        <v>8.7955843006720453</v>
      </c>
      <c r="AC7" s="49">
        <f>+AB7/AA7</f>
        <v>3.4815854523493517</v>
      </c>
      <c r="AD7" s="50" cm="1">
        <f t="array" ref="AD7:AD19">+TRANSPOSE(I39:U39)</f>
        <v>6.1286375485449802E-2</v>
      </c>
      <c r="AE7" s="50" cm="1">
        <f t="array" ref="AE7:AE19">+TRANSPOSE(I50:U50)</f>
        <v>0.16783216783216784</v>
      </c>
      <c r="AH7" s="46">
        <v>2010</v>
      </c>
      <c r="AI7" s="47" cm="1">
        <f t="array" ref="AI7:AI19">+TRANSPOSE(I7:U7)</f>
        <v>2.0112923462986196</v>
      </c>
      <c r="AJ7" s="48" cm="1">
        <f t="array" ref="AJ7:AJ19">+TRANSPOSE(I18:U18)</f>
        <v>2.74470648364486</v>
      </c>
      <c r="AK7" s="47" cm="1">
        <f t="array" ref="AK7:AK19">+TRANSPOSE(I29:U29)</f>
        <v>0.57316231089535685</v>
      </c>
      <c r="AL7" s="49" cm="1">
        <f t="array" ref="AL7:AL19">+TRANSPOSE('[1]Apple inc'!$B$17:$N$17)</f>
        <v>15.153907378729809</v>
      </c>
      <c r="AM7" s="49">
        <f>+F16</f>
        <v>0</v>
      </c>
      <c r="AN7" s="49">
        <f>+AM7/AL7</f>
        <v>0</v>
      </c>
      <c r="AO7" s="50" cm="1">
        <f t="array" ref="AO7:AO19">+TRANSPOSE(I40:U40)</f>
        <v>1.8701036138488752E-2</v>
      </c>
      <c r="AP7" s="50" cm="1">
        <f t="array" ref="AP7:AP19">+TRANSPOSE(I51:U51)</f>
        <v>2.9419765227762549E-2</v>
      </c>
      <c r="AR7" s="46">
        <v>2010</v>
      </c>
      <c r="AS7" s="47" cm="1">
        <f t="array" ref="AS7:AS19">+TRANSPOSE(I8:U8)</f>
        <v>1.0170643653136819</v>
      </c>
      <c r="AT7" s="48" cm="1">
        <f t="array" ref="AT7:AT19">+TRANSPOSE(I19:U19)</f>
        <v>0.89922420724188035</v>
      </c>
      <c r="AU7" s="47" cm="1">
        <f t="array" ref="AU7:AU19">+TRANSPOSE(I30:U30)</f>
        <v>8.923017945392731</v>
      </c>
      <c r="AV7" s="49" cm="1">
        <f t="array" ref="AV7:AV19">+TRANSPOSE('[1]Bank of America'!$B$7:$N$7)</f>
        <v>-0.37</v>
      </c>
      <c r="AW7" s="49">
        <f>+F30</f>
        <v>0</v>
      </c>
      <c r="AX7" s="49">
        <f>+AW7/AV7</f>
        <v>0</v>
      </c>
      <c r="AY7" s="50" cm="1">
        <f t="array" ref="AY7:AY19">+TRANSPOSE(I41:U41)</f>
        <v>-9.8811916946773583E-4</v>
      </c>
      <c r="AZ7" s="50" cm="1">
        <f t="array" ref="AZ7:AZ19">+TRANSPOSE(I52:U52)</f>
        <v>-9.8051242508149037E-3</v>
      </c>
      <c r="BC7" s="9"/>
    </row>
    <row r="8" spans="1:56" x14ac:dyDescent="0.2">
      <c r="A8" s="55">
        <v>2016</v>
      </c>
      <c r="B8" s="57">
        <v>3050.98</v>
      </c>
      <c r="C8" s="57"/>
      <c r="D8" s="148"/>
      <c r="E8" s="38">
        <v>84865.539682539689</v>
      </c>
      <c r="F8" s="52">
        <f t="shared" si="0"/>
        <v>27.815829563792516</v>
      </c>
      <c r="H8" s="100" t="s">
        <v>147</v>
      </c>
      <c r="I8" s="89">
        <f>+BAC!B8/BAC!B15</f>
        <v>1.0170643653136819</v>
      </c>
      <c r="J8" s="90">
        <f>+BAC!C8/BAC!C15</f>
        <v>1.0222375201068732</v>
      </c>
      <c r="K8" s="90">
        <f>+BAC!D8/BAC!D15</f>
        <v>0.93959611654718345</v>
      </c>
      <c r="L8" s="90">
        <f>+BAC!E8/BAC!E15</f>
        <v>0.95784600004928888</v>
      </c>
      <c r="M8" s="90">
        <f>+BAC!F8/BAC!F15</f>
        <v>0.93656648727096814</v>
      </c>
      <c r="N8" s="90">
        <f>+BAC!G8/BAC!G15</f>
        <v>0.92170795779271708</v>
      </c>
      <c r="O8" s="90">
        <f>+BAC!H8/BAC!H15</f>
        <v>0.90017465502780136</v>
      </c>
      <c r="P8" s="90">
        <f>+BAC!I8/BAC!I15</f>
        <v>0.90739197870788746</v>
      </c>
      <c r="Q8" s="90">
        <f>+BAC!J8/BAC!J15</f>
        <v>0.91874028143162711</v>
      </c>
      <c r="R8" s="90">
        <f>+BAC!K8/BAC!K15</f>
        <v>0.90583509330308587</v>
      </c>
      <c r="S8" s="90">
        <f>+BAC!L8/BAC!L15</f>
        <v>0.90583509330308587</v>
      </c>
      <c r="T8" s="90">
        <f>+BAC!M8/BAC!M15</f>
        <v>0.83656868356116831</v>
      </c>
      <c r="U8" s="91">
        <f>+BAC!N8/BAC!N15</f>
        <v>0.7389884790154464</v>
      </c>
      <c r="W8" s="32">
        <v>2011</v>
      </c>
      <c r="X8" s="34">
        <v>1.174140708915145</v>
      </c>
      <c r="Y8" s="42">
        <v>0.69313236806709388</v>
      </c>
      <c r="Z8" s="34">
        <v>2.2587340466675263</v>
      </c>
      <c r="AA8" s="38">
        <v>1.3687635574837311</v>
      </c>
      <c r="AB8" s="38">
        <f>+F3</f>
        <v>9.0418360882959661</v>
      </c>
      <c r="AC8" s="38">
        <f t="shared" ref="AC8:AC19" si="1">+AB8/AA8</f>
        <v>6.6058422134777182</v>
      </c>
      <c r="AD8" s="35">
        <v>2.4962417912809558E-2</v>
      </c>
      <c r="AE8" s="35">
        <v>8.1345881139615828E-2</v>
      </c>
      <c r="AH8" s="32">
        <v>2011</v>
      </c>
      <c r="AI8" s="34">
        <v>1.6084376117268502</v>
      </c>
      <c r="AJ8" s="42">
        <v>2.9271304960257569</v>
      </c>
      <c r="AK8" s="34">
        <v>0.51890621940873194</v>
      </c>
      <c r="AL8" s="38">
        <v>27.675373273759</v>
      </c>
      <c r="AM8" s="38">
        <f>+F17</f>
        <v>14.320602589377284</v>
      </c>
      <c r="AN8" s="38">
        <f>+AM8/AL8</f>
        <v>0.51744930222696117</v>
      </c>
      <c r="AO8" s="35">
        <v>7.4073437540280651E-3</v>
      </c>
      <c r="AP8" s="35">
        <v>1.1251060497291653E-2</v>
      </c>
      <c r="AR8" s="32">
        <v>2011</v>
      </c>
      <c r="AS8" s="34">
        <v>1.0222375201068732</v>
      </c>
      <c r="AT8" s="42">
        <v>0.89192295516395603</v>
      </c>
      <c r="AU8" s="34">
        <v>8.252658615129878</v>
      </c>
      <c r="AV8" s="38">
        <v>0.01</v>
      </c>
      <c r="AW8" s="38">
        <f>+F31</f>
        <v>8.0239527442243244</v>
      </c>
      <c r="AX8" s="38">
        <f>+AW8/AV8</f>
        <v>802.39527442243241</v>
      </c>
      <c r="AY8" s="35">
        <v>6.7917743440019615E-4</v>
      </c>
      <c r="AZ8" s="35">
        <v>6.2841969396047826E-3</v>
      </c>
      <c r="BC8" s="9"/>
    </row>
    <row r="9" spans="1:56" x14ac:dyDescent="0.2">
      <c r="A9" s="55">
        <v>2017</v>
      </c>
      <c r="B9" s="57">
        <v>2951.32</v>
      </c>
      <c r="C9" s="57"/>
      <c r="D9" s="148"/>
      <c r="E9" s="38">
        <v>108000</v>
      </c>
      <c r="F9" s="52">
        <f t="shared" si="0"/>
        <v>36.593795318704849</v>
      </c>
      <c r="H9" s="100" t="s">
        <v>148</v>
      </c>
      <c r="I9" s="89">
        <f>+'C'!B8/'C'!B15</f>
        <v>1.1218477587192222</v>
      </c>
      <c r="J9" s="90">
        <f>+'C'!C8/'C'!C15</f>
        <v>1.1222172951852138</v>
      </c>
      <c r="K9" s="90">
        <f>+'C'!D8/'C'!D15</f>
        <v>1.0488432622661856</v>
      </c>
      <c r="L9" s="90">
        <f>+'C'!E8/'C'!E15</f>
        <v>1.0551418411919153</v>
      </c>
      <c r="M9" s="90">
        <f>+'C'!F8/'C'!F15</f>
        <v>1.0680806304181976</v>
      </c>
      <c r="N9" s="90">
        <f>+'C'!G8/'C'!G15</f>
        <v>1.0282378325093422</v>
      </c>
      <c r="O9" s="90">
        <f>+'C'!H8/'C'!H15</f>
        <v>1.0334052392759552</v>
      </c>
      <c r="P9" s="90">
        <f>+'C'!I8/'C'!I15</f>
        <v>1.0568754807613783</v>
      </c>
      <c r="Q9" s="90">
        <f>+'C'!J8/'C'!J15</f>
        <v>1.0399593737592214</v>
      </c>
      <c r="R9" s="90">
        <f>+'C'!K8/'C'!K15</f>
        <v>1.032860346736364</v>
      </c>
      <c r="S9" s="90">
        <f>+'C'!L8/'C'!L15</f>
        <v>0.99845148554272811</v>
      </c>
      <c r="T9" s="90">
        <f>+'C'!M8/'C'!M15</f>
        <v>0.95812821661973935</v>
      </c>
      <c r="U9" s="91">
        <f>+'C'!N8/'C'!N15</f>
        <v>0.97191599095480141</v>
      </c>
      <c r="W9" s="32">
        <v>2012</v>
      </c>
      <c r="X9" s="34">
        <v>1.1207241343016525</v>
      </c>
      <c r="Y9" s="42">
        <v>0.74836430655813235</v>
      </c>
      <c r="Z9" s="34">
        <v>2.9739990234375</v>
      </c>
      <c r="AA9" s="38">
        <v>-8.6092715231788075E-2</v>
      </c>
      <c r="AB9" s="38">
        <f>+F4</f>
        <v>9.2891828300302031</v>
      </c>
      <c r="AC9" s="38">
        <f t="shared" si="1"/>
        <v>-107.89743133342775</v>
      </c>
      <c r="AD9" s="35">
        <v>-1.1979726616495163E-3</v>
      </c>
      <c r="AE9" s="35">
        <v>-4.7607421875E-3</v>
      </c>
      <c r="AH9" s="32">
        <v>2012</v>
      </c>
      <c r="AI9" s="34">
        <v>1.4958486845519174</v>
      </c>
      <c r="AJ9" s="42">
        <v>3.0432467936529886</v>
      </c>
      <c r="AK9" s="34">
        <v>0.48941713898993316</v>
      </c>
      <c r="AL9" s="38">
        <v>44.145321069862646</v>
      </c>
      <c r="AM9" s="38">
        <f>+F18</f>
        <v>20.968192008412817</v>
      </c>
      <c r="AN9" s="38">
        <f t="shared" ref="AN9:AN19" si="2">+AM9/AL9</f>
        <v>0.47498107387710198</v>
      </c>
      <c r="AO9" s="35">
        <v>3.8395129043984006E-3</v>
      </c>
      <c r="AP9" s="35">
        <v>5.7186363251839943E-3</v>
      </c>
      <c r="AR9" s="32">
        <v>2012</v>
      </c>
      <c r="AS9" s="34">
        <v>0.93959611654718345</v>
      </c>
      <c r="AT9" s="42">
        <v>0.89277882907219719</v>
      </c>
      <c r="AU9" s="34">
        <v>8.3265163152652821</v>
      </c>
      <c r="AV9" s="38">
        <v>0.25</v>
      </c>
      <c r="AW9" s="38">
        <f>+F32</f>
        <v>8.2434544635357856</v>
      </c>
      <c r="AX9" s="38">
        <f t="shared" ref="AX9:AX19" si="3">+AW9/AV9</f>
        <v>32.973817854143142</v>
      </c>
      <c r="AY9" s="35">
        <v>1.895044919080496E-3</v>
      </c>
      <c r="AZ9" s="35">
        <v>1.7674167355964821E-2</v>
      </c>
      <c r="BC9" s="9"/>
    </row>
    <row r="10" spans="1:56" x14ac:dyDescent="0.2">
      <c r="A10" s="55">
        <v>2018</v>
      </c>
      <c r="B10" s="57">
        <v>2956.43</v>
      </c>
      <c r="C10" s="57"/>
      <c r="D10" s="148"/>
      <c r="E10" s="38">
        <v>230504.11823985193</v>
      </c>
      <c r="F10" s="52">
        <f t="shared" si="0"/>
        <v>77.967047499806171</v>
      </c>
      <c r="H10" s="100" t="s">
        <v>149</v>
      </c>
      <c r="I10" s="89">
        <f>+GE!B8/GE!B15</f>
        <v>2.9582876030526557</v>
      </c>
      <c r="J10" s="90">
        <f>+GE!C8/GE!C15</f>
        <v>2.4930833786747129</v>
      </c>
      <c r="K10" s="90">
        <f>+GE!D8/GE!D15</f>
        <v>2.9431069489910082</v>
      </c>
      <c r="L10" s="90">
        <f>+GE!E8/GE!E15</f>
        <v>3.4309309675270336</v>
      </c>
      <c r="M10" s="90">
        <f>+GE!F8/GE!F15</f>
        <v>1.4879868181858886</v>
      </c>
      <c r="N10" s="90">
        <f>+GE!G8/GE!G15</f>
        <v>1.6256851922344879</v>
      </c>
      <c r="O10" s="90">
        <f>+GE!H8/GE!H15</f>
        <v>1.9252022554547683</v>
      </c>
      <c r="P10" s="90">
        <f>+GE!I8/GE!I15</f>
        <v>1.8024616626311543</v>
      </c>
      <c r="Q10" s="90">
        <f>+GE!J8/GE!J15</f>
        <v>1.7852806405187673</v>
      </c>
      <c r="R10" s="90">
        <f>+GE!K8/GE!K15</f>
        <v>1.3072465605782033</v>
      </c>
      <c r="S10" s="90">
        <f>+GE!L8/GE!L15</f>
        <v>1.5537143171039862</v>
      </c>
      <c r="T10" s="90">
        <f>+GE!M8/GE!M15</f>
        <v>1.2770773583816142</v>
      </c>
      <c r="U10" s="91">
        <f>+GE!N8/GE!N15</f>
        <v>1.1811928461600711</v>
      </c>
      <c r="W10" s="32">
        <v>2013</v>
      </c>
      <c r="X10" s="34">
        <v>1.0715839860748477</v>
      </c>
      <c r="Y10" s="42">
        <v>0.75731467417017351</v>
      </c>
      <c r="Z10" s="34">
        <v>3.1205622819618304</v>
      </c>
      <c r="AA10" s="38">
        <v>0.58924731182795698</v>
      </c>
      <c r="AB10" s="38">
        <f>+F5</f>
        <v>8.9347814456155366</v>
      </c>
      <c r="AC10" s="38">
        <f t="shared" si="1"/>
        <v>15.163041504420528</v>
      </c>
      <c r="AD10" s="35">
        <v>6.8228790557533807E-3</v>
      </c>
      <c r="AE10" s="35">
        <v>2.8114098091524729E-2</v>
      </c>
      <c r="AH10" s="32">
        <v>2013</v>
      </c>
      <c r="AI10" s="34">
        <v>1.6786385084062485</v>
      </c>
      <c r="AJ10" s="42">
        <v>2.4804975374770826</v>
      </c>
      <c r="AK10" s="34">
        <v>0.67544860743510671</v>
      </c>
      <c r="AL10" s="38">
        <v>5.6790982137298718</v>
      </c>
      <c r="AM10" s="38">
        <f>+F19</f>
        <v>23.215909796158577</v>
      </c>
      <c r="AN10" s="38">
        <f t="shared" si="2"/>
        <v>4.0879570879812306</v>
      </c>
      <c r="AO10" s="35">
        <v>3.5990338164251208E-3</v>
      </c>
      <c r="AP10" s="35">
        <v>6.0299961958413259E-3</v>
      </c>
      <c r="AR10" s="32">
        <v>2013</v>
      </c>
      <c r="AS10" s="34">
        <v>0.95784600004928888</v>
      </c>
      <c r="AT10" s="42">
        <v>0.88931741976422662</v>
      </c>
      <c r="AU10" s="34">
        <v>8.0348453918387523</v>
      </c>
      <c r="AV10" s="38">
        <v>0.9</v>
      </c>
      <c r="AW10" s="38">
        <f>+F33</f>
        <v>12.094565838288114</v>
      </c>
      <c r="AX10" s="38">
        <f t="shared" si="3"/>
        <v>13.438406486986793</v>
      </c>
      <c r="AY10" s="35">
        <v>5.437447943249997E-3</v>
      </c>
      <c r="AZ10" s="35">
        <v>4.912650149343533E-2</v>
      </c>
      <c r="BC10" s="9"/>
    </row>
    <row r="11" spans="1:56" x14ac:dyDescent="0.2">
      <c r="A11" s="55">
        <v>2019</v>
      </c>
      <c r="B11" s="57">
        <v>3281.09</v>
      </c>
      <c r="C11" s="57"/>
      <c r="D11" s="148"/>
      <c r="E11" s="38">
        <v>281810.3445322793</v>
      </c>
      <c r="F11" s="52">
        <f t="shared" si="0"/>
        <v>85.889245504475426</v>
      </c>
      <c r="H11" s="100" t="s">
        <v>150</v>
      </c>
      <c r="I11" s="89">
        <f>+JNJ!B8/JNJ!B15</f>
        <v>2.0504074202496532</v>
      </c>
      <c r="J11" s="90">
        <f>+JNJ!C8/JNJ!C15</f>
        <v>2.3811319100434001</v>
      </c>
      <c r="K11" s="90">
        <f>+JNJ!D8/JNJ!D15</f>
        <v>1.9007501442585113</v>
      </c>
      <c r="L11" s="90">
        <f>+JNJ!E8/JNJ!E15</f>
        <v>2.1969620253164557</v>
      </c>
      <c r="M11" s="90">
        <f>+JNJ!F8/JNJ!F15</f>
        <v>2.2269985218329271</v>
      </c>
      <c r="N11" s="90">
        <f>+JNJ!G8/JNJ!G15</f>
        <v>2.1699643204670775</v>
      </c>
      <c r="O11" s="90">
        <f>+JNJ!H8/JNJ!H15</f>
        <v>2.4739224711834749</v>
      </c>
      <c r="P11" s="90">
        <f>+JNJ!I8/JNJ!I15</f>
        <v>1.4110095949176409</v>
      </c>
      <c r="Q11" s="90">
        <f>+JNJ!J8/JNJ!J15</f>
        <v>1.4739993595901377</v>
      </c>
      <c r="R11" s="90">
        <f>+JNJ!K8/JNJ!K15</f>
        <v>1.2588699810922033</v>
      </c>
      <c r="S11" s="90">
        <f>+JNJ!L8/JNJ!L15</f>
        <v>1.205775068834867</v>
      </c>
      <c r="T11" s="90">
        <f>+JNJ!M8/JNJ!M15</f>
        <v>1.3483173395834254</v>
      </c>
      <c r="U11" s="91">
        <f>+JNJ!N8/JNJ!N15</f>
        <v>0.99089638364216337</v>
      </c>
      <c r="W11" s="32">
        <v>2014</v>
      </c>
      <c r="X11" s="34">
        <v>1.1152764427355903</v>
      </c>
      <c r="Y11" s="42">
        <v>0.80293551050362355</v>
      </c>
      <c r="Z11" s="34">
        <v>4.0744809608043946</v>
      </c>
      <c r="AA11" s="38">
        <v>-0.52164502164502169</v>
      </c>
      <c r="AB11" s="38">
        <f>+F6</f>
        <v>13.824898247849713</v>
      </c>
      <c r="AC11" s="38">
        <f t="shared" si="1"/>
        <v>-26.50250203529696</v>
      </c>
      <c r="AD11" s="35">
        <v>-4.4216126960829284E-3</v>
      </c>
      <c r="AE11" s="35">
        <v>-2.2437389442323805E-2</v>
      </c>
      <c r="AH11" s="32">
        <v>2014</v>
      </c>
      <c r="AI11" s="34">
        <v>1.0801128483167317</v>
      </c>
      <c r="AJ11" s="42">
        <v>1.9273018987131314</v>
      </c>
      <c r="AK11" s="34">
        <v>1.0783974468161404</v>
      </c>
      <c r="AL11" s="38">
        <v>6.4530744220284539</v>
      </c>
      <c r="AM11" s="38">
        <f>+F20</f>
        <v>22.769793052238011</v>
      </c>
      <c r="AN11" s="38">
        <f t="shared" si="2"/>
        <v>3.5285185886761514</v>
      </c>
      <c r="AO11" s="35">
        <v>7.6777418812192942E-4</v>
      </c>
      <c r="AP11" s="35">
        <v>1.595739912323953E-3</v>
      </c>
      <c r="AR11" s="32">
        <v>2014</v>
      </c>
      <c r="AS11" s="34">
        <v>0.93656648727096814</v>
      </c>
      <c r="AT11" s="42">
        <v>0.88431120618626258</v>
      </c>
      <c r="AU11" s="34">
        <v>7.643879558551121</v>
      </c>
      <c r="AV11" s="38">
        <v>0.36</v>
      </c>
      <c r="AW11" s="38">
        <f>+F34</f>
        <v>17.496989204510726</v>
      </c>
      <c r="AX11" s="38">
        <f>+AW11/AV11</f>
        <v>48.602747790307575</v>
      </c>
      <c r="AY11" s="35">
        <v>2.2964703825169848E-3</v>
      </c>
      <c r="AZ11" s="35">
        <v>1.9850413396256639E-2</v>
      </c>
      <c r="BC11" s="9"/>
    </row>
    <row r="12" spans="1:56" x14ac:dyDescent="0.2">
      <c r="A12" s="55">
        <v>2020</v>
      </c>
      <c r="B12" s="57">
        <v>3693.36</v>
      </c>
      <c r="C12" s="57"/>
      <c r="D12" s="148"/>
      <c r="E12" s="38">
        <v>452962.83102766797</v>
      </c>
      <c r="F12" s="52">
        <f t="shared" si="0"/>
        <v>122.64248029644226</v>
      </c>
      <c r="H12" s="100" t="s">
        <v>151</v>
      </c>
      <c r="I12" s="89">
        <f>+JMP!B8/JMP!B15</f>
        <v>0.95741921081397319</v>
      </c>
      <c r="J12" s="90">
        <f>+JMP!C8/JMP!C15</f>
        <v>0.91032707378569588</v>
      </c>
      <c r="K12" s="90">
        <f>+JMP!D8/JMP!D15</f>
        <v>0.93306596498994343</v>
      </c>
      <c r="L12" s="90">
        <f>+JMP!E8/JMP!E15</f>
        <v>0.94992229739361411</v>
      </c>
      <c r="M12" s="90">
        <f>+JMP!F8/JMP!F15</f>
        <v>0.97916004331796214</v>
      </c>
      <c r="N12" s="90">
        <f>+JMP!G8/JMP!G15</f>
        <v>1.0198449063903361</v>
      </c>
      <c r="O12" s="90">
        <f>+JMP!H8/JMP!H15</f>
        <v>1.0118586694279601</v>
      </c>
      <c r="P12" s="90">
        <f>+JMP!I8/JMP!I15</f>
        <v>1.014557773208534</v>
      </c>
      <c r="Q12" s="90">
        <f>+JMP!J8/JMP!J15</f>
        <v>0.99741198646150564</v>
      </c>
      <c r="R12" s="90">
        <f>+JMP!K8/JMP!K15</f>
        <v>0.91643777371486879</v>
      </c>
      <c r="S12" s="90">
        <f>+JMP!L8/JMP!L15</f>
        <v>0.85599684976515789</v>
      </c>
      <c r="T12" s="90">
        <f>+JMP!M8/JMP!M15</f>
        <v>0.82863799266019378</v>
      </c>
      <c r="U12" s="91">
        <f>+JMP!N8/JMP!N15</f>
        <v>0.8410404001910643</v>
      </c>
      <c r="W12" s="32">
        <v>2015</v>
      </c>
      <c r="X12" s="34">
        <v>1.0759609428006727</v>
      </c>
      <c r="Y12" s="42">
        <v>0.79548927327180485</v>
      </c>
      <c r="Z12" s="34">
        <v>3.8897190675433353</v>
      </c>
      <c r="AA12" s="38">
        <v>1.249475890985325</v>
      </c>
      <c r="AB12" s="38">
        <f>+F7</f>
        <v>12.02672605790646</v>
      </c>
      <c r="AC12" s="38">
        <f t="shared" si="1"/>
        <v>9.6254166604385585</v>
      </c>
      <c r="AD12" s="35">
        <v>9.1070227981174742E-3</v>
      </c>
      <c r="AE12" s="35">
        <v>4.4530783024506873E-2</v>
      </c>
      <c r="AH12" s="32">
        <v>2015</v>
      </c>
      <c r="AI12" s="34">
        <v>1.1087706239920605</v>
      </c>
      <c r="AJ12" s="42">
        <v>1.6974766835744839</v>
      </c>
      <c r="AK12" s="34">
        <v>1.4337396841355621</v>
      </c>
      <c r="AL12" s="38">
        <v>9.216876236067618</v>
      </c>
      <c r="AM12" s="38">
        <f>+F21</f>
        <v>28.931383960882137</v>
      </c>
      <c r="AN12" s="38">
        <f t="shared" si="2"/>
        <v>3.1389576272780371</v>
      </c>
      <c r="AO12" s="35">
        <v>7.6873026965804756E-3</v>
      </c>
      <c r="AP12" s="35">
        <v>1.8708893636630222E-2</v>
      </c>
      <c r="AR12" s="32">
        <v>2015</v>
      </c>
      <c r="AS12" s="34">
        <v>0.92170795779271708</v>
      </c>
      <c r="AT12" s="42">
        <v>0.88053091773629188</v>
      </c>
      <c r="AU12" s="34">
        <v>7.3703664668040725</v>
      </c>
      <c r="AV12" s="38">
        <v>1.31</v>
      </c>
      <c r="AW12" s="38">
        <f>+F35</f>
        <v>15.319480091643129</v>
      </c>
      <c r="AX12" s="38">
        <f t="shared" si="3"/>
        <v>11.69425961194132</v>
      </c>
      <c r="AY12" s="35">
        <v>7.4197157376787717E-3</v>
      </c>
      <c r="AZ12" s="35">
        <v>6.2105739803884827E-2</v>
      </c>
      <c r="BC12" s="9"/>
    </row>
    <row r="13" spans="1:56" x14ac:dyDescent="0.2">
      <c r="A13" s="55">
        <v>2021</v>
      </c>
      <c r="B13" s="57">
        <v>3743.09</v>
      </c>
      <c r="C13" s="57"/>
      <c r="D13" s="148"/>
      <c r="E13" s="38">
        <v>611282.71521503851</v>
      </c>
      <c r="F13" s="52">
        <f t="shared" si="0"/>
        <v>163.30964930446194</v>
      </c>
      <c r="H13" s="101" t="s">
        <v>152</v>
      </c>
      <c r="I13" s="92">
        <f>+PFE!B8/PFE!B15</f>
        <v>2.1306397541556081</v>
      </c>
      <c r="J13" s="93">
        <f>+PFE!C8/PFE!C15</f>
        <v>2.1037393199349683</v>
      </c>
      <c r="K13" s="93">
        <f>+PFE!D8/PFE!D15</f>
        <v>2.2213047351469881</v>
      </c>
      <c r="L13" s="93">
        <f>+PFE!E8/PFE!E15</f>
        <v>2.4070872207480956</v>
      </c>
      <c r="M13" s="93">
        <f>+PFE!F8/PFE!F15</f>
        <v>2.5753925973965814</v>
      </c>
      <c r="N13" s="93">
        <f>+PFE!G8/PFE!G15</f>
        <v>1.4899826524711726</v>
      </c>
      <c r="O13" s="93">
        <f>+PFE!H8/PFE!H15</f>
        <v>1.2517756708982806</v>
      </c>
      <c r="P13" s="93">
        <f>+PFE!I8/PFE!I15</f>
        <v>1.3521214710618858</v>
      </c>
      <c r="Q13" s="93">
        <f>+PFE!J8/PFE!J15</f>
        <v>1.5671416912549438</v>
      </c>
      <c r="R13" s="93">
        <f>+PFE!K8/PFE!K15</f>
        <v>0.87934269783401242</v>
      </c>
      <c r="S13" s="93">
        <f>+PFE!L8/PFE!L15</f>
        <v>1.3528935185185185</v>
      </c>
      <c r="T13" s="93">
        <f>+PFE!M8/PFE!M15</f>
        <v>1.3989126104380023</v>
      </c>
      <c r="U13" s="94">
        <f>+PFE!N8/PFE!N15</f>
        <v>1.2164554558830509</v>
      </c>
      <c r="W13" s="32">
        <v>2016</v>
      </c>
      <c r="X13" s="34">
        <v>1.0448466313675371</v>
      </c>
      <c r="Y13" s="42">
        <v>0.7687705330807415</v>
      </c>
      <c r="Z13" s="34">
        <v>3.3247083225304639</v>
      </c>
      <c r="AA13" s="38">
        <v>4.8987603305785123</v>
      </c>
      <c r="AB13" s="38">
        <f>+F8</f>
        <v>27.815829563792516</v>
      </c>
      <c r="AC13" s="38">
        <f t="shared" si="1"/>
        <v>5.6781364440639299</v>
      </c>
      <c r="AD13" s="35">
        <v>2.842857485432004E-2</v>
      </c>
      <c r="AE13" s="35">
        <v>0.12294529427015816</v>
      </c>
      <c r="AH13" s="32">
        <v>2016</v>
      </c>
      <c r="AI13" s="34">
        <v>1.352669417512594</v>
      </c>
      <c r="AJ13" s="42">
        <v>1.6630013906336429</v>
      </c>
      <c r="AK13" s="34">
        <v>1.5082924623193943</v>
      </c>
      <c r="AL13" s="38">
        <v>8.3063028961611245</v>
      </c>
      <c r="AM13" s="38">
        <f>+F22</f>
        <v>25.074453621708358</v>
      </c>
      <c r="AN13" s="38">
        <f t="shared" si="2"/>
        <v>3.0187261330545594</v>
      </c>
      <c r="AO13" s="35">
        <v>1.3012689392761886E-2</v>
      </c>
      <c r="AP13" s="35">
        <v>3.2639630718368173E-2</v>
      </c>
      <c r="AR13" s="32">
        <v>2016</v>
      </c>
      <c r="AS13" s="34">
        <v>0.90017465502780136</v>
      </c>
      <c r="AT13" s="42">
        <v>0.87834239079516307</v>
      </c>
      <c r="AU13" s="34">
        <v>7.2197900035688125</v>
      </c>
      <c r="AV13" s="38">
        <v>1.49</v>
      </c>
      <c r="AW13" s="38">
        <f>+F36</f>
        <v>15.512007747289523</v>
      </c>
      <c r="AX13" s="38">
        <f t="shared" si="3"/>
        <v>10.410743454556727</v>
      </c>
      <c r="AY13" s="35">
        <v>8.1450887929848583E-3</v>
      </c>
      <c r="AZ13" s="35">
        <v>6.6950919438757306E-2</v>
      </c>
    </row>
    <row r="14" spans="1:56" x14ac:dyDescent="0.2">
      <c r="A14" s="58">
        <v>2022</v>
      </c>
      <c r="B14" s="59">
        <v>4255.4399999999996</v>
      </c>
      <c r="C14" s="57"/>
      <c r="D14" s="149"/>
      <c r="E14" s="38">
        <v>531754.60709972389</v>
      </c>
      <c r="F14" s="52">
        <f t="shared" si="0"/>
        <v>124.9587838389741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W14" s="32">
        <v>2017</v>
      </c>
      <c r="X14" s="34">
        <v>1.039977195376881</v>
      </c>
      <c r="Y14" s="42">
        <v>0.78898027568349705</v>
      </c>
      <c r="Z14" s="34">
        <v>3.7388935003067596</v>
      </c>
      <c r="AA14" s="38">
        <v>6.1521298174442194</v>
      </c>
      <c r="AB14" s="38">
        <f>+F9</f>
        <v>36.593795318704849</v>
      </c>
      <c r="AC14" s="38">
        <f t="shared" si="1"/>
        <v>5.9481507062715098</v>
      </c>
      <c r="AD14" s="35">
        <v>2.3098012337217273E-2</v>
      </c>
      <c r="AE14" s="35">
        <v>0.10945902053484427</v>
      </c>
      <c r="AH14" s="32">
        <v>2017</v>
      </c>
      <c r="AI14" s="34">
        <v>1.2760628484139107</v>
      </c>
      <c r="AJ14" s="42">
        <v>1.5555845684538612</v>
      </c>
      <c r="AK14" s="34">
        <v>1.7999060031183092</v>
      </c>
      <c r="AL14" s="38">
        <v>9.2067470826545037</v>
      </c>
      <c r="AM14" s="38">
        <f>+F23</f>
        <v>34.076463833953703</v>
      </c>
      <c r="AN14" s="38">
        <f t="shared" si="2"/>
        <v>3.7012490435578167</v>
      </c>
      <c r="AO14" s="35">
        <v>1.0940027017017524E-2</v>
      </c>
      <c r="AP14" s="35">
        <v>3.0631047319223854E-2</v>
      </c>
      <c r="AR14" s="32">
        <v>2017</v>
      </c>
      <c r="AS14" s="34">
        <v>0.90739197870788746</v>
      </c>
      <c r="AT14" s="42">
        <v>0.88289408276397774</v>
      </c>
      <c r="AU14" s="34">
        <v>7.5392781475298154</v>
      </c>
      <c r="AV14" s="38">
        <v>1.56</v>
      </c>
      <c r="AW14" s="38">
        <f>+F37</f>
        <v>15.620129298076792</v>
      </c>
      <c r="AX14" s="38">
        <f t="shared" si="3"/>
        <v>10.012903396203072</v>
      </c>
      <c r="AY14" s="35">
        <v>7.9921656436823234E-3</v>
      </c>
      <c r="AZ14" s="35">
        <v>6.8247325432535019E-2</v>
      </c>
    </row>
    <row r="15" spans="1:56" x14ac:dyDescent="0.2">
      <c r="D15" s="147" t="s">
        <v>154</v>
      </c>
      <c r="E15" s="44" t="s">
        <v>125</v>
      </c>
      <c r="F15" s="53"/>
      <c r="H15" s="4" t="s">
        <v>130</v>
      </c>
      <c r="I15" s="167" t="s">
        <v>153</v>
      </c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9"/>
      <c r="W15" s="32">
        <v>2018</v>
      </c>
      <c r="X15" s="34">
        <v>1.0981123247210891</v>
      </c>
      <c r="Y15" s="42">
        <v>0.732250012296493</v>
      </c>
      <c r="Z15" s="34">
        <v>2.734827435762015</v>
      </c>
      <c r="AA15" s="38">
        <v>20.146000000000001</v>
      </c>
      <c r="AB15" s="38">
        <f>+F10</f>
        <v>77.967047499806171</v>
      </c>
      <c r="AC15" s="38">
        <f t="shared" si="1"/>
        <v>3.8701006403160014</v>
      </c>
      <c r="AD15" s="35">
        <v>6.1931287196891449E-2</v>
      </c>
      <c r="AE15" s="35">
        <v>0.231302670555007</v>
      </c>
      <c r="AH15" s="32">
        <v>2018</v>
      </c>
      <c r="AI15" s="34">
        <v>1.1329261875803294</v>
      </c>
      <c r="AJ15" s="42">
        <v>1.4143701320297937</v>
      </c>
      <c r="AK15" s="34">
        <v>2.4133013523477094</v>
      </c>
      <c r="AL15" s="38">
        <v>2.9764852614455637</v>
      </c>
      <c r="AM15" s="38">
        <f>+F24</f>
        <v>48.337734294313236</v>
      </c>
      <c r="AN15" s="38">
        <f t="shared" si="2"/>
        <v>16.239870198731463</v>
      </c>
      <c r="AO15" s="35">
        <v>3.3962676874700934E-2</v>
      </c>
      <c r="AP15" s="35">
        <v>0.11592485090576497</v>
      </c>
      <c r="AR15" s="32">
        <v>2018</v>
      </c>
      <c r="AS15" s="34">
        <v>0.91874028143162711</v>
      </c>
      <c r="AT15" s="42">
        <v>0.8873118661358832</v>
      </c>
      <c r="AU15" s="34">
        <v>7.8740488080655799</v>
      </c>
      <c r="AV15" s="38">
        <v>2.61</v>
      </c>
      <c r="AW15" s="38">
        <f>+F38</f>
        <v>23.079146390803565</v>
      </c>
      <c r="AX15" s="38">
        <f t="shared" si="3"/>
        <v>8.8425848240626692</v>
      </c>
      <c r="AY15" s="35">
        <v>1.1954519566091755E-2</v>
      </c>
      <c r="AZ15" s="35">
        <v>0.1060849901064732</v>
      </c>
    </row>
    <row r="16" spans="1:56" x14ac:dyDescent="0.2">
      <c r="D16" s="148"/>
      <c r="E16" s="51" cm="1">
        <f t="array" ref="E16:E28">+TRANSPOSE('[2]BD MGC'!$V$33:$AH$33)</f>
        <v>0</v>
      </c>
      <c r="F16" s="52">
        <f t="shared" ref="F16:F28" si="4">+E16/B2</f>
        <v>0</v>
      </c>
      <c r="I16" s="95">
        <v>2010</v>
      </c>
      <c r="J16" s="96">
        <v>2011</v>
      </c>
      <c r="K16" s="97">
        <v>2012</v>
      </c>
      <c r="L16" s="97">
        <v>2013</v>
      </c>
      <c r="M16" s="97">
        <v>2014</v>
      </c>
      <c r="N16" s="97">
        <v>2015</v>
      </c>
      <c r="O16" s="97">
        <v>2016</v>
      </c>
      <c r="P16" s="97">
        <v>2017</v>
      </c>
      <c r="Q16" s="97">
        <v>2018</v>
      </c>
      <c r="R16" s="97">
        <v>2019</v>
      </c>
      <c r="S16" s="97">
        <v>2020</v>
      </c>
      <c r="T16" s="97">
        <v>2021</v>
      </c>
      <c r="U16" s="98">
        <v>2022</v>
      </c>
      <c r="W16" s="32">
        <v>2019</v>
      </c>
      <c r="X16" s="34">
        <v>1.0970482394205803</v>
      </c>
      <c r="Y16" s="42">
        <v>0.72448146043472084</v>
      </c>
      <c r="Z16" s="34">
        <v>2.6295198195294875</v>
      </c>
      <c r="AA16" s="38">
        <v>22.99206349206349</v>
      </c>
      <c r="AB16" s="38">
        <f>+F11</f>
        <v>85.889245504475426</v>
      </c>
      <c r="AC16" s="38">
        <f t="shared" si="1"/>
        <v>3.7356040502464287</v>
      </c>
      <c r="AD16" s="35">
        <v>5.1445517829237106E-2</v>
      </c>
      <c r="AE16" s="35">
        <v>0.1867225265871737</v>
      </c>
      <c r="AH16" s="32">
        <v>2019</v>
      </c>
      <c r="AI16" s="34">
        <v>1.540125617208044</v>
      </c>
      <c r="AJ16" s="42">
        <v>1.3648297772832099</v>
      </c>
      <c r="AK16" s="34">
        <v>2.7410043320661304</v>
      </c>
      <c r="AL16" s="38">
        <v>2.9714474637107355</v>
      </c>
      <c r="AM16" s="38">
        <f>+F25</f>
        <v>52.733999981713389</v>
      </c>
      <c r="AN16" s="38">
        <f t="shared" si="2"/>
        <v>17.746906390146744</v>
      </c>
      <c r="AO16" s="35">
        <v>4.2955133583050725E-2</v>
      </c>
      <c r="AP16" s="35">
        <v>0.16069534081867209</v>
      </c>
      <c r="AR16" s="32">
        <v>2019</v>
      </c>
      <c r="AS16" s="34">
        <v>0.90583509330308587</v>
      </c>
      <c r="AT16" s="42">
        <v>0.89120731085556382</v>
      </c>
      <c r="AU16" s="34">
        <v>8.1917941165363839</v>
      </c>
      <c r="AV16" s="38">
        <v>2.75</v>
      </c>
      <c r="AW16" s="38">
        <f>+F39</f>
        <v>28.801404411338915</v>
      </c>
      <c r="AX16" s="38">
        <f t="shared" si="3"/>
        <v>10.473237967759605</v>
      </c>
      <c r="AY16" s="35">
        <v>1.1269149440096233E-2</v>
      </c>
      <c r="AZ16" s="35">
        <v>0.10358370152184586</v>
      </c>
    </row>
    <row r="17" spans="4:52" x14ac:dyDescent="0.2">
      <c r="D17" s="148"/>
      <c r="E17" s="40">
        <v>26449.723364502162</v>
      </c>
      <c r="F17" s="52">
        <f t="shared" si="4"/>
        <v>14.320602589377284</v>
      </c>
      <c r="H17" s="99" t="s">
        <v>137</v>
      </c>
      <c r="I17" s="89">
        <f>+AMZN!B23/AMZN!B13</f>
        <v>0.63483534606586156</v>
      </c>
      <c r="J17" s="90">
        <f>+AMZN!C23/AMZN!C13</f>
        <v>0.69313236806709388</v>
      </c>
      <c r="K17" s="90">
        <f>+AMZN!D23/AMZN!D13</f>
        <v>0.74836430655813235</v>
      </c>
      <c r="L17" s="90">
        <f>+AMZN!E23/AMZN!E13</f>
        <v>0.75731467417017351</v>
      </c>
      <c r="M17" s="90">
        <f>+AMZN!F23/AMZN!F13</f>
        <v>0.80293551050362355</v>
      </c>
      <c r="N17" s="90">
        <f>+AMZN!G23/AMZN!G13</f>
        <v>0.79548927327180485</v>
      </c>
      <c r="O17" s="90">
        <f>+AMZN!H23/AMZN!H13</f>
        <v>0.7687705330807415</v>
      </c>
      <c r="P17" s="90">
        <f>+AMZN!I23/AMZN!I13</f>
        <v>0.78898027568349705</v>
      </c>
      <c r="Q17" s="90">
        <f>+AMZN!J23/AMZN!J13</f>
        <v>0.732250012296493</v>
      </c>
      <c r="R17" s="90">
        <f>+AMZN!K23/AMZN!K13</f>
        <v>0.72448146043472084</v>
      </c>
      <c r="S17" s="90">
        <f>+AMZN!L23/AMZN!L13</f>
        <v>0.70919846199349301</v>
      </c>
      <c r="T17" s="90">
        <f>+AMZN!M23/AMZN!M13</f>
        <v>0.67127492872412009</v>
      </c>
      <c r="U17" s="91">
        <f>+AMZN!N23/AMZN!N13</f>
        <v>0.68435078618900957</v>
      </c>
      <c r="W17" s="32">
        <v>2020</v>
      </c>
      <c r="X17" s="34">
        <v>1.0502274795268425</v>
      </c>
      <c r="Y17" s="42">
        <v>0.70919846199349301</v>
      </c>
      <c r="Z17" s="34">
        <v>2.4387713588283155</v>
      </c>
      <c r="AA17" s="38">
        <v>2.0916846440478527</v>
      </c>
      <c r="AB17" s="38">
        <f>+F12</f>
        <v>122.64248029644226</v>
      </c>
      <c r="AC17" s="38">
        <f t="shared" si="1"/>
        <v>58.633351181994186</v>
      </c>
      <c r="AD17" s="35">
        <v>6.6411370040006856E-2</v>
      </c>
      <c r="AE17" s="35">
        <v>0.22837351719412444</v>
      </c>
      <c r="AH17" s="32">
        <v>2020</v>
      </c>
      <c r="AI17" s="34">
        <v>1.3636044481554577</v>
      </c>
      <c r="AJ17" s="42">
        <v>1.252714185705611</v>
      </c>
      <c r="AK17" s="34">
        <v>3.9570394404566951</v>
      </c>
      <c r="AL17" s="38">
        <v>3.2753479618630852</v>
      </c>
      <c r="AM17" s="38">
        <f>+F26</f>
        <v>70.512905715810376</v>
      </c>
      <c r="AN17" s="38">
        <f t="shared" si="2"/>
        <v>21.528370889699666</v>
      </c>
      <c r="AO17" s="35">
        <v>7.0700365558464651E-2</v>
      </c>
      <c r="AP17" s="35">
        <v>0.35046450052801542</v>
      </c>
      <c r="AR17" s="32">
        <v>2020</v>
      </c>
      <c r="AS17" s="34">
        <v>0.90583509330308587</v>
      </c>
      <c r="AT17" s="42">
        <v>0.89120731085556382</v>
      </c>
      <c r="AU17" s="34">
        <v>8.1917941165363839</v>
      </c>
      <c r="AV17" s="38">
        <v>1.87</v>
      </c>
      <c r="AW17" s="38">
        <f>+F40</f>
        <v>25.586457859510038</v>
      </c>
      <c r="AX17" s="38">
        <f t="shared" si="3"/>
        <v>13.682597785834243</v>
      </c>
      <c r="AY17" s="35">
        <v>7.3514458651506385E-3</v>
      </c>
      <c r="AZ17" s="35">
        <v>6.7572976851327363E-2</v>
      </c>
    </row>
    <row r="18" spans="4:52" x14ac:dyDescent="0.2">
      <c r="D18" s="148"/>
      <c r="E18" s="40">
        <v>37696.405910804475</v>
      </c>
      <c r="F18" s="52">
        <f t="shared" si="4"/>
        <v>20.968192008412817</v>
      </c>
      <c r="H18" s="100" t="s">
        <v>146</v>
      </c>
      <c r="I18" s="89">
        <f>+AAPL!B17/AAPL!B29</f>
        <v>2.74470648364486</v>
      </c>
      <c r="J18" s="90">
        <f>+AAPL!C17/AAPL!C29</f>
        <v>2.9271304960257569</v>
      </c>
      <c r="K18" s="90">
        <f>+AAPL!D17/AAPL!D29</f>
        <v>3.0432467936529886</v>
      </c>
      <c r="L18" s="90">
        <f>+AAPL!E17/AAPL!E29</f>
        <v>2.4804975374770826</v>
      </c>
      <c r="M18" s="90">
        <f>+AAPL!F17/AAPL!F29</f>
        <v>1.9273018987131314</v>
      </c>
      <c r="N18" s="90">
        <f>+AAPL!G17/AAPL!G29</f>
        <v>1.6974766835744839</v>
      </c>
      <c r="O18" s="90">
        <f>+AAPL!H17/AAPL!H29</f>
        <v>1.6630013906336429</v>
      </c>
      <c r="P18" s="90">
        <f>+AAPL!I17/AAPL!I29</f>
        <v>1.5555845684538612</v>
      </c>
      <c r="Q18" s="90">
        <f>+AAPL!J17/AAPL!J29</f>
        <v>1.4143701320297937</v>
      </c>
      <c r="R18" s="90">
        <f>+AAPL!K17/AAPL!K29</f>
        <v>1.3648297772832099</v>
      </c>
      <c r="S18" s="90">
        <f>+AAPL!L17/AAPL!L29</f>
        <v>1.252714185705611</v>
      </c>
      <c r="T18" s="90">
        <f>+AAPL!M17/AAPL!M29</f>
        <v>1.2191294562227348</v>
      </c>
      <c r="U18" s="91">
        <f>+AAPL!N17/AAPL!N29</f>
        <v>1.1677419781980449</v>
      </c>
      <c r="W18" s="32">
        <v>2021</v>
      </c>
      <c r="X18" s="34">
        <v>1.1357597739445826</v>
      </c>
      <c r="Y18" s="42">
        <v>0.67127492872412009</v>
      </c>
      <c r="Z18" s="34">
        <v>2.0420557705522802</v>
      </c>
      <c r="AA18" s="38">
        <v>3.2404817404817403</v>
      </c>
      <c r="AB18" s="38">
        <f>+F13</f>
        <v>163.30964930446194</v>
      </c>
      <c r="AC18" s="38">
        <f t="shared" si="1"/>
        <v>50.396719495226598</v>
      </c>
      <c r="AD18" s="35">
        <v>7.9334393851846041E-2</v>
      </c>
      <c r="AE18" s="35">
        <v>0.2413396506202756</v>
      </c>
      <c r="AH18" s="32">
        <v>2021</v>
      </c>
      <c r="AI18" s="34">
        <v>1.0745531195957954</v>
      </c>
      <c r="AJ18" s="42">
        <v>1.2191294562227348</v>
      </c>
      <c r="AK18" s="34">
        <v>4.5635124425423994</v>
      </c>
      <c r="AL18" s="38">
        <v>5.6140204408927188</v>
      </c>
      <c r="AM18" s="38">
        <f>+F27</f>
        <v>111.77693067086473</v>
      </c>
      <c r="AN18" s="38">
        <f t="shared" si="2"/>
        <v>19.910317721089456</v>
      </c>
      <c r="AO18" s="35">
        <v>7.0879938006051246E-2</v>
      </c>
      <c r="AP18" s="35">
        <v>0.39434141702330006</v>
      </c>
      <c r="AR18" s="32">
        <v>2021</v>
      </c>
      <c r="AS18" s="34">
        <v>0.83656868356116831</v>
      </c>
      <c r="AT18" s="42">
        <v>0.90320563677394206</v>
      </c>
      <c r="AU18" s="34">
        <v>9.3311801087482227</v>
      </c>
      <c r="AV18" s="38">
        <v>3.57</v>
      </c>
      <c r="AW18" s="38">
        <f>+F41</f>
        <v>31.200531726399273</v>
      </c>
      <c r="AX18" s="38">
        <f t="shared" si="3"/>
        <v>8.7396447412883127</v>
      </c>
      <c r="AY18" s="35">
        <v>1.134121640912078E-2</v>
      </c>
      <c r="AZ18" s="35">
        <v>0.11716814937491755</v>
      </c>
    </row>
    <row r="19" spans="4:52" x14ac:dyDescent="0.2">
      <c r="D19" s="148"/>
      <c r="E19" s="40">
        <v>43392.856999999996</v>
      </c>
      <c r="F19" s="52">
        <f t="shared" si="4"/>
        <v>23.215909796158577</v>
      </c>
      <c r="H19" s="100" t="s">
        <v>147</v>
      </c>
      <c r="I19" s="89">
        <f>+BAC!B19/BAC!B14</f>
        <v>0.89922420724188035</v>
      </c>
      <c r="J19" s="90">
        <f>+BAC!C19/BAC!C14</f>
        <v>0.89192295516395603</v>
      </c>
      <c r="K19" s="90">
        <f>+BAC!D19/BAC!D14</f>
        <v>0.89277882907219719</v>
      </c>
      <c r="L19" s="90">
        <f>+BAC!E19/BAC!E14</f>
        <v>0.88931741976422662</v>
      </c>
      <c r="M19" s="90">
        <f>+BAC!F19/BAC!F14</f>
        <v>0.88431120618626258</v>
      </c>
      <c r="N19" s="90">
        <f>+BAC!G19/BAC!G14</f>
        <v>0.88053091773629188</v>
      </c>
      <c r="O19" s="90">
        <f>+BAC!H19/BAC!H14</f>
        <v>0.87834239079516307</v>
      </c>
      <c r="P19" s="90">
        <f>+BAC!I19/BAC!I14</f>
        <v>0.88289408276397774</v>
      </c>
      <c r="Q19" s="90">
        <f>+BAC!J19/BAC!J14</f>
        <v>0.8873118661358832</v>
      </c>
      <c r="R19" s="90">
        <f>+BAC!K19/BAC!K14</f>
        <v>0.89120731085556382</v>
      </c>
      <c r="S19" s="90">
        <f>+BAC!L19/BAC!L14</f>
        <v>0.89120731085556382</v>
      </c>
      <c r="T19" s="90">
        <f>+BAC!M19/BAC!M14</f>
        <v>0.90320563677394206</v>
      </c>
      <c r="U19" s="91">
        <f>+BAC!N19/BAC!N14</f>
        <v>0.91479210410491263</v>
      </c>
      <c r="W19" s="33">
        <v>2022</v>
      </c>
      <c r="X19" s="36">
        <v>0.9446435811136924</v>
      </c>
      <c r="Y19" s="43">
        <v>0.68435078618900957</v>
      </c>
      <c r="Z19" s="36">
        <v>2.1680737864875415</v>
      </c>
      <c r="AA19" s="39">
        <v>-0.2671508489547551</v>
      </c>
      <c r="AB19" s="39">
        <f>+F14</f>
        <v>124.9587838389741</v>
      </c>
      <c r="AC19" s="39">
        <f t="shared" si="1"/>
        <v>-467.74616037300046</v>
      </c>
      <c r="AD19" s="37">
        <v>-5.8831793375479545E-3</v>
      </c>
      <c r="AE19" s="37">
        <v>-1.8638346240490815E-2</v>
      </c>
      <c r="AH19" s="33">
        <v>2022</v>
      </c>
      <c r="AI19" s="36">
        <v>0.87935602862672257</v>
      </c>
      <c r="AJ19" s="43">
        <v>1.1677419781980449</v>
      </c>
      <c r="AK19" s="36">
        <v>5.9615369434796337</v>
      </c>
      <c r="AL19" s="39">
        <v>6.1132002014722815</v>
      </c>
      <c r="AM19" s="39">
        <f>+F28</f>
        <v>154.76553205395837</v>
      </c>
      <c r="AN19" s="39">
        <f t="shared" si="2"/>
        <v>25.316614367820833</v>
      </c>
      <c r="AO19" s="37">
        <v>3.4720981984663578E-2</v>
      </c>
      <c r="AP19" s="37">
        <v>0.24171139880012629</v>
      </c>
      <c r="AR19" s="33">
        <v>2022</v>
      </c>
      <c r="AS19" s="36">
        <v>0.7389884790154464</v>
      </c>
      <c r="AT19" s="43">
        <v>0.91479210410491263</v>
      </c>
      <c r="AU19" s="36">
        <v>10.736001569986596</v>
      </c>
      <c r="AV19" s="39">
        <v>3.19</v>
      </c>
      <c r="AW19" s="39">
        <f>+F42</f>
        <v>37.538346343362377</v>
      </c>
      <c r="AX19" s="39">
        <f t="shared" si="3"/>
        <v>11.76750669070921</v>
      </c>
      <c r="AY19" s="37">
        <v>8.6852952915212039E-3</v>
      </c>
      <c r="AZ19" s="37">
        <v>0.10193063917709004</v>
      </c>
    </row>
    <row r="20" spans="4:52" x14ac:dyDescent="0.2">
      <c r="D20" s="148"/>
      <c r="E20" s="40">
        <v>45547.10013618326</v>
      </c>
      <c r="F20" s="52">
        <f t="shared" si="4"/>
        <v>22.769793052238011</v>
      </c>
      <c r="H20" s="100" t="s">
        <v>148</v>
      </c>
      <c r="I20" s="89">
        <f>+'C'!B19/'C'!B14</f>
        <v>0.91337644247197614</v>
      </c>
      <c r="J20" s="90">
        <f>+'C'!C19/'C'!C14</f>
        <v>0.90417038889404755</v>
      </c>
      <c r="K20" s="90">
        <f>+'C'!D19/'C'!D14</f>
        <v>0.89757006639280079</v>
      </c>
      <c r="L20" s="90">
        <f>+'C'!E19/'C'!E14</f>
        <v>0.89037706168214759</v>
      </c>
      <c r="M20" s="90">
        <f>+'C'!F19/'C'!F14</f>
        <v>0.88508403897336907</v>
      </c>
      <c r="N20" s="90">
        <f>+'C'!G19/'C'!G14</f>
        <v>0.87113521756459356</v>
      </c>
      <c r="O20" s="90">
        <f>+'C'!H19/'C'!H14</f>
        <v>0.87380955171011065</v>
      </c>
      <c r="P20" s="90">
        <f>+'C'!I19/'C'!I14</f>
        <v>0.89054228981283223</v>
      </c>
      <c r="Q20" s="90">
        <f>+'C'!J19/'C'!J14</f>
        <v>0.89721719656427534</v>
      </c>
      <c r="R20" s="90">
        <f>+'C'!K19/'C'!K14</f>
        <v>0.90059954140054266</v>
      </c>
      <c r="S20" s="90">
        <f>+'C'!L19/'C'!L14</f>
        <v>0.91141945674729763</v>
      </c>
      <c r="T20" s="90">
        <f>+'C'!M19/'C'!M14</f>
        <v>0.91155151864810058</v>
      </c>
      <c r="U20" s="91">
        <f>+'C'!N19/'C'!N14</f>
        <v>0.91648115014176501</v>
      </c>
    </row>
    <row r="21" spans="4:52" x14ac:dyDescent="0.2">
      <c r="D21" s="148"/>
      <c r="E21" s="40">
        <v>79370.069444444438</v>
      </c>
      <c r="F21" s="52">
        <f t="shared" si="4"/>
        <v>28.931383960882137</v>
      </c>
      <c r="H21" s="100" t="s">
        <v>149</v>
      </c>
      <c r="I21" s="89">
        <f>+GE!B19/GE!B14</f>
        <v>0.83391393072681874</v>
      </c>
      <c r="J21" s="90">
        <f>+GE!C19/GE!C14</f>
        <v>0.8355112651405131</v>
      </c>
      <c r="K21" s="90">
        <f>+GE!D19/GE!D14</f>
        <v>0.81245228095223498</v>
      </c>
      <c r="L21" s="90">
        <f>+GE!E19/GE!E14</f>
        <v>0.79166717436334832</v>
      </c>
      <c r="M21" s="90">
        <f>+GE!F19/GE!F14</f>
        <v>0.79107998424316828</v>
      </c>
      <c r="N21" s="90">
        <f>+GE!G19/GE!G14</f>
        <v>0.79690957286070363</v>
      </c>
      <c r="O21" s="90">
        <f>+GE!H19/GE!H14</f>
        <v>0.78780227995279084</v>
      </c>
      <c r="P21" s="90">
        <f>+GE!I19/GE!I14</f>
        <v>0.79986747623362042</v>
      </c>
      <c r="Q21" s="90">
        <f>+GE!J19/GE!J14</f>
        <v>0.83450455200082296</v>
      </c>
      <c r="R21" s="90">
        <f>+GE!K19/GE!K14</f>
        <v>0.88739219464734875</v>
      </c>
      <c r="S21" s="90">
        <f>+GE!L19/GE!L14</f>
        <v>0.85530285584928045</v>
      </c>
      <c r="T21" s="90">
        <f>+GE!M19/GE!M14</f>
        <v>0.79076199000372094</v>
      </c>
      <c r="U21" s="91">
        <f>+GE!N19/GE!N14</f>
        <v>0.81512938771835997</v>
      </c>
      <c r="W21" s="85" t="s">
        <v>155</v>
      </c>
      <c r="X21" s="86">
        <f>+AVERAGE(_xlfn.ANCHORARRAY(X7))</f>
        <v>1.0995151334864757</v>
      </c>
      <c r="Y21" s="86">
        <f>+AVERAGE(_xlfn.ANCHORARRAY(Y7))</f>
        <v>0.73164445669528955</v>
      </c>
      <c r="Z21" s="86">
        <f>+AVERAGE(_xlfn.ANCHORARRAY(Z7))</f>
        <v>2.8563720038770866</v>
      </c>
      <c r="AA21" s="87">
        <f>+AVERAGE(_xlfn.ANCHORARRAY(AA7))</f>
        <v>4.9523103068119187</v>
      </c>
      <c r="AB21" s="87"/>
      <c r="AC21" s="87">
        <f>+AVERAGE(AC12:AC18,AC10,AC7:AC8)</f>
        <v>16.313794834880483</v>
      </c>
      <c r="AD21" s="88">
        <f>+AVERAGE(_xlfn.ANCHORARRAY(AD7))</f>
        <v>3.0871160512797584E-2</v>
      </c>
      <c r="AE21" s="88">
        <f>+AVERAGE(_xlfn.ANCHORARRAY(AE7))</f>
        <v>0.10739454861377566</v>
      </c>
      <c r="AH21" s="111" t="s">
        <v>155</v>
      </c>
      <c r="AI21" s="112">
        <f>+AVERAGE(_xlfn.ANCHORARRAY(AI7))</f>
        <v>1.3540306377219449</v>
      </c>
      <c r="AJ21" s="112">
        <f>+AVERAGE(_xlfn.ANCHORARRAY(AJ7))</f>
        <v>1.8813639524319385</v>
      </c>
      <c r="AK21" s="112">
        <f>+AVERAGE(_xlfn.ANCHORARRAY(AK7))</f>
        <v>2.1318203372316233</v>
      </c>
      <c r="AL21" s="113">
        <f>+AVERAGE(_xlfn.ANCHORARRAY(AL7))</f>
        <v>11.291323223259802</v>
      </c>
      <c r="AM21" s="113"/>
      <c r="AN21" s="113">
        <f>+AVERAGE(AN7:AN19)</f>
        <v>9.1699937249338479</v>
      </c>
      <c r="AO21" s="114">
        <f>+AVERAGE(_xlfn.ANCHORARRAY(AO7))</f>
        <v>2.4551831993442557E-2</v>
      </c>
      <c r="AP21" s="114">
        <f>+AVERAGE(_xlfn.ANCHORARRAY(AP7))</f>
        <v>0.10762555983911573</v>
      </c>
      <c r="AR21" s="115" t="s">
        <v>155</v>
      </c>
      <c r="AS21" s="116">
        <f>+AVERAGE(_xlfn.ANCHORARRAY(AS7))</f>
        <v>0.91604251626390898</v>
      </c>
      <c r="AT21" s="116">
        <f>+AVERAGE(_xlfn.ANCHORARRAY(AT7))</f>
        <v>0.89131124903460157</v>
      </c>
      <c r="AU21" s="116">
        <f>+AVERAGE(_xlfn.ANCHORARRAY(AU7))</f>
        <v>8.2796285510733565</v>
      </c>
      <c r="AV21" s="117">
        <f>+AVERAGE(_xlfn.ANCHORARRAY(AV7))</f>
        <v>1.5</v>
      </c>
      <c r="AW21" s="117"/>
      <c r="AX21" s="117">
        <f>+AVERAGE(AX7:AX19)</f>
        <v>75.617978848171163</v>
      </c>
      <c r="AY21" s="118">
        <f>+AVERAGE(_xlfn.ANCHORARRAY(AY7))</f>
        <v>6.4214321735466548E-3</v>
      </c>
      <c r="AZ21" s="118">
        <f>+AVERAGE(_xlfn.ANCHORARRAY(AZ7))</f>
        <v>5.975189204932907E-2</v>
      </c>
    </row>
    <row r="22" spans="4:52" x14ac:dyDescent="0.2">
      <c r="D22" s="148"/>
      <c r="E22" s="40">
        <v>76501.656510759771</v>
      </c>
      <c r="F22" s="52">
        <f t="shared" si="4"/>
        <v>25.074453621708358</v>
      </c>
      <c r="H22" s="100" t="s">
        <v>150</v>
      </c>
      <c r="I22" s="89">
        <f>+JNJ!B19/JNJ!B14</f>
        <v>0.45019823531698216</v>
      </c>
      <c r="J22" s="90">
        <f>+JNJ!C19/JNJ!C14</f>
        <v>0.4977297525606279</v>
      </c>
      <c r="K22" s="90">
        <f>+JNJ!D19/JNJ!D14</f>
        <v>0.46577995335690209</v>
      </c>
      <c r="L22" s="90">
        <f>+JNJ!E19/JNJ!E14</f>
        <v>0.44188027102190935</v>
      </c>
      <c r="M22" s="90">
        <f>+JNJ!F19/JNJ!F14</f>
        <v>0.46491968271989442</v>
      </c>
      <c r="N22" s="90">
        <f>+JNJ!G19/JNJ!G14</f>
        <v>0.46668565560560971</v>
      </c>
      <c r="O22" s="90">
        <f>+JNJ!H19/JNJ!H14</f>
        <v>0.50131720582403261</v>
      </c>
      <c r="P22" s="90">
        <f>+JNJ!I19/JNJ!I14</f>
        <v>0.61755338423297712</v>
      </c>
      <c r="Q22" s="90">
        <f>+JNJ!J19/JNJ!J14</f>
        <v>0.60934660093884441</v>
      </c>
      <c r="R22" s="90">
        <f>+JNJ!K19/JNJ!K14</f>
        <v>0.62295217082572529</v>
      </c>
      <c r="S22" s="90">
        <f>+JNJ!L19/JNJ!L14</f>
        <v>0.63819227646460142</v>
      </c>
      <c r="T22" s="90">
        <f>+JNJ!M19/JNJ!M14</f>
        <v>0.59332044083552171</v>
      </c>
      <c r="U22" s="91">
        <f>+JNJ!N19/JNJ!N14</f>
        <v>0.59011196618599837</v>
      </c>
    </row>
    <row r="23" spans="4:52" x14ac:dyDescent="0.2">
      <c r="D23" s="148"/>
      <c r="E23" s="40">
        <v>100570.54924242424</v>
      </c>
      <c r="F23" s="52">
        <f t="shared" si="4"/>
        <v>34.076463833953703</v>
      </c>
      <c r="H23" s="100" t="s">
        <v>151</v>
      </c>
      <c r="I23" s="89">
        <f>+JMP!B19/JMP!B14</f>
        <v>0.91683718162735728</v>
      </c>
      <c r="J23" s="90">
        <f>+JMP!C19/JMP!C14</f>
        <v>0.91898064782645539</v>
      </c>
      <c r="K23" s="90">
        <f>+JMP!D19/JMP!D14</f>
        <v>0.91349859970217973</v>
      </c>
      <c r="L23" s="90">
        <f>+JMP!E19/JMP!E14</f>
        <v>0.91258063434490122</v>
      </c>
      <c r="M23" s="90">
        <f>+JMP!F19/JMP!F14</f>
        <v>0.90991356286305425</v>
      </c>
      <c r="N23" s="90">
        <f>+JMP!G19/JMP!G14</f>
        <v>0.89472585340464639</v>
      </c>
      <c r="O23" s="90">
        <f>+JMP!H19/JMP!H14</f>
        <v>0.89795549689037046</v>
      </c>
      <c r="P23" s="90">
        <f>+JMP!I19/JMP!I14</f>
        <v>0.89907917587622355</v>
      </c>
      <c r="Q23" s="90">
        <f>+JMP!J19/JMP!J14</f>
        <v>0.9021880381249876</v>
      </c>
      <c r="R23" s="90">
        <f>+JMP!K19/JMP!K14</f>
        <v>0.90275655201592331</v>
      </c>
      <c r="S23" s="90">
        <f>+JMP!L19/JMP!L14</f>
        <v>0.91746704416299307</v>
      </c>
      <c r="T23" s="90">
        <f>+JMP!M19/JMP!M14</f>
        <v>0.92143135143567623</v>
      </c>
      <c r="U23" s="91">
        <f>+JMP!N19/JMP!N14</f>
        <v>0.92025300191530068</v>
      </c>
      <c r="W23" s="85" t="s">
        <v>156</v>
      </c>
      <c r="X23" s="86">
        <f>+_xlfn.STDEV.S(_xlfn.ANCHORARRAY(X7))</f>
        <v>8.7983721283329222E-2</v>
      </c>
      <c r="Y23" s="86">
        <f>+_xlfn.STDEV.S(_xlfn.ANCHORARRAY(Y7))</f>
        <v>5.1683882100883066E-2</v>
      </c>
      <c r="Z23" s="86">
        <f>+_xlfn.STDEV.S(_xlfn.ANCHORARRAY(Z7))</f>
        <v>0.74261540921871572</v>
      </c>
      <c r="AA23" s="87">
        <f>+_xlfn.STDEV.S(_xlfn.ANCHORARRAY(AA7))</f>
        <v>7.6534518191561958</v>
      </c>
      <c r="AB23" s="87"/>
      <c r="AC23" s="87">
        <f>+_xlfn.STDEV.S(AC7:AC19)</f>
        <v>136.24672620587623</v>
      </c>
      <c r="AD23" s="88">
        <f>+_xlfn.STDEV.S(_xlfn.ANCHORARRAY(AD7))</f>
        <v>2.9865116075452402E-2</v>
      </c>
      <c r="AE23" s="88">
        <f>+_xlfn.STDEV.S(_xlfn.ANCHORARRAY(AE7))</f>
        <v>9.762058928573869E-2</v>
      </c>
      <c r="AH23" s="111" t="s">
        <v>156</v>
      </c>
      <c r="AI23" s="112">
        <f>+_xlfn.STDEV.S(_xlfn.ANCHORARRAY(AI7))</f>
        <v>0.30963642572701389</v>
      </c>
      <c r="AJ23" s="112">
        <f>+_xlfn.STDEV.S(_xlfn.ANCHORARRAY(AJ7))</f>
        <v>0.68102631979273509</v>
      </c>
      <c r="AK23" s="112">
        <f>+_xlfn.STDEV.S(_xlfn.ANCHORARRAY(AK7))</f>
        <v>1.7394204363128696</v>
      </c>
      <c r="AL23" s="113">
        <f>+_xlfn.STDEV.S(_xlfn.ANCHORARRAY(AL7))</f>
        <v>11.891397904824279</v>
      </c>
      <c r="AM23" s="113"/>
      <c r="AN23" s="113">
        <f>+_xlfn.STDEV.S(AN7:AN19)</f>
        <v>9.3482375294338382</v>
      </c>
      <c r="AO23" s="114">
        <f>+_xlfn.STDEV.S(_xlfn.ANCHORARRAY(AO7))</f>
        <v>2.4446113669705956E-2</v>
      </c>
      <c r="AP23" s="114">
        <f>+_xlfn.STDEV.S(_xlfn.ANCHORARRAY(AP7))</f>
        <v>0.13809762150494384</v>
      </c>
      <c r="AR23" s="115" t="s">
        <v>156</v>
      </c>
      <c r="AS23" s="116">
        <f>+_xlfn.STDEV.S(_xlfn.ANCHORARRAY(AS7))</f>
        <v>7.213698236556508E-2</v>
      </c>
      <c r="AT23" s="116">
        <f>+_xlfn.STDEV.S(_xlfn.ANCHORARRAY(AT7))</f>
        <v>9.9256319594533873E-3</v>
      </c>
      <c r="AU23" s="116">
        <f>+_xlfn.STDEV.S(_xlfn.ANCHORARRAY(AU7))</f>
        <v>0.94421745041606209</v>
      </c>
      <c r="AV23" s="117">
        <f>+_xlfn.STDEV.S(_xlfn.ANCHORARRAY(AV7))</f>
        <v>1.2600066137392558</v>
      </c>
      <c r="AW23" s="117" t="e">
        <f>+_xlfn.STDEV.S(_xlfn.ANCHORARRAY(AW7))</f>
        <v>#DIV/0!</v>
      </c>
      <c r="AX23" s="117">
        <f>+_xlfn.STDEV.S(AX7:AX19)</f>
        <v>218.7213962522668</v>
      </c>
      <c r="AY23" s="118">
        <f>+_xlfn.STDEV.S(_xlfn.ANCHORARRAY(AY7))</f>
        <v>4.2533430005382783E-3</v>
      </c>
      <c r="AZ23" s="118">
        <f>+_xlfn.STDEV.S(_xlfn.ANCHORARRAY(AZ7))</f>
        <v>4.1338944448778156E-2</v>
      </c>
    </row>
    <row r="24" spans="4:52" x14ac:dyDescent="0.2">
      <c r="D24" s="148"/>
      <c r="E24" s="40">
        <v>142907.12779973648</v>
      </c>
      <c r="F24" s="52">
        <f t="shared" si="4"/>
        <v>48.337734294313236</v>
      </c>
      <c r="H24" s="101" t="s">
        <v>152</v>
      </c>
      <c r="I24" s="92">
        <f>+PFE!B19/PFE!B14</f>
        <v>0.54739146933040705</v>
      </c>
      <c r="J24" s="93">
        <f>+PFE!C19/PFE!C14</f>
        <v>0.56053127094392607</v>
      </c>
      <c r="K24" s="93">
        <f>+PFE!D19/PFE!D14</f>
        <v>0.56039354567864019</v>
      </c>
      <c r="L24" s="93">
        <f>+PFE!E19/PFE!E14</f>
        <v>0.55479631146826569</v>
      </c>
      <c r="M24" s="93">
        <f>+PFE!F19/PFE!F14</f>
        <v>0.57257438859911913</v>
      </c>
      <c r="N24" s="93">
        <f>+PFE!G19/PFE!G14</f>
        <v>0.61168232953561041</v>
      </c>
      <c r="O24" s="93">
        <f>+PFE!H19/PFE!H14</f>
        <v>0.65131835795239346</v>
      </c>
      <c r="P24" s="93">
        <f>+PFE!I19/PFE!I14</f>
        <v>0.58290307746933878</v>
      </c>
      <c r="Q24" s="93">
        <f>+PFE!J19/PFE!J14</f>
        <v>0.60006774472782931</v>
      </c>
      <c r="R24" s="93">
        <f>+PFE!K19/PFE!K14</f>
        <v>0.62143036146878772</v>
      </c>
      <c r="S24" s="93">
        <f>+PFE!L19/PFE!L14</f>
        <v>0.5884496430632371</v>
      </c>
      <c r="T24" s="93">
        <f>+PFE!M19/PFE!M14</f>
        <v>0.57315016861733781</v>
      </c>
      <c r="U24" s="94">
        <f>+PFE!N19/PFE!N14</f>
        <v>0.51361780887908526</v>
      </c>
    </row>
    <row r="25" spans="4:52" x14ac:dyDescent="0.2">
      <c r="D25" s="148"/>
      <c r="E25" s="40">
        <v>173025</v>
      </c>
      <c r="F25" s="52">
        <f t="shared" si="4"/>
        <v>52.733999981713389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4:52" x14ac:dyDescent="0.2">
      <c r="D26" s="148"/>
      <c r="E26" s="40">
        <v>260429.54545454544</v>
      </c>
      <c r="F26" s="52">
        <f t="shared" si="4"/>
        <v>70.512905715810376</v>
      </c>
      <c r="H26" t="s">
        <v>131</v>
      </c>
      <c r="I26" s="167" t="s">
        <v>158</v>
      </c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9"/>
      <c r="W26" s="170" t="s">
        <v>160</v>
      </c>
      <c r="X26" s="171"/>
      <c r="Y26" s="171"/>
      <c r="Z26" s="171"/>
      <c r="AA26" s="171"/>
      <c r="AB26" s="171"/>
      <c r="AC26" s="171"/>
      <c r="AD26" s="171"/>
      <c r="AE26" s="172"/>
      <c r="AH26" s="173" t="s">
        <v>161</v>
      </c>
      <c r="AI26" s="174"/>
      <c r="AJ26" s="174"/>
      <c r="AK26" s="174"/>
      <c r="AL26" s="174"/>
      <c r="AM26" s="174"/>
      <c r="AN26" s="174"/>
      <c r="AO26" s="174"/>
      <c r="AP26" s="175"/>
      <c r="AR26" s="182" t="s">
        <v>163</v>
      </c>
      <c r="AS26" s="183"/>
      <c r="AT26" s="183"/>
      <c r="AU26" s="183"/>
      <c r="AV26" s="183"/>
      <c r="AW26" s="183"/>
      <c r="AX26" s="183"/>
      <c r="AY26" s="183"/>
      <c r="AZ26" s="184"/>
    </row>
    <row r="27" spans="4:52" x14ac:dyDescent="0.2">
      <c r="D27" s="148"/>
      <c r="E27" s="40">
        <v>418391.11142480705</v>
      </c>
      <c r="F27" s="52">
        <f t="shared" si="4"/>
        <v>111.77693067086473</v>
      </c>
      <c r="I27" s="95">
        <v>2010</v>
      </c>
      <c r="J27" s="96">
        <v>2011</v>
      </c>
      <c r="K27" s="97">
        <v>2012</v>
      </c>
      <c r="L27" s="97">
        <v>2013</v>
      </c>
      <c r="M27" s="97">
        <v>2014</v>
      </c>
      <c r="N27" s="97">
        <v>2015</v>
      </c>
      <c r="O27" s="97">
        <v>2016</v>
      </c>
      <c r="P27" s="97">
        <v>2017</v>
      </c>
      <c r="Q27" s="97">
        <v>2018</v>
      </c>
      <c r="R27" s="97">
        <v>2019</v>
      </c>
      <c r="S27" s="97">
        <v>2020</v>
      </c>
      <c r="T27" s="97">
        <v>2021</v>
      </c>
      <c r="U27" s="98">
        <v>2022</v>
      </c>
      <c r="W27" s="45"/>
      <c r="X27" s="158" t="s">
        <v>134</v>
      </c>
      <c r="Y27" s="159"/>
      <c r="Z27" s="160"/>
      <c r="AA27" s="158" t="s">
        <v>135</v>
      </c>
      <c r="AB27" s="159"/>
      <c r="AC27" s="160"/>
      <c r="AD27" s="159" t="s">
        <v>136</v>
      </c>
      <c r="AE27" s="160"/>
      <c r="AH27" s="45"/>
      <c r="AI27" s="158" t="s">
        <v>134</v>
      </c>
      <c r="AJ27" s="159"/>
      <c r="AK27" s="160"/>
      <c r="AL27" s="158" t="s">
        <v>135</v>
      </c>
      <c r="AM27" s="159"/>
      <c r="AN27" s="160"/>
      <c r="AO27" s="159" t="s">
        <v>136</v>
      </c>
      <c r="AP27" s="160"/>
      <c r="AR27" s="45"/>
      <c r="AS27" s="158" t="s">
        <v>134</v>
      </c>
      <c r="AT27" s="159"/>
      <c r="AU27" s="160"/>
      <c r="AV27" s="158" t="s">
        <v>135</v>
      </c>
      <c r="AW27" s="159"/>
      <c r="AX27" s="160"/>
      <c r="AY27" s="159" t="s">
        <v>136</v>
      </c>
      <c r="AZ27" s="160"/>
    </row>
    <row r="28" spans="4:52" x14ac:dyDescent="0.2">
      <c r="D28" s="149"/>
      <c r="E28" s="41">
        <v>658595.43572369649</v>
      </c>
      <c r="F28" s="52">
        <f t="shared" si="4"/>
        <v>154.76553205395837</v>
      </c>
      <c r="H28" s="99" t="s">
        <v>137</v>
      </c>
      <c r="I28" s="89">
        <f>+AMZN!B23/AMZN!B31</f>
        <v>1.738490675990676</v>
      </c>
      <c r="J28" s="90">
        <f>+AMZN!C23/AMZN!C31</f>
        <v>2.2587340466675263</v>
      </c>
      <c r="K28" s="90">
        <f>+AMZN!D23/AMZN!D31</f>
        <v>2.9739990234375</v>
      </c>
      <c r="L28" s="90">
        <f>+AMZN!E23/AMZN!E31</f>
        <v>3.1205622819618304</v>
      </c>
      <c r="M28" s="90">
        <f>+AMZN!F23/AMZN!F31</f>
        <v>4.0744809608043946</v>
      </c>
      <c r="N28" s="90">
        <f>+AMZN!G23/AMZN!G31</f>
        <v>3.8897190675433353</v>
      </c>
      <c r="O28" s="90">
        <f>+AMZN!H23/AMZN!H31</f>
        <v>3.3247083225304639</v>
      </c>
      <c r="P28" s="90">
        <f>+AMZN!I23/AMZN!I31</f>
        <v>3.7388935003067596</v>
      </c>
      <c r="Q28" s="90">
        <f>+AMZN!J23/AMZN!J31</f>
        <v>2.734827435762015</v>
      </c>
      <c r="R28" s="90">
        <f>+AMZN!K23/AMZN!K31</f>
        <v>2.6295198195294875</v>
      </c>
      <c r="S28" s="90">
        <f>+AMZN!L23/AMZN!L31</f>
        <v>2.4387713588283155</v>
      </c>
      <c r="T28" s="90">
        <f>+AMZN!M23/AMZN!M31</f>
        <v>2.0420557705522802</v>
      </c>
      <c r="U28" s="91">
        <f>+AMZN!N23/AMZN!N31</f>
        <v>2.1680737864875415</v>
      </c>
      <c r="W28" s="44" t="s">
        <v>138</v>
      </c>
      <c r="X28" s="44" t="s">
        <v>139</v>
      </c>
      <c r="Y28" s="44" t="s">
        <v>140</v>
      </c>
      <c r="Z28" s="44" t="s">
        <v>141</v>
      </c>
      <c r="AA28" s="44" t="s">
        <v>142</v>
      </c>
      <c r="AB28" s="61" t="s">
        <v>125</v>
      </c>
      <c r="AC28" s="44" t="s">
        <v>143</v>
      </c>
      <c r="AD28" s="44" t="s">
        <v>144</v>
      </c>
      <c r="AE28" s="44" t="s">
        <v>145</v>
      </c>
      <c r="AH28" s="44" t="s">
        <v>138</v>
      </c>
      <c r="AI28" s="44" t="s">
        <v>139</v>
      </c>
      <c r="AJ28" s="44" t="s">
        <v>140</v>
      </c>
      <c r="AK28" s="44" t="s">
        <v>141</v>
      </c>
      <c r="AL28" s="44" t="s">
        <v>142</v>
      </c>
      <c r="AM28" s="61" t="s">
        <v>125</v>
      </c>
      <c r="AN28" s="44" t="s">
        <v>143</v>
      </c>
      <c r="AO28" s="44" t="s">
        <v>144</v>
      </c>
      <c r="AP28" s="44" t="s">
        <v>145</v>
      </c>
      <c r="AR28" s="44" t="s">
        <v>138</v>
      </c>
      <c r="AS28" s="44" t="s">
        <v>139</v>
      </c>
      <c r="AT28" s="44" t="s">
        <v>140</v>
      </c>
      <c r="AU28" s="44" t="s">
        <v>141</v>
      </c>
      <c r="AV28" s="44" t="s">
        <v>142</v>
      </c>
      <c r="AW28" s="61" t="s">
        <v>125</v>
      </c>
      <c r="AX28" s="44" t="s">
        <v>143</v>
      </c>
      <c r="AY28" s="44" t="s">
        <v>144</v>
      </c>
      <c r="AZ28" s="44" t="s">
        <v>145</v>
      </c>
    </row>
    <row r="29" spans="4:52" x14ac:dyDescent="0.2">
      <c r="D29" s="147" t="s">
        <v>147</v>
      </c>
      <c r="E29" s="44" t="s">
        <v>125</v>
      </c>
      <c r="F29" s="53"/>
      <c r="H29" s="100" t="s">
        <v>146</v>
      </c>
      <c r="I29" s="89">
        <f>+AAPL!B29/AAPL!B35</f>
        <v>0.57316231089535685</v>
      </c>
      <c r="J29" s="90">
        <f>+AAPL!C29/AAPL!C35</f>
        <v>0.51890621940873194</v>
      </c>
      <c r="K29" s="90">
        <f>+AAPL!D29/AAPL!D35</f>
        <v>0.48941713898993316</v>
      </c>
      <c r="L29" s="90">
        <f>+AAPL!E29/AAPL!E35</f>
        <v>0.67544860743510671</v>
      </c>
      <c r="M29" s="90">
        <f>+AAPL!F29/AAPL!F35</f>
        <v>1.0783974468161404</v>
      </c>
      <c r="N29" s="90">
        <f>+AAPL!G29/AAPL!G35</f>
        <v>1.4337396841355621</v>
      </c>
      <c r="O29" s="90">
        <f>+AAPL!H29/AAPL!H35</f>
        <v>1.5082924623193943</v>
      </c>
      <c r="P29" s="90">
        <f>+AAPL!I29/AAPL!I35</f>
        <v>1.7999060031183092</v>
      </c>
      <c r="Q29" s="90">
        <f>+AAPL!J29/AAPL!J35</f>
        <v>2.4133013523477094</v>
      </c>
      <c r="R29" s="90">
        <f>+AAPL!K29/AAPL!K35</f>
        <v>2.7410043320661304</v>
      </c>
      <c r="S29" s="90">
        <f>+AAPL!L29/AAPL!L35</f>
        <v>3.9570394404566951</v>
      </c>
      <c r="T29" s="90">
        <f>+AAPL!M29/AAPL!M35</f>
        <v>4.5635124425423994</v>
      </c>
      <c r="U29" s="91">
        <f>+AAPL!N29/AAPL!N35</f>
        <v>5.9615369434796337</v>
      </c>
      <c r="W29" s="46">
        <v>2010</v>
      </c>
      <c r="X29" s="47" cm="1">
        <f t="array" ref="X29:X41">+TRANSPOSE(I9:U9)</f>
        <v>1.1218477587192222</v>
      </c>
      <c r="Y29" s="48" cm="1">
        <f t="array" ref="Y29:Y41">+TRANSPOSE(I20:U20)</f>
        <v>0.91337644247197614</v>
      </c>
      <c r="Z29" s="47" cm="1">
        <f t="array" ref="Z29:Z41">+TRANSPOSE(I31:U31)</f>
        <v>10.544203777090157</v>
      </c>
      <c r="AA29" s="47" cm="1">
        <f t="array" ref="AA29:AA34">+TRANSPOSE([1]Citigroup!$B$9:$G$9)</f>
        <v>3.54</v>
      </c>
      <c r="AB29" s="49">
        <f>+F44</f>
        <v>0</v>
      </c>
      <c r="AC29" s="49">
        <f>+AB29/AA29</f>
        <v>0</v>
      </c>
      <c r="AD29" s="50" cm="1">
        <f t="array" ref="AD29:AD41">+TRANSPOSE(I42:U42)</f>
        <v>5.5384235974464732E-3</v>
      </c>
      <c r="AE29" s="50" cm="1">
        <f t="array" ref="AE29:AE41">+TRANSPOSE(I53:U53)</f>
        <v>6.3936690612766828E-2</v>
      </c>
      <c r="AH29" s="46">
        <v>2010</v>
      </c>
      <c r="AI29" s="47" cm="1">
        <f t="array" ref="AI29:AI41">+TRANSPOSE(I10:U10)</f>
        <v>2.9582876030526557</v>
      </c>
      <c r="AJ29" s="48" cm="1">
        <f t="array" ref="AJ29:AJ41">+TRANSPOSE(I21:U21)</f>
        <v>0.83391393072681874</v>
      </c>
      <c r="AK29" s="47" cm="1">
        <f t="array" ref="AK29:AK41">+TRANSPOSE(I32:U32)</f>
        <v>5.0209745728594664</v>
      </c>
      <c r="AL29" s="49" cm="1">
        <f t="array" ref="AL29:AL41">+TRANSPOSE('[1]General electric CO'!$B$51:$N$51)</f>
        <v>1.06</v>
      </c>
      <c r="AM29" s="49">
        <f>+F58</f>
        <v>0</v>
      </c>
      <c r="AN29" s="49">
        <f>+AM29/AL29</f>
        <v>0</v>
      </c>
      <c r="AO29" s="50" cm="1">
        <f t="array" ref="AO29:AO41">+TRANSPOSE(I43:U43)</f>
        <v>1.5571154049315786E-2</v>
      </c>
      <c r="AP29" s="50" cm="1">
        <f t="array" ref="AP29:AP41">+TRANSPOSE(I54:U54)</f>
        <v>9.3753522601008069E-2</v>
      </c>
      <c r="AR29" s="46">
        <v>2010</v>
      </c>
      <c r="AS29" s="47" cm="1">
        <f t="array" ref="AS29:AS41">+TRANSPOSE(I11:U11)</f>
        <v>2.0504074202496532</v>
      </c>
      <c r="AT29" s="48" cm="1">
        <f t="array" ref="AT29:AT41">+TRANSPOSE(I22:U22)</f>
        <v>0.45019823531698216</v>
      </c>
      <c r="AU29" s="47" cm="1">
        <f t="array" ref="AU29:AU41">+TRANSPOSE(I33:U33)</f>
        <v>0.8188373778256951</v>
      </c>
      <c r="AV29" s="49" cm="1">
        <f t="array" ref="AV29:AV41">+TRANSPOSE('[1]J&amp;J'!$B$18:$N$18)</f>
        <v>4.4000000000000004</v>
      </c>
      <c r="AW29" s="49">
        <f>+F86</f>
        <v>0</v>
      </c>
      <c r="AX29" s="49">
        <f>+AW29/AV29</f>
        <v>0</v>
      </c>
      <c r="AY29" s="50" cm="1">
        <f t="array" ref="AY29:AY41">+TRANSPOSE(I44:U44)</f>
        <v>0.11919384304427255</v>
      </c>
      <c r="AZ29" s="50" cm="1">
        <f t="array" ref="AZ29:AZ41">+TRANSPOSE(I55:U55)</f>
        <v>0.21679421693561216</v>
      </c>
    </row>
    <row r="30" spans="4:52" x14ac:dyDescent="0.2">
      <c r="D30" s="148"/>
      <c r="E30" s="51" cm="1">
        <f t="array" ref="E30:E42">+TRANSPOSE('[2]BD MGC'!$V$49:$AH$49)</f>
        <v>0</v>
      </c>
      <c r="F30" s="52">
        <f t="shared" ref="F30:F42" si="5">+E30/B2</f>
        <v>0</v>
      </c>
      <c r="H30" s="100" t="s">
        <v>147</v>
      </c>
      <c r="I30" s="89">
        <f>+BAC!B19/BAC!B24</f>
        <v>8.923017945392731</v>
      </c>
      <c r="J30" s="90">
        <f>+BAC!C19/BAC!C24</f>
        <v>8.252658615129878</v>
      </c>
      <c r="K30" s="90">
        <f>+BAC!D19/BAC!D24</f>
        <v>8.3265163152652821</v>
      </c>
      <c r="L30" s="90">
        <f>+BAC!E19/BAC!E24</f>
        <v>8.0348453918387523</v>
      </c>
      <c r="M30" s="90">
        <f>+BAC!F19/BAC!F24</f>
        <v>7.643879558551121</v>
      </c>
      <c r="N30" s="90">
        <f>+BAC!G19/BAC!G24</f>
        <v>7.3703664668040725</v>
      </c>
      <c r="O30" s="90">
        <f>+BAC!H19/BAC!H24</f>
        <v>7.2197900035688125</v>
      </c>
      <c r="P30" s="90">
        <f>+BAC!I19/BAC!I24</f>
        <v>7.5392781475298154</v>
      </c>
      <c r="Q30" s="90">
        <f>+BAC!J19/BAC!J24</f>
        <v>7.8740488080655799</v>
      </c>
      <c r="R30" s="90">
        <f>+BAC!K19/BAC!K24</f>
        <v>8.1917941165363839</v>
      </c>
      <c r="S30" s="90">
        <f>+BAC!L19/BAC!L24</f>
        <v>8.1917941165363839</v>
      </c>
      <c r="T30" s="90">
        <f>+BAC!M19/BAC!M24</f>
        <v>9.3311801087482227</v>
      </c>
      <c r="U30" s="91">
        <f>+BAC!N19/BAC!N24</f>
        <v>10.736001569986596</v>
      </c>
      <c r="W30" s="32">
        <v>2011</v>
      </c>
      <c r="X30" s="34">
        <v>1.1222172951852138</v>
      </c>
      <c r="Y30" s="42">
        <v>0.90417038889404755</v>
      </c>
      <c r="Z30" s="34">
        <v>9.4351879180054912</v>
      </c>
      <c r="AA30" s="34">
        <v>3.63</v>
      </c>
      <c r="AB30" s="38">
        <f>+F45</f>
        <v>29.865130456910506</v>
      </c>
      <c r="AC30" s="38">
        <f>+AB30/AA30</f>
        <v>8.227308665815567</v>
      </c>
      <c r="AD30" s="35">
        <v>5.9235446491180321E-3</v>
      </c>
      <c r="AE30" s="35">
        <v>6.1813301554242563E-2</v>
      </c>
      <c r="AH30" s="32">
        <v>2011</v>
      </c>
      <c r="AI30" s="34">
        <v>2.4930833786747129</v>
      </c>
      <c r="AJ30" s="42">
        <v>0.8355112651405131</v>
      </c>
      <c r="AK30" s="34">
        <v>5.079443682597728</v>
      </c>
      <c r="AL30" s="38">
        <v>1.23</v>
      </c>
      <c r="AM30" s="38">
        <f>+F59</f>
        <v>92.986736655170347</v>
      </c>
      <c r="AN30" s="38">
        <f>+AM30/AL30</f>
        <v>75.598972890382399</v>
      </c>
      <c r="AO30" s="35">
        <v>1.9703727013362777E-2</v>
      </c>
      <c r="AP30" s="35">
        <v>0.11978769871501854</v>
      </c>
      <c r="AR30" s="32">
        <v>2011</v>
      </c>
      <c r="AS30" s="34">
        <v>2.3811319100434001</v>
      </c>
      <c r="AT30" s="42">
        <v>0.4977297525606279</v>
      </c>
      <c r="AU30" s="34">
        <v>0.99096005606166782</v>
      </c>
      <c r="AV30" s="38">
        <v>4.78</v>
      </c>
      <c r="AW30" s="38">
        <f>+F87</f>
        <v>0</v>
      </c>
      <c r="AX30" s="38">
        <f t="shared" ref="AX30:AX41" si="6">+AW30/AV30</f>
        <v>0</v>
      </c>
      <c r="AY30" s="35">
        <v>0.11733131533560945</v>
      </c>
      <c r="AZ30" s="35">
        <v>0.2336019621583742</v>
      </c>
    </row>
    <row r="31" spans="4:52" x14ac:dyDescent="0.2">
      <c r="D31" s="148"/>
      <c r="E31" s="40">
        <v>14820</v>
      </c>
      <c r="F31" s="52">
        <f t="shared" si="5"/>
        <v>8.0239527442243244</v>
      </c>
      <c r="H31" s="100" t="s">
        <v>148</v>
      </c>
      <c r="I31" s="89">
        <f>+'C'!B19/'C'!B24</f>
        <v>10.544203777090157</v>
      </c>
      <c r="J31" s="90">
        <f>+'C'!C19/'C'!C24</f>
        <v>9.4351879180054912</v>
      </c>
      <c r="K31" s="90">
        <f>+'C'!D19/'C'!D24</f>
        <v>8.7627711430022455</v>
      </c>
      <c r="L31" s="90">
        <f>+'C'!E19/'C'!E24</f>
        <v>8.1221783993829231</v>
      </c>
      <c r="M31" s="90">
        <f>+'C'!F19/'C'!F24</f>
        <v>7.7020113748016019</v>
      </c>
      <c r="N31" s="90">
        <f>+'C'!G19/'C'!G24</f>
        <v>6.7600720778871493</v>
      </c>
      <c r="O31" s="90">
        <f>+'C'!H19/'C'!H24</f>
        <v>6.9245300539923855</v>
      </c>
      <c r="P31" s="90">
        <f>+'C'!I19/'C'!I24</f>
        <v>8.1359484707842444</v>
      </c>
      <c r="Q31" s="90">
        <f>+'C'!J19/'C'!J24</f>
        <v>8.7292539858124361</v>
      </c>
      <c r="R31" s="90">
        <f>+'C'!K19/'C'!K24</f>
        <v>9.0603157579944931</v>
      </c>
      <c r="S31" s="90">
        <f>+'C'!L19/'C'!L24</f>
        <v>10.289160839160839</v>
      </c>
      <c r="T31" s="90">
        <f>+'C'!M19/'C'!M24</f>
        <v>10.306016617983737</v>
      </c>
      <c r="U31" s="91">
        <f>+'C'!N19/'C'!N24</f>
        <v>10.973344959819261</v>
      </c>
      <c r="W31" s="32">
        <v>2012</v>
      </c>
      <c r="X31" s="34">
        <v>1.0488432622661856</v>
      </c>
      <c r="Y31" s="42">
        <v>0.89757006639280079</v>
      </c>
      <c r="Z31" s="34">
        <v>8.7627711430022455</v>
      </c>
      <c r="AA31" s="34">
        <v>2.44</v>
      </c>
      <c r="AB31" s="38">
        <f>+F46</f>
        <v>30.682115263740481</v>
      </c>
      <c r="AC31" s="38">
        <f>+AB31/AA31</f>
        <v>12.574637403172328</v>
      </c>
      <c r="AD31" s="35">
        <v>4.0221809874186176E-3</v>
      </c>
      <c r="AE31" s="35">
        <v>3.9267632475902765E-2</v>
      </c>
      <c r="AH31" s="32">
        <v>2012</v>
      </c>
      <c r="AI31" s="34">
        <v>2.9431069489910082</v>
      </c>
      <c r="AJ31" s="42">
        <v>0.81245228095223498</v>
      </c>
      <c r="AK31" s="34">
        <v>4.3319763368879896</v>
      </c>
      <c r="AL31" s="38">
        <v>1.29</v>
      </c>
      <c r="AM31" s="38">
        <f>+F60</f>
        <v>112.3779670835759</v>
      </c>
      <c r="AN31" s="38">
        <f t="shared" ref="AN31" si="7">+AM31/AL31</f>
        <v>87.114703165562702</v>
      </c>
      <c r="AO31" s="35">
        <v>1.9913897684522168E-2</v>
      </c>
      <c r="AP31" s="35">
        <v>0.10618043122908072</v>
      </c>
      <c r="AR31" s="32">
        <v>2012</v>
      </c>
      <c r="AS31" s="34">
        <v>1.9007501442585113</v>
      </c>
      <c r="AT31" s="42">
        <v>0.46577995335690209</v>
      </c>
      <c r="AU31" s="34">
        <v>0.87188782278715327</v>
      </c>
      <c r="AV31" s="38">
        <v>3.4854054054054053</v>
      </c>
      <c r="AW31" s="38">
        <f>+F88</f>
        <v>0</v>
      </c>
      <c r="AX31" s="38">
        <f t="shared" si="6"/>
        <v>0</v>
      </c>
      <c r="AY31" s="35">
        <v>7.9705307918613563E-2</v>
      </c>
      <c r="AZ31" s="35">
        <v>0.14919939530435319</v>
      </c>
    </row>
    <row r="32" spans="4:52" x14ac:dyDescent="0.2">
      <c r="D32" s="148"/>
      <c r="E32" s="40">
        <v>14820</v>
      </c>
      <c r="F32" s="52">
        <f t="shared" si="5"/>
        <v>8.2434544635357856</v>
      </c>
      <c r="H32" s="100" t="s">
        <v>149</v>
      </c>
      <c r="I32" s="89">
        <f>+GE!B19/GE!B24</f>
        <v>5.0209745728594664</v>
      </c>
      <c r="J32" s="90">
        <f>+GE!C19/GE!C24</f>
        <v>5.079443682597728</v>
      </c>
      <c r="K32" s="90">
        <f>+GE!D19/GE!D24</f>
        <v>4.3319763368879896</v>
      </c>
      <c r="L32" s="90">
        <f>+GE!E19/GE!E24</f>
        <v>3.800011697360052</v>
      </c>
      <c r="M32" s="90">
        <f>+GE!F19/GE!F24</f>
        <v>3.7865207954221569</v>
      </c>
      <c r="N32" s="90">
        <f>+GE!G19/GE!G24</f>
        <v>3.9239149973037208</v>
      </c>
      <c r="O32" s="90">
        <f>+GE!H19/GE!H24</f>
        <v>3.7125859777264458</v>
      </c>
      <c r="P32" s="90">
        <f>+GE!I19/GE!I24</f>
        <v>4.0238782007673679</v>
      </c>
      <c r="Q32" s="90">
        <f>+GE!J19/GE!J24</f>
        <v>5.0424622676327191</v>
      </c>
      <c r="R32" s="90">
        <f>+GE!K19/GE!K24</f>
        <v>7.88037908978266</v>
      </c>
      <c r="S32" s="90">
        <f>+GE!L19/GE!L24</f>
        <v>5.9109864321743588</v>
      </c>
      <c r="T32" s="90">
        <f>+GE!M19/GE!M24</f>
        <v>0.29035915009268626</v>
      </c>
      <c r="U32" s="91">
        <f>+GE!N19/GE!N24</f>
        <v>4.4093148487626035</v>
      </c>
      <c r="W32" s="32">
        <v>2013</v>
      </c>
      <c r="X32" s="34">
        <v>1.0551418411919153</v>
      </c>
      <c r="Y32" s="42">
        <v>0.89037706168214759</v>
      </c>
      <c r="Z32" s="34">
        <v>8.1221783993829231</v>
      </c>
      <c r="AA32" s="34">
        <v>4.34</v>
      </c>
      <c r="AB32" s="38">
        <f>+F47</f>
        <v>35.815811531396569</v>
      </c>
      <c r="AC32" s="38">
        <f t="shared" ref="AC32:AC41" si="8">+AB32/AA32</f>
        <v>8.2524911362664906</v>
      </c>
      <c r="AD32" s="35">
        <v>7.2857536394200749E-3</v>
      </c>
      <c r="AE32" s="35">
        <v>6.6461944472743326E-2</v>
      </c>
      <c r="AH32" s="32">
        <v>2013</v>
      </c>
      <c r="AI32" s="34">
        <v>3.4309309675270336</v>
      </c>
      <c r="AJ32" s="42">
        <v>0.79166717436334832</v>
      </c>
      <c r="AK32" s="34">
        <v>3.800011697360052</v>
      </c>
      <c r="AL32" s="38">
        <v>1.27</v>
      </c>
      <c r="AM32" s="38">
        <f>+F61</f>
        <v>112.75431919105459</v>
      </c>
      <c r="AN32" s="38">
        <f>+AM32/AL32</f>
        <v>88.782928496893376</v>
      </c>
      <c r="AO32" s="35">
        <v>1.9886986718654808E-2</v>
      </c>
      <c r="AP32" s="35">
        <v>9.5457768874787075E-2</v>
      </c>
      <c r="AR32" s="32">
        <v>2013</v>
      </c>
      <c r="AS32" s="34">
        <v>2.1969620253164557</v>
      </c>
      <c r="AT32" s="42">
        <v>0.44188027102190935</v>
      </c>
      <c r="AU32" s="34">
        <v>0.79173024725534413</v>
      </c>
      <c r="AV32" s="38">
        <v>4.8074383037886683</v>
      </c>
      <c r="AW32" s="38">
        <f>+F89</f>
        <v>0</v>
      </c>
      <c r="AX32" s="38">
        <f t="shared" si="6"/>
        <v>0</v>
      </c>
      <c r="AY32" s="35">
        <v>0.10424093516124899</v>
      </c>
      <c r="AZ32" s="35">
        <v>0.18677163653059295</v>
      </c>
    </row>
    <row r="33" spans="2:52" x14ac:dyDescent="0.2">
      <c r="D33" s="148"/>
      <c r="E33" s="40">
        <v>22605.953008344313</v>
      </c>
      <c r="F33" s="52">
        <f t="shared" si="5"/>
        <v>12.094565838288114</v>
      </c>
      <c r="H33" s="100" t="s">
        <v>150</v>
      </c>
      <c r="I33" s="89">
        <f>+JNJ!B19/JNJ!B24</f>
        <v>0.8188373778256951</v>
      </c>
      <c r="J33" s="90">
        <f>+JNJ!C19/JNJ!C24</f>
        <v>0.99096005606166782</v>
      </c>
      <c r="K33" s="90">
        <f>+JNJ!D19/JNJ!D24</f>
        <v>0.87188782278715327</v>
      </c>
      <c r="L33" s="90">
        <f>+JNJ!E19/JNJ!E24</f>
        <v>0.79173024725534413</v>
      </c>
      <c r="M33" s="90">
        <f>+JNJ!F19/JNJ!F24</f>
        <v>0.8688783117329969</v>
      </c>
      <c r="N33" s="90">
        <f>+JNJ!G19/JNJ!G24</f>
        <v>0.87506676036542519</v>
      </c>
      <c r="O33" s="90">
        <f>+JNJ!H19/JNJ!H24</f>
        <v>1.0052827402084694</v>
      </c>
      <c r="P33" s="90">
        <f>+JNJ!I19/JNJ!I24</f>
        <v>1.6147440159574469</v>
      </c>
      <c r="Q33" s="90">
        <f>+JNJ!J19/JNJ!J24</f>
        <v>1.5598138974427633</v>
      </c>
      <c r="R33" s="90">
        <f>+JNJ!K19/JNJ!K24</f>
        <v>1.6521834171276757</v>
      </c>
      <c r="S33" s="90">
        <f>+JNJ!L19/JNJ!L24</f>
        <v>1.7638989854293752</v>
      </c>
      <c r="T33" s="90">
        <f>+JNJ!M19/JNJ!M24</f>
        <v>1.4589384380530375</v>
      </c>
      <c r="U33" s="91">
        <f>+JNJ!N19/JNJ!N24</f>
        <v>1.4396906411124422</v>
      </c>
      <c r="W33" s="32">
        <v>2014</v>
      </c>
      <c r="X33" s="34">
        <v>1.0680806304181976</v>
      </c>
      <c r="Y33" s="42">
        <v>0.88508403897336907</v>
      </c>
      <c r="Z33" s="34">
        <v>7.7020113748016019</v>
      </c>
      <c r="AA33" s="34">
        <v>2.2000000000000002</v>
      </c>
      <c r="AB33" s="38">
        <f>+F48</f>
        <v>51.115662847683581</v>
      </c>
      <c r="AC33" s="38">
        <f t="shared" si="8"/>
        <v>23.234392203492536</v>
      </c>
      <c r="AD33" s="35">
        <v>3.9626942195148031E-3</v>
      </c>
      <c r="AE33" s="35">
        <v>3.4483410173078377E-2</v>
      </c>
      <c r="AH33" s="32">
        <v>2014</v>
      </c>
      <c r="AI33" s="34">
        <v>1.4879868181858886</v>
      </c>
      <c r="AJ33" s="42">
        <v>0.79107998424316828</v>
      </c>
      <c r="AK33" s="34">
        <v>3.7865207954221569</v>
      </c>
      <c r="AL33" s="38">
        <v>1.5</v>
      </c>
      <c r="AM33" s="38">
        <f>+F62</f>
        <v>139.86623655392319</v>
      </c>
      <c r="AN33" s="38">
        <f t="shared" ref="AN33:AN40" si="9">+AM33/AL33</f>
        <v>93.244157702615453</v>
      </c>
      <c r="AO33" s="35">
        <v>2.3258121944441899E-2</v>
      </c>
      <c r="AP33" s="35">
        <v>0.11132548434953557</v>
      </c>
      <c r="AR33" s="32">
        <v>2014</v>
      </c>
      <c r="AS33" s="34">
        <v>2.2269985218329271</v>
      </c>
      <c r="AT33" s="42">
        <v>0.46491968271989442</v>
      </c>
      <c r="AU33" s="34">
        <v>0.8688783117329969</v>
      </c>
      <c r="AV33" s="38">
        <v>5.699570515730298</v>
      </c>
      <c r="AW33" s="38">
        <f>+F90</f>
        <v>0</v>
      </c>
      <c r="AX33" s="38">
        <f t="shared" si="6"/>
        <v>0</v>
      </c>
      <c r="AY33" s="35">
        <v>0.12521671090381872</v>
      </c>
      <c r="AZ33" s="35">
        <v>0.23401479527468746</v>
      </c>
    </row>
    <row r="34" spans="2:52" x14ac:dyDescent="0.2">
      <c r="D34" s="148"/>
      <c r="E34" s="40">
        <v>34999.752415458941</v>
      </c>
      <c r="F34" s="52">
        <f t="shared" si="5"/>
        <v>17.496989204510726</v>
      </c>
      <c r="H34" s="100" t="s">
        <v>151</v>
      </c>
      <c r="I34" s="89">
        <f>+JMP!B19/JMP!B24</f>
        <v>11.024604499562763</v>
      </c>
      <c r="J34" s="90">
        <f>+JMP!C19/JMP!C24</f>
        <v>11.342730140053275</v>
      </c>
      <c r="K34" s="90">
        <f>+JMP!D19/JMP!D24</f>
        <v>10.560506495352062</v>
      </c>
      <c r="L34" s="90">
        <f>+JMP!E19/JMP!E24</f>
        <v>10.439112975783463</v>
      </c>
      <c r="M34" s="90">
        <f>+JMP!F19/JMP!F24</f>
        <v>10.100450098607412</v>
      </c>
      <c r="N34" s="90">
        <f>+JMP!G19/JMP!G24</f>
        <v>8.4990083732878787</v>
      </c>
      <c r="O34" s="90">
        <f>+JMP!H19/JMP!H24</f>
        <v>8.7996459341437507</v>
      </c>
      <c r="P34" s="90">
        <f>+JMP!I19/JMP!I24</f>
        <v>8.908757768104719</v>
      </c>
      <c r="Q34" s="90">
        <f>+JMP!J19/JMP!J24</f>
        <v>9.2236984191957578</v>
      </c>
      <c r="R34" s="90">
        <f>+JMP!K19/JMP!K24</f>
        <v>9.2834691769027664</v>
      </c>
      <c r="S34" s="90">
        <f>+JMP!L19/JMP!L24</f>
        <v>11.11637205839186</v>
      </c>
      <c r="T34" s="90">
        <f>+JMP!M19/JMP!M24</f>
        <v>11.727723058406742</v>
      </c>
      <c r="U34" s="91">
        <f>+JMP!N19/JMP!N24</f>
        <v>11.539656965368144</v>
      </c>
      <c r="W34" s="32">
        <v>2015</v>
      </c>
      <c r="X34" s="34">
        <v>1.0282378325093422</v>
      </c>
      <c r="Y34" s="42">
        <v>0.87113521756459356</v>
      </c>
      <c r="Z34" s="34">
        <v>6.7600720778871493</v>
      </c>
      <c r="AA34" s="34">
        <v>5.4</v>
      </c>
      <c r="AB34" s="38">
        <f>+F49</f>
        <v>45.432825514566233</v>
      </c>
      <c r="AC34" s="38">
        <f t="shared" si="8"/>
        <v>8.4134862064011529</v>
      </c>
      <c r="AD34" s="35">
        <v>9.9352476013886241E-3</v>
      </c>
      <c r="AE34" s="35">
        <v>7.7098237498431144E-2</v>
      </c>
      <c r="AH34" s="32">
        <v>2015</v>
      </c>
      <c r="AI34" s="34">
        <v>1.6256851922344879</v>
      </c>
      <c r="AJ34" s="42">
        <v>0.79690957286070363</v>
      </c>
      <c r="AK34" s="34">
        <v>3.9239149973037208</v>
      </c>
      <c r="AL34" s="38">
        <v>-0.61</v>
      </c>
      <c r="AM34" s="38">
        <f>+F63</f>
        <v>112.51867944404553</v>
      </c>
      <c r="AN34" s="38">
        <f t="shared" si="9"/>
        <v>-184.45685154761563</v>
      </c>
      <c r="AO34" s="35">
        <v>-1.2424174206148809E-2</v>
      </c>
      <c r="AP34" s="35">
        <v>-6.1175577702770177E-2</v>
      </c>
      <c r="AR34" s="32">
        <v>2015</v>
      </c>
      <c r="AS34" s="34">
        <v>2.1699643204670775</v>
      </c>
      <c r="AT34" s="42">
        <v>0.46668565560560971</v>
      </c>
      <c r="AU34" s="34">
        <v>0.87506676036542519</v>
      </c>
      <c r="AV34" s="38">
        <v>5.4779764655693413</v>
      </c>
      <c r="AW34" s="38">
        <f>+F91</f>
        <v>0</v>
      </c>
      <c r="AX34" s="38">
        <f t="shared" si="6"/>
        <v>0</v>
      </c>
      <c r="AY34" s="35">
        <v>0.1155002211211969</v>
      </c>
      <c r="AZ34" s="35">
        <v>0.21657062543921293</v>
      </c>
    </row>
    <row r="35" spans="2:52" x14ac:dyDescent="0.2">
      <c r="D35" s="148"/>
      <c r="E35" s="40">
        <v>42027.308488612842</v>
      </c>
      <c r="F35" s="52">
        <f t="shared" si="5"/>
        <v>15.319480091643129</v>
      </c>
      <c r="H35" s="101" t="s">
        <v>152</v>
      </c>
      <c r="I35" s="92">
        <f>+PFE!B19/PFE!B24</f>
        <v>1.2094148303404519</v>
      </c>
      <c r="J35" s="93">
        <f>+PFE!C19/PFE!C24</f>
        <v>1.275474758233379</v>
      </c>
      <c r="K35" s="93">
        <f>+PFE!D19/PFE!D24</f>
        <v>1.2747618697813365</v>
      </c>
      <c r="L35" s="93">
        <f>+PFE!E19/PFE!E24</f>
        <v>1.2461628817541113</v>
      </c>
      <c r="M35" s="93">
        <f>+PFE!F19/PFE!F24</f>
        <v>1.3395883946273492</v>
      </c>
      <c r="N35" s="93">
        <f>+PFE!G19/PFE!G24</f>
        <v>1.5751869288285794</v>
      </c>
      <c r="O35" s="93">
        <f>+PFE!H19/PFE!H24</f>
        <v>1.8679144385026738</v>
      </c>
      <c r="P35" s="93">
        <f>+PFE!I19/PFE!I24</f>
        <v>1.3975242826839342</v>
      </c>
      <c r="Q35" s="93">
        <f>+PFE!J19/PFE!J24</f>
        <v>1.5004234762696447</v>
      </c>
      <c r="R35" s="93">
        <f>+PFE!K19/PFE!K24</f>
        <v>1.6414960518227812</v>
      </c>
      <c r="S35" s="93">
        <f>+PFE!L19/PFE!L24</f>
        <v>1.4298363083515826</v>
      </c>
      <c r="T35" s="93">
        <f>+PFE!M19/PFE!M24</f>
        <v>1.3427616121453099</v>
      </c>
      <c r="U35" s="94">
        <f>+PFE!N19/PFE!N24</f>
        <v>1.0560073397556196</v>
      </c>
      <c r="W35" s="32">
        <v>2016</v>
      </c>
      <c r="X35" s="34">
        <v>1.0334052392759552</v>
      </c>
      <c r="Y35" s="42">
        <v>0.87380955171011065</v>
      </c>
      <c r="Z35" s="34">
        <v>6.9245300539923855</v>
      </c>
      <c r="AA35" s="34" cm="1">
        <f t="array" ref="AA35:AA41">+TRANSPOSE([1]Citigroup!$B$18:$H$18)</f>
        <v>4.72</v>
      </c>
      <c r="AB35" s="38">
        <f>+F50</f>
        <v>45.110646903348282</v>
      </c>
      <c r="AC35" s="38">
        <f t="shared" si="8"/>
        <v>9.5573404456246358</v>
      </c>
      <c r="AD35" s="35">
        <v>8.3143748845613211E-3</v>
      </c>
      <c r="AE35" s="35">
        <v>6.5887513652865659E-2</v>
      </c>
      <c r="AH35" s="32">
        <v>2016</v>
      </c>
      <c r="AI35" s="34">
        <v>1.9252022554547683</v>
      </c>
      <c r="AJ35" s="42">
        <v>0.78780227995279084</v>
      </c>
      <c r="AK35" s="34">
        <v>3.7125859777264458</v>
      </c>
      <c r="AL35" s="38">
        <v>0.75</v>
      </c>
      <c r="AM35" s="38">
        <f>+F64</f>
        <v>101.17490773456399</v>
      </c>
      <c r="AN35" s="38">
        <f t="shared" si="9"/>
        <v>134.89987697941865</v>
      </c>
      <c r="AO35" s="35">
        <v>2.0537648247590932E-2</v>
      </c>
      <c r="AP35" s="35">
        <v>9.6785433147075148E-2</v>
      </c>
      <c r="AR35" s="32">
        <v>2016</v>
      </c>
      <c r="AS35" s="34">
        <v>2.4739224711834749</v>
      </c>
      <c r="AT35" s="42">
        <v>0.50131720582403261</v>
      </c>
      <c r="AU35" s="34">
        <v>1.0052827402084694</v>
      </c>
      <c r="AV35" s="38">
        <v>5.9306536627344109</v>
      </c>
      <c r="AW35" s="38">
        <f>+F92</f>
        <v>52.19661791730308</v>
      </c>
      <c r="AX35" s="38">
        <f t="shared" si="6"/>
        <v>8.8011576607960436</v>
      </c>
      <c r="AY35" s="35">
        <v>0.11713217381451475</v>
      </c>
      <c r="AZ35" s="35">
        <v>0.23488312647334489</v>
      </c>
    </row>
    <row r="36" spans="2:52" x14ac:dyDescent="0.2">
      <c r="D36" s="148"/>
      <c r="E36" s="40">
        <v>47326.825396825392</v>
      </c>
      <c r="F36" s="52">
        <f t="shared" si="5"/>
        <v>15.512007747289523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W36" s="32">
        <v>2017</v>
      </c>
      <c r="X36" s="34">
        <v>1.0568754807613783</v>
      </c>
      <c r="Y36" s="42">
        <v>0.89054228981283223</v>
      </c>
      <c r="Z36" s="34">
        <v>8.1359484707842444</v>
      </c>
      <c r="AA36" s="34">
        <v>5.33</v>
      </c>
      <c r="AB36" s="38">
        <f>+F51</f>
        <v>61.276560701799454</v>
      </c>
      <c r="AC36" s="38">
        <f t="shared" si="8"/>
        <v>11.49654046938076</v>
      </c>
      <c r="AD36" s="35">
        <v>8.5754681907118987E-3</v>
      </c>
      <c r="AE36" s="35">
        <v>7.83450355031933E-2</v>
      </c>
      <c r="AH36" s="32">
        <v>2017</v>
      </c>
      <c r="AI36" s="34">
        <v>1.8024616626311543</v>
      </c>
      <c r="AJ36" s="42">
        <v>0.79986747623362042</v>
      </c>
      <c r="AK36" s="34">
        <v>4.0238782007673679</v>
      </c>
      <c r="AL36" s="38">
        <v>-1.03</v>
      </c>
      <c r="AM36" s="38">
        <f>+F65</f>
        <v>104.59137606223658</v>
      </c>
      <c r="AN36" s="38">
        <f t="shared" si="9"/>
        <v>-101.54502530314231</v>
      </c>
      <c r="AO36" s="35">
        <v>-2.2945543550284657E-2</v>
      </c>
      <c r="AP36" s="35">
        <v>-0.11543171242754904</v>
      </c>
      <c r="AR36" s="32">
        <v>2017</v>
      </c>
      <c r="AS36" s="34">
        <v>1.4110095949176409</v>
      </c>
      <c r="AT36" s="42">
        <v>0.61755338423297712</v>
      </c>
      <c r="AU36" s="34">
        <v>1.6147440159574469</v>
      </c>
      <c r="AV36" s="38">
        <v>0.47353658980803554</v>
      </c>
      <c r="AW36" s="38">
        <f>+F93</f>
        <v>63.90360923247902</v>
      </c>
      <c r="AX36" s="38">
        <f t="shared" si="6"/>
        <v>134.94967571224973</v>
      </c>
      <c r="AY36" s="35">
        <v>8.2643051944336719E-3</v>
      </c>
      <c r="AZ36" s="35">
        <v>2.1609042553191491E-2</v>
      </c>
    </row>
    <row r="37" spans="2:52" x14ac:dyDescent="0.2">
      <c r="D37" s="148"/>
      <c r="E37" s="40">
        <v>46100</v>
      </c>
      <c r="F37" s="52">
        <f t="shared" si="5"/>
        <v>15.620129298076792</v>
      </c>
      <c r="H37" s="4"/>
      <c r="I37" s="167" t="s">
        <v>144</v>
      </c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9"/>
      <c r="W37" s="32">
        <v>2018</v>
      </c>
      <c r="X37" s="34">
        <v>1.0399593737592214</v>
      </c>
      <c r="Y37" s="42">
        <v>0.89721719656427534</v>
      </c>
      <c r="Z37" s="34">
        <v>8.7292539858124361</v>
      </c>
      <c r="AA37" s="34">
        <v>6.68</v>
      </c>
      <c r="AB37" s="38">
        <f>+F52</f>
        <v>66.987898559437028</v>
      </c>
      <c r="AC37" s="38">
        <f t="shared" si="8"/>
        <v>10.028128526861831</v>
      </c>
      <c r="AD37" s="35">
        <v>9.4112652506045998E-3</v>
      </c>
      <c r="AE37" s="35">
        <v>9.1564589950982878E-2</v>
      </c>
      <c r="AH37" s="32">
        <v>2018</v>
      </c>
      <c r="AI37" s="34">
        <v>1.7852806405187673</v>
      </c>
      <c r="AJ37" s="42">
        <v>0.83450455200082296</v>
      </c>
      <c r="AK37" s="34">
        <v>5.0424622676327191</v>
      </c>
      <c r="AL37" s="38">
        <v>-2.62</v>
      </c>
      <c r="AM37" s="38">
        <f>+F66</f>
        <v>104.41059656409929</v>
      </c>
      <c r="AN37" s="38">
        <f t="shared" si="9"/>
        <v>-39.851372734389045</v>
      </c>
      <c r="AO37" s="35">
        <v>-7.1864391523505808E-2</v>
      </c>
      <c r="AP37" s="35">
        <v>-0.43423787416716847</v>
      </c>
      <c r="AR37" s="32">
        <v>2018</v>
      </c>
      <c r="AS37" s="34">
        <v>1.4739993595901377</v>
      </c>
      <c r="AT37" s="42">
        <v>0.60934660093884441</v>
      </c>
      <c r="AU37" s="34">
        <v>1.5598138974427633</v>
      </c>
      <c r="AV37" s="38">
        <v>5.6059662110162352</v>
      </c>
      <c r="AW37" s="38">
        <f>+F94</f>
        <v>85.62361273268921</v>
      </c>
      <c r="AX37" s="38">
        <f t="shared" si="6"/>
        <v>15.273658368548672</v>
      </c>
      <c r="AY37" s="35">
        <v>0.10001046066137531</v>
      </c>
      <c r="AZ37" s="35">
        <v>0.25600816709064134</v>
      </c>
    </row>
    <row r="38" spans="2:52" x14ac:dyDescent="0.2">
      <c r="B38" s="6"/>
      <c r="C38" s="6"/>
      <c r="D38" s="148"/>
      <c r="E38" s="40">
        <v>68231.880764163376</v>
      </c>
      <c r="F38" s="52">
        <f t="shared" si="5"/>
        <v>23.079146390803565</v>
      </c>
      <c r="H38" s="4"/>
      <c r="I38" s="95">
        <v>2010</v>
      </c>
      <c r="J38" s="96">
        <v>2011</v>
      </c>
      <c r="K38" s="97">
        <v>2012</v>
      </c>
      <c r="L38" s="97">
        <v>2013</v>
      </c>
      <c r="M38" s="97">
        <v>2014</v>
      </c>
      <c r="N38" s="97">
        <v>2015</v>
      </c>
      <c r="O38" s="97">
        <v>2016</v>
      </c>
      <c r="P38" s="97">
        <v>2017</v>
      </c>
      <c r="Q38" s="97">
        <v>2018</v>
      </c>
      <c r="R38" s="97">
        <v>2019</v>
      </c>
      <c r="S38" s="97">
        <v>2020</v>
      </c>
      <c r="T38" s="97">
        <v>2021</v>
      </c>
      <c r="U38" s="98">
        <v>2022</v>
      </c>
      <c r="W38" s="32">
        <v>2019</v>
      </c>
      <c r="X38" s="34">
        <v>1.032860346736364</v>
      </c>
      <c r="Y38" s="42">
        <v>0.90059954140054266</v>
      </c>
      <c r="Z38" s="34">
        <v>9.0603157579944931</v>
      </c>
      <c r="AA38" s="34">
        <v>8.0399999999999991</v>
      </c>
      <c r="AB38" s="38">
        <f>+F53</f>
        <v>64.830728369369496</v>
      </c>
      <c r="AC38" s="38">
        <f t="shared" si="8"/>
        <v>8.0635234290260573</v>
      </c>
      <c r="AD38" s="35">
        <v>9.9433259633509938E-3</v>
      </c>
      <c r="AE38" s="35">
        <v>0.10003299887597579</v>
      </c>
      <c r="AH38" s="32">
        <v>2019</v>
      </c>
      <c r="AI38" s="34">
        <v>1.3072465605782033</v>
      </c>
      <c r="AJ38" s="42">
        <v>0.88739219464734875</v>
      </c>
      <c r="AK38" s="34">
        <v>7.88037908978266</v>
      </c>
      <c r="AL38" s="38">
        <v>-4.99</v>
      </c>
      <c r="AM38" s="38">
        <f>+F67</f>
        <v>94.079290723509573</v>
      </c>
      <c r="AN38" s="38">
        <f t="shared" si="9"/>
        <v>-18.853565275252418</v>
      </c>
      <c r="AO38" s="35">
        <v>-1.8776138202031094E-2</v>
      </c>
      <c r="AP38" s="35">
        <v>-0.16673922507618633</v>
      </c>
      <c r="AR38" s="32">
        <v>2019</v>
      </c>
      <c r="AS38" s="34">
        <v>1.2588699810922033</v>
      </c>
      <c r="AT38" s="42">
        <v>0.62295217082572529</v>
      </c>
      <c r="AU38" s="34">
        <v>1.6521834171276757</v>
      </c>
      <c r="AV38" s="38">
        <v>5.6323808814215992</v>
      </c>
      <c r="AW38" s="38">
        <f>+F95</f>
        <v>106.2147030407578</v>
      </c>
      <c r="AX38" s="38">
        <f t="shared" si="6"/>
        <v>18.857869394292358</v>
      </c>
      <c r="AY38" s="35">
        <v>9.5854889429904652E-2</v>
      </c>
      <c r="AZ38" s="35">
        <v>0.25422474819660001</v>
      </c>
    </row>
    <row r="39" spans="2:52" x14ac:dyDescent="0.2">
      <c r="D39" s="148"/>
      <c r="E39" s="40">
        <v>94500</v>
      </c>
      <c r="F39" s="52">
        <f t="shared" si="5"/>
        <v>28.801404411338915</v>
      </c>
      <c r="H39" s="99" t="s">
        <v>137</v>
      </c>
      <c r="I39" s="102">
        <f>+AMZN!B35/AMZN!B13</f>
        <v>6.1286375485449802E-2</v>
      </c>
      <c r="J39" s="103">
        <f>+AMZN!C35/AMZN!C13</f>
        <v>2.4962417912809558E-2</v>
      </c>
      <c r="K39" s="103">
        <f>+AMZN!D35/AMZN!D13</f>
        <v>-1.1979726616495163E-3</v>
      </c>
      <c r="L39" s="103">
        <f>+AMZN!E35/AMZN!E13</f>
        <v>6.8228790557533807E-3</v>
      </c>
      <c r="M39" s="103">
        <f>+AMZN!F35/AMZN!F13</f>
        <v>-4.4216126960829284E-3</v>
      </c>
      <c r="N39" s="103">
        <f>+AMZN!G35/AMZN!G13</f>
        <v>9.1070227981174742E-3</v>
      </c>
      <c r="O39" s="103">
        <f>+AMZN!H35/AMZN!H13</f>
        <v>2.842857485432004E-2</v>
      </c>
      <c r="P39" s="103">
        <f>+AMZN!I35/AMZN!I13</f>
        <v>2.3098012337217273E-2</v>
      </c>
      <c r="Q39" s="103">
        <f>+AMZN!J35/AMZN!J13</f>
        <v>6.1931287196891449E-2</v>
      </c>
      <c r="R39" s="103">
        <f>+AMZN!K35/AMZN!K13</f>
        <v>5.1445517829237106E-2</v>
      </c>
      <c r="S39" s="103">
        <f>+AMZN!L35/AMZN!L13</f>
        <v>6.6411370040006856E-2</v>
      </c>
      <c r="T39" s="103">
        <f>+AMZN!M35/AMZN!M13</f>
        <v>7.9334393851846041E-2</v>
      </c>
      <c r="U39" s="104">
        <f>+AMZN!N35/AMZN!N13</f>
        <v>-5.8831793375479545E-3</v>
      </c>
      <c r="W39" s="32">
        <v>2020</v>
      </c>
      <c r="X39" s="34">
        <v>0.99845148554272811</v>
      </c>
      <c r="Y39" s="42">
        <v>0.91141945674729763</v>
      </c>
      <c r="Z39" s="34">
        <v>10.289160839160839</v>
      </c>
      <c r="AA39" s="34">
        <v>4.72</v>
      </c>
      <c r="AB39" s="38">
        <f>+F54</f>
        <v>52.95404004303218</v>
      </c>
      <c r="AC39" s="38">
        <f t="shared" si="8"/>
        <v>11.219076280303428</v>
      </c>
      <c r="AD39" s="35">
        <v>4.8878584481148978E-3</v>
      </c>
      <c r="AE39" s="35">
        <v>5.5179820179820177E-2</v>
      </c>
      <c r="AH39" s="32">
        <v>2020</v>
      </c>
      <c r="AI39" s="34">
        <v>1.5537143171039862</v>
      </c>
      <c r="AJ39" s="42">
        <v>0.85530285584928045</v>
      </c>
      <c r="AK39" s="34">
        <v>5.9109864321743588</v>
      </c>
      <c r="AL39" s="38">
        <v>4.63</v>
      </c>
      <c r="AM39" s="38">
        <f>+F68</f>
        <v>83.577723265535994</v>
      </c>
      <c r="AN39" s="38">
        <f t="shared" si="9"/>
        <v>18.05134411782635</v>
      </c>
      <c r="AO39" s="35">
        <v>2.2262900499978533E-2</v>
      </c>
      <c r="AP39" s="35">
        <v>0.15385860329619938</v>
      </c>
      <c r="AR39" s="32">
        <v>2020</v>
      </c>
      <c r="AS39" s="34">
        <v>1.205775068834867</v>
      </c>
      <c r="AT39" s="42">
        <v>0.63819227646460142</v>
      </c>
      <c r="AU39" s="34">
        <v>1.7638989854293752</v>
      </c>
      <c r="AV39" s="38">
        <v>5.5094170067772499</v>
      </c>
      <c r="AW39" s="38">
        <f>+F96</f>
        <v>94.358524487187822</v>
      </c>
      <c r="AX39" s="38">
        <f t="shared" si="6"/>
        <v>17.126771193960344</v>
      </c>
      <c r="AY39" s="35">
        <v>8.4130959323933358E-2</v>
      </c>
      <c r="AZ39" s="35">
        <v>0.23252947311861943</v>
      </c>
    </row>
    <row r="40" spans="2:52" x14ac:dyDescent="0.2">
      <c r="D40" s="148"/>
      <c r="E40" s="40">
        <v>94500</v>
      </c>
      <c r="F40" s="52">
        <f t="shared" si="5"/>
        <v>25.586457859510038</v>
      </c>
      <c r="H40" s="100" t="s">
        <v>146</v>
      </c>
      <c r="I40" s="105">
        <f>+AAPL!B39/AAPL!B17</f>
        <v>1.8701036138488752E-2</v>
      </c>
      <c r="J40" s="106">
        <f>+AAPL!C39/AAPL!C17</f>
        <v>7.4073437540280651E-3</v>
      </c>
      <c r="K40" s="106">
        <f>+AAPL!D39/AAPL!D17</f>
        <v>3.8395129043984006E-3</v>
      </c>
      <c r="L40" s="106">
        <f>+AAPL!E39/AAPL!E17</f>
        <v>3.5990338164251208E-3</v>
      </c>
      <c r="M40" s="106">
        <f>+AAPL!F39/AAPL!F17</f>
        <v>7.6777418812192942E-4</v>
      </c>
      <c r="N40" s="106">
        <f>+AAPL!G39/AAPL!G17</f>
        <v>7.6873026965804756E-3</v>
      </c>
      <c r="O40" s="106">
        <f>+AAPL!H39/AAPL!H17</f>
        <v>1.3012689392761886E-2</v>
      </c>
      <c r="P40" s="106">
        <f>+AAPL!I39/AAPL!I17</f>
        <v>1.0940027017017524E-2</v>
      </c>
      <c r="Q40" s="106">
        <f>+AAPL!J39/AAPL!J17</f>
        <v>3.3962676874700934E-2</v>
      </c>
      <c r="R40" s="106">
        <f>+AAPL!K39/AAPL!K17</f>
        <v>4.2955133583050725E-2</v>
      </c>
      <c r="S40" s="106">
        <f>+AAPL!L39/AAPL!L17</f>
        <v>7.0700365558464651E-2</v>
      </c>
      <c r="T40" s="106">
        <f>+AAPL!M39/AAPL!M17</f>
        <v>7.0879938006051246E-2</v>
      </c>
      <c r="U40" s="107">
        <f>+AAPL!N39/AAPL!N17</f>
        <v>3.4720981984663578E-2</v>
      </c>
      <c r="W40" s="32">
        <v>2021</v>
      </c>
      <c r="X40" s="34">
        <v>0.95812821661973935</v>
      </c>
      <c r="Y40" s="42">
        <v>0.91155151864810058</v>
      </c>
      <c r="Z40" s="34">
        <v>10.306016617983737</v>
      </c>
      <c r="AA40" s="34">
        <v>10.210000000000001</v>
      </c>
      <c r="AB40" s="38">
        <f>+F55</f>
        <v>66.119269049970811</v>
      </c>
      <c r="AC40" s="38">
        <f t="shared" si="8"/>
        <v>6.4759323261479729</v>
      </c>
      <c r="AD40" s="35">
        <v>9.580114977090555E-3</v>
      </c>
      <c r="AE40" s="35">
        <v>0.1083129391331807</v>
      </c>
      <c r="AH40" s="32">
        <v>2021</v>
      </c>
      <c r="AI40" s="34">
        <v>1.2770773583816142</v>
      </c>
      <c r="AJ40" s="42">
        <v>0.79076199000372094</v>
      </c>
      <c r="AK40" s="34">
        <v>0.29035915009268626</v>
      </c>
      <c r="AL40" s="38">
        <v>-6.16</v>
      </c>
      <c r="AM40" s="38">
        <f>+F69</f>
        <v>82.472244905404622</v>
      </c>
      <c r="AN40" s="38">
        <f t="shared" si="9"/>
        <v>-13.388351445682568</v>
      </c>
      <c r="AO40" s="35">
        <v>-3.2784577169464084E-2</v>
      </c>
      <c r="AP40" s="35">
        <v>-1.2038138002850749E-2</v>
      </c>
      <c r="AR40" s="32">
        <v>2021</v>
      </c>
      <c r="AS40" s="34">
        <v>1.3483173395834254</v>
      </c>
      <c r="AT40" s="42">
        <v>0.59332044083552171</v>
      </c>
      <c r="AU40" s="34">
        <v>1.4589384380530375</v>
      </c>
      <c r="AV40" s="38">
        <v>7.8077786088257293</v>
      </c>
      <c r="AW40" s="38">
        <f>+F97</f>
        <v>112.77770020044335</v>
      </c>
      <c r="AX40" s="38">
        <f t="shared" si="6"/>
        <v>14.444274850847089</v>
      </c>
      <c r="AY40" s="35">
        <v>0.1147029414673274</v>
      </c>
      <c r="AZ40" s="35">
        <v>0.28204747173175904</v>
      </c>
    </row>
    <row r="41" spans="2:52" x14ac:dyDescent="0.2">
      <c r="D41" s="148"/>
      <c r="E41" s="40">
        <v>116786.39829976785</v>
      </c>
      <c r="F41" s="52">
        <f t="shared" si="5"/>
        <v>31.200531726399273</v>
      </c>
      <c r="H41" s="100" t="s">
        <v>147</v>
      </c>
      <c r="I41" s="105">
        <f>+BAC!B27/BAC!B14</f>
        <v>-9.8811916946773583E-4</v>
      </c>
      <c r="J41" s="106">
        <f>+BAC!C27/BAC!C14</f>
        <v>6.7917743440019615E-4</v>
      </c>
      <c r="K41" s="106">
        <f>+BAC!D27/BAC!D14</f>
        <v>1.895044919080496E-3</v>
      </c>
      <c r="L41" s="106">
        <f>+BAC!E27/BAC!E14</f>
        <v>5.437447943249997E-3</v>
      </c>
      <c r="M41" s="106">
        <f>+BAC!F27/BAC!F14</f>
        <v>2.2964703825169848E-3</v>
      </c>
      <c r="N41" s="106">
        <f>+BAC!G27/BAC!G14</f>
        <v>7.4197157376787717E-3</v>
      </c>
      <c r="O41" s="106">
        <f>+BAC!H27/BAC!H14</f>
        <v>8.1450887929848583E-3</v>
      </c>
      <c r="P41" s="106">
        <f>+BAC!I27/BAC!I14</f>
        <v>7.9921656436823234E-3</v>
      </c>
      <c r="Q41" s="106">
        <f>+BAC!J27/BAC!J14</f>
        <v>1.1954519566091755E-2</v>
      </c>
      <c r="R41" s="106">
        <f>+BAC!K27/BAC!K14</f>
        <v>1.1269149440096233E-2</v>
      </c>
      <c r="S41" s="106">
        <f>+BAC!L27/BAC!L14</f>
        <v>7.3514458651506385E-3</v>
      </c>
      <c r="T41" s="106">
        <f>+BAC!M27/BAC!M14</f>
        <v>1.134121640912078E-2</v>
      </c>
      <c r="U41" s="107">
        <f>+BAC!N27/BAC!N14</f>
        <v>8.6852952915212039E-3</v>
      </c>
      <c r="W41" s="33">
        <v>2022</v>
      </c>
      <c r="X41" s="36">
        <v>0.97191599095480141</v>
      </c>
      <c r="Y41" s="43">
        <v>0.91648115014176501</v>
      </c>
      <c r="Z41" s="36">
        <v>10.973344959819261</v>
      </c>
      <c r="AA41" s="36">
        <v>7.04</v>
      </c>
      <c r="AB41" s="39">
        <f>+F56</f>
        <v>52.466378785423153</v>
      </c>
      <c r="AC41" s="39">
        <f t="shared" si="8"/>
        <v>7.4526106229294253</v>
      </c>
      <c r="AD41" s="37">
        <v>6.1427348970238462E-3</v>
      </c>
      <c r="AE41" s="37">
        <v>7.3549083918786354E-2</v>
      </c>
      <c r="AH41" s="33">
        <v>2022</v>
      </c>
      <c r="AI41" s="36">
        <v>1.1811928461600711</v>
      </c>
      <c r="AJ41" s="43">
        <v>0.81512938771835997</v>
      </c>
      <c r="AK41" s="36">
        <v>4.4093148487626035</v>
      </c>
      <c r="AL41" s="39">
        <v>-0.05</v>
      </c>
      <c r="AM41" s="39">
        <f>+F70</f>
        <v>63.436618235592782</v>
      </c>
      <c r="AN41" s="39">
        <f>+AM41/AL41</f>
        <v>-1268.7323647118556</v>
      </c>
      <c r="AO41" s="37">
        <v>1.191415454511758E-3</v>
      </c>
      <c r="AP41" s="37">
        <v>6.4447754353803852E-3</v>
      </c>
      <c r="AR41" s="33">
        <v>2022</v>
      </c>
      <c r="AS41" s="36">
        <v>0.99089638364216337</v>
      </c>
      <c r="AT41" s="43">
        <v>0.59011196618599837</v>
      </c>
      <c r="AU41" s="36">
        <v>1.4396906411124422</v>
      </c>
      <c r="AV41" s="39">
        <v>6.7348624197605016</v>
      </c>
      <c r="AW41" s="39">
        <f>+F98</f>
        <v>128.4263680400168</v>
      </c>
      <c r="AX41" s="39">
        <f t="shared" si="6"/>
        <v>19.068892582453639</v>
      </c>
      <c r="AY41" s="37">
        <v>9.574763312662106E-2</v>
      </c>
      <c r="AZ41" s="37">
        <v>0.23359460444768501</v>
      </c>
    </row>
    <row r="42" spans="2:52" x14ac:dyDescent="0.2">
      <c r="D42" s="149"/>
      <c r="E42" s="41">
        <v>159742.18056339797</v>
      </c>
      <c r="F42" s="52">
        <f t="shared" si="5"/>
        <v>37.538346343362377</v>
      </c>
      <c r="H42" s="100" t="s">
        <v>148</v>
      </c>
      <c r="I42" s="105">
        <f>+'C'!B27/'C'!B14</f>
        <v>5.5384235974464732E-3</v>
      </c>
      <c r="J42" s="106">
        <f>+'C'!C27/'C'!C14</f>
        <v>5.9235446491180321E-3</v>
      </c>
      <c r="K42" s="106">
        <f>+'C'!D27/'C'!D14</f>
        <v>4.0221809874186176E-3</v>
      </c>
      <c r="L42" s="106">
        <f>+'C'!E27/'C'!E14</f>
        <v>7.2857536394200749E-3</v>
      </c>
      <c r="M42" s="106">
        <f>+'C'!F27/'C'!F14</f>
        <v>3.9626942195148031E-3</v>
      </c>
      <c r="N42" s="106">
        <f>+'C'!G27/'C'!G14</f>
        <v>9.9352476013886241E-3</v>
      </c>
      <c r="O42" s="106">
        <f>+'C'!H27/'C'!H14</f>
        <v>8.3143748845613211E-3</v>
      </c>
      <c r="P42" s="106">
        <f>+'C'!I27/'C'!I14</f>
        <v>8.5754681907118987E-3</v>
      </c>
      <c r="Q42" s="106">
        <f>+'C'!J27/'C'!J14</f>
        <v>9.4112652506045998E-3</v>
      </c>
      <c r="R42" s="106">
        <f>+'C'!K27/'C'!K14</f>
        <v>9.9433259633509938E-3</v>
      </c>
      <c r="S42" s="106">
        <f>+'C'!L27/'C'!L14</f>
        <v>4.8878584481148978E-3</v>
      </c>
      <c r="T42" s="106">
        <f>+'C'!M27/'C'!M14</f>
        <v>9.580114977090555E-3</v>
      </c>
      <c r="U42" s="107">
        <f>+'C'!N27/'C'!N14</f>
        <v>6.1427348970238462E-3</v>
      </c>
    </row>
    <row r="43" spans="2:52" x14ac:dyDescent="0.2">
      <c r="D43" s="147" t="s">
        <v>148</v>
      </c>
      <c r="E43" s="44" t="s">
        <v>125</v>
      </c>
      <c r="F43" s="53"/>
      <c r="H43" s="100" t="s">
        <v>149</v>
      </c>
      <c r="I43" s="105">
        <f>+GE!B27/GE!B14</f>
        <v>1.5571154049315786E-2</v>
      </c>
      <c r="J43" s="106">
        <f>+GE!C27/GE!C14</f>
        <v>1.9703727013362777E-2</v>
      </c>
      <c r="K43" s="106">
        <f>+GE!D27/GE!D14</f>
        <v>1.9913897684522168E-2</v>
      </c>
      <c r="L43" s="106">
        <f>+GE!E27/GE!E14</f>
        <v>1.9886986718654808E-2</v>
      </c>
      <c r="M43" s="106">
        <f>+GE!F27/GE!F14</f>
        <v>2.3258121944441899E-2</v>
      </c>
      <c r="N43" s="106">
        <f>+GE!G27/GE!G14</f>
        <v>-1.2424174206148809E-2</v>
      </c>
      <c r="O43" s="106">
        <f>+GE!H27/GE!H14</f>
        <v>2.0537648247590932E-2</v>
      </c>
      <c r="P43" s="106">
        <f>+GE!I27/GE!I14</f>
        <v>-2.2945543550284657E-2</v>
      </c>
      <c r="Q43" s="106">
        <f>+GE!J27/GE!J14</f>
        <v>-7.1864391523505808E-2</v>
      </c>
      <c r="R43" s="106">
        <f>+GE!K27/GE!K14</f>
        <v>-1.8776138202031094E-2</v>
      </c>
      <c r="S43" s="106">
        <f>+GE!L27/GE!L14</f>
        <v>2.2262900499978533E-2</v>
      </c>
      <c r="T43" s="106">
        <f>+GE!M27/GE!M14</f>
        <v>-3.2784577169464084E-2</v>
      </c>
      <c r="U43" s="107">
        <f>+GE!N27/GE!N14</f>
        <v>1.191415454511758E-3</v>
      </c>
      <c r="W43" s="134" t="s">
        <v>155</v>
      </c>
      <c r="X43" s="135">
        <f>+AVERAGE(_xlfn.ANCHORARRAY(X29))</f>
        <v>1.0412280579954052</v>
      </c>
      <c r="Y43" s="135">
        <f>+AVERAGE(_xlfn.ANCHORARRAY(Y29))</f>
        <v>0.8971795323849121</v>
      </c>
      <c r="Z43" s="135">
        <f>+AVERAGE(_xlfn.ANCHORARRAY(Z29))</f>
        <v>8.9034611827474599</v>
      </c>
      <c r="AA43" s="136">
        <f>+AVERAGE(_xlfn.ANCHORARRAY(AA29))</f>
        <v>3.5916666666666663</v>
      </c>
      <c r="AB43" s="136"/>
      <c r="AC43" s="136">
        <f>+AVERAGE(AC29:AC41)</f>
        <v>9.6150359781094004</v>
      </c>
      <c r="AD43" s="137">
        <f>+AVERAGE(_xlfn.ANCHORARRAY(AD29))</f>
        <v>7.194075946597287E-3</v>
      </c>
      <c r="AE43" s="137">
        <f>+AVERAGE(_xlfn.ANCHORARRAY(AE29))</f>
        <v>7.0456399846305376E-2</v>
      </c>
      <c r="AH43" s="119" t="s">
        <v>155</v>
      </c>
      <c r="AI43" s="120">
        <f>+AVERAGE(_xlfn.ANCHORARRAY(AI29))</f>
        <v>1.9824043499611035</v>
      </c>
      <c r="AJ43" s="120">
        <f>+AVERAGE(_xlfn.ANCHORARRAY(AJ29))</f>
        <v>0.81786884189944098</v>
      </c>
      <c r="AK43" s="120">
        <f>+AVERAGE(_xlfn.ANCHORARRAY(AK29))</f>
        <v>4.4009852345669191</v>
      </c>
      <c r="AL43" s="121">
        <f>+AVERAGE(_xlfn.ANCHORARRAY(AL29))</f>
        <v>-0.286923076923077</v>
      </c>
      <c r="AM43" s="121">
        <f>+F71</f>
        <v>0</v>
      </c>
      <c r="AN43" s="121">
        <f>+AVERAGE(AN39:AN41,AN34:AN38,AN29:AN33)</f>
        <v>-86.856580589633722</v>
      </c>
      <c r="AO43" s="122">
        <f>+AVERAGE(_xlfn.ANCHORARRAY(AO29))</f>
        <v>-1.2668440799273675E-3</v>
      </c>
      <c r="AP43" s="122">
        <f>+AVERAGE(_xlfn.ANCHORARRAY(AP29))</f>
        <v>-4.6375459449537364E-4</v>
      </c>
      <c r="AR43" s="123" t="s">
        <v>155</v>
      </c>
      <c r="AS43" s="124">
        <f>+AVERAGE(_xlfn.ANCHORARRAY(AS29))</f>
        <v>1.7760772723855338</v>
      </c>
      <c r="AT43" s="124">
        <f>+AVERAGE(_xlfn.ANCHORARRAY(AT29))</f>
        <v>0.53538366122227898</v>
      </c>
      <c r="AU43" s="124">
        <f>+AVERAGE(_xlfn.ANCHORARRAY(AU29))</f>
        <v>1.2086086701045764</v>
      </c>
      <c r="AV43" s="125">
        <f>+AVERAGE(_xlfn.ANCHORARRAY(AV29))</f>
        <v>5.1034604669874977</v>
      </c>
      <c r="AW43" s="125"/>
      <c r="AX43" s="125">
        <f>+AVERAGE(AX29:AX41)</f>
        <v>17.578638443319065</v>
      </c>
      <c r="AY43" s="126">
        <f>+AVERAGE(_xlfn.ANCHORARRAY(AY29))</f>
        <v>9.8233207423297733E-2</v>
      </c>
      <c r="AZ43" s="126">
        <f>+AVERAGE(_xlfn.ANCHORARRAY(AZ29))</f>
        <v>0.21168071271189798</v>
      </c>
    </row>
    <row r="44" spans="2:52" x14ac:dyDescent="0.2">
      <c r="D44" s="148"/>
      <c r="E44" s="49" cm="1">
        <f t="array" ref="E44:E56">+TRANSPOSE('[2]BD MGC'!$V$65:$AH$65)</f>
        <v>0</v>
      </c>
      <c r="F44" s="52">
        <f t="shared" ref="F44:F56" si="10">+E44/B2</f>
        <v>0</v>
      </c>
      <c r="H44" s="100" t="s">
        <v>150</v>
      </c>
      <c r="I44" s="105">
        <f>+JNJ!B27/JNJ!B14</f>
        <v>0.11919384304427255</v>
      </c>
      <c r="J44" s="106">
        <f>+JNJ!C27/JNJ!C14</f>
        <v>0.11733131533560945</v>
      </c>
      <c r="K44" s="106">
        <f>+JNJ!D27/JNJ!D14</f>
        <v>7.9705307918613563E-2</v>
      </c>
      <c r="L44" s="106">
        <f>+JNJ!E27/JNJ!E14</f>
        <v>0.10424093516124899</v>
      </c>
      <c r="M44" s="106">
        <f>+JNJ!F27/JNJ!F14</f>
        <v>0.12521671090381872</v>
      </c>
      <c r="N44" s="106">
        <f>+JNJ!G27/JNJ!G14</f>
        <v>0.1155002211211969</v>
      </c>
      <c r="O44" s="106">
        <f>+JNJ!H27/JNJ!H14</f>
        <v>0.11713217381451475</v>
      </c>
      <c r="P44" s="106">
        <f>+JNJ!I27/JNJ!I14</f>
        <v>8.2643051944336719E-3</v>
      </c>
      <c r="Q44" s="106">
        <f>+JNJ!J27/JNJ!J14</f>
        <v>0.10001046066137531</v>
      </c>
      <c r="R44" s="106">
        <f>+JNJ!K27/JNJ!K14</f>
        <v>9.5854889429904652E-2</v>
      </c>
      <c r="S44" s="106">
        <f>+JNJ!L27/JNJ!L14</f>
        <v>8.4130959323933358E-2</v>
      </c>
      <c r="T44" s="106">
        <f>+JNJ!M27/JNJ!M14</f>
        <v>0.1147029414673274</v>
      </c>
      <c r="U44" s="107">
        <f>+JNJ!N27/JNJ!N14</f>
        <v>9.574763312662106E-2</v>
      </c>
      <c r="V44" s="30"/>
      <c r="W44" s="138"/>
      <c r="X44" s="139"/>
      <c r="Y44" s="139"/>
      <c r="Z44" s="139"/>
      <c r="AA44" s="139"/>
      <c r="AB44" s="140"/>
      <c r="AC44" s="139"/>
      <c r="AD44" s="139"/>
      <c r="AE44" s="139"/>
    </row>
    <row r="45" spans="2:52" x14ac:dyDescent="0.2">
      <c r="D45" s="148"/>
      <c r="E45" s="38">
        <v>55160</v>
      </c>
      <c r="F45" s="52">
        <f t="shared" si="10"/>
        <v>29.865130456910506</v>
      </c>
      <c r="H45" s="100" t="s">
        <v>151</v>
      </c>
      <c r="I45" s="105">
        <f>+JMP!B27/JMP!B14</f>
        <v>8.2026629139995422E-3</v>
      </c>
      <c r="J45" s="106">
        <f>+JMP!C27/JMP!C14</f>
        <v>8.374996469225772E-3</v>
      </c>
      <c r="K45" s="106">
        <f>+JMP!D27/JMP!D14</f>
        <v>9.0219278966369547E-3</v>
      </c>
      <c r="L45" s="106">
        <f>+JMP!E27/JMP!E14</f>
        <v>7.4194153303674439E-3</v>
      </c>
      <c r="M45" s="106">
        <f>+JMP!F27/JMP!F14</f>
        <v>8.4536095299334365E-3</v>
      </c>
      <c r="N45" s="106">
        <f>+JMP!G27/JMP!G14</f>
        <v>1.039334132188742E-2</v>
      </c>
      <c r="O45" s="106">
        <f>+JMP!H27/JMP!H14</f>
        <v>9.9290558063278109E-3</v>
      </c>
      <c r="P45" s="106">
        <f>+JMP!I27/JMP!I14</f>
        <v>9.6467477107672877E-3</v>
      </c>
      <c r="Q45" s="106">
        <f>+JMP!J27/JMP!J14</f>
        <v>1.2382689705978802E-2</v>
      </c>
      <c r="R45" s="106">
        <f>+JMP!K27/JMP!K14</f>
        <v>1.3556331280403695E-2</v>
      </c>
      <c r="S45" s="106">
        <f>+JMP!L27/JMP!L14</f>
        <v>8.6065262587535826E-3</v>
      </c>
      <c r="T45" s="106">
        <f>+JMP!M27/JMP!M14</f>
        <v>1.2911215426356735E-2</v>
      </c>
      <c r="U45" s="107">
        <f>+JMP!N27/JMP!N14</f>
        <v>1.0277861814098807E-2</v>
      </c>
      <c r="W45" s="134" t="s">
        <v>156</v>
      </c>
      <c r="X45" s="135">
        <f>+_xlfn.STDEV.S(_xlfn.ANCHORARRAY(X29))</f>
        <v>4.8405777802905905E-2</v>
      </c>
      <c r="Y45" s="135">
        <f>+_xlfn.STDEV.S(_xlfn.ANCHORARRAY(Y29))</f>
        <v>1.4623138456705103E-2</v>
      </c>
      <c r="Z45" s="135">
        <f>+_xlfn.STDEV.S(_xlfn.ANCHORARRAY(Z29))</f>
        <v>1.3654823436699293</v>
      </c>
      <c r="AA45" s="136">
        <f>+_xlfn.STDEV.S(_xlfn.ANCHORARRAY(AA29))</f>
        <v>1.1914095293670741</v>
      </c>
      <c r="AB45" s="136"/>
      <c r="AC45" s="136">
        <f>+_xlfn.STDEV.S(AC29:AC41)</f>
        <v>5.1246567678329464</v>
      </c>
      <c r="AD45" s="137">
        <f>+_xlfn.STDEV.S(_xlfn.ANCHORARRAY(AD29))</f>
        <v>2.2385889255751262E-3</v>
      </c>
      <c r="AE45" s="137">
        <f>+_xlfn.STDEV.S(_xlfn.ANCHORARRAY(AE29))</f>
        <v>2.1454539098036494E-2</v>
      </c>
      <c r="AH45" s="119" t="s">
        <v>156</v>
      </c>
      <c r="AI45" s="120">
        <f>+_xlfn.STDEV.S(_xlfn.ANCHORARRAY(AI29))</f>
        <v>0.73368736096633858</v>
      </c>
      <c r="AJ45" s="120">
        <f>+_xlfn.STDEV.S(_xlfn.ANCHORARRAY(AJ29))</f>
        <v>3.0170877944006424E-2</v>
      </c>
      <c r="AK45" s="120">
        <f>+_xlfn.STDEV.S(_xlfn.ANCHORARRAY(AK29))</f>
        <v>1.6863912175849183</v>
      </c>
      <c r="AL45" s="121">
        <f>+_xlfn.STDEV.S(_xlfn.ANCHORARRAY(AL29))</f>
        <v>2.8901885308037851</v>
      </c>
      <c r="AM45" s="121"/>
      <c r="AN45" s="121">
        <f>+_xlfn.STDEV.S(AN29:AN41)</f>
        <v>365.88618505734632</v>
      </c>
      <c r="AO45" s="122">
        <f>+_xlfn.STDEV.S(_xlfn.ANCHORARRAY(AO29))</f>
        <v>2.9060858250826396E-2</v>
      </c>
      <c r="AP45" s="122">
        <f>+_xlfn.STDEV.S(_xlfn.ANCHORARRAY(AP29))</f>
        <v>0.16395467534547889</v>
      </c>
      <c r="AR45" s="123" t="s">
        <v>156</v>
      </c>
      <c r="AS45" s="124">
        <f>+_xlfn.STDEV.S(_xlfn.ANCHORARRAY(AS29))</f>
        <v>0.50795844600183504</v>
      </c>
      <c r="AT45" s="124">
        <f>+_xlfn.STDEV.S(_xlfn.ANCHORARRAY(AT29))</f>
        <v>7.6332135132573559E-2</v>
      </c>
      <c r="AU45" s="124">
        <f>+_xlfn.STDEV.S(_xlfn.ANCHORARRAY(AU29))</f>
        <v>0.37237193268868157</v>
      </c>
      <c r="AV45" s="125">
        <f>+_xlfn.STDEV.S(_xlfn.ANCHORARRAY(AV29))</f>
        <v>1.7462613923340864</v>
      </c>
      <c r="AW45" s="125" t="e">
        <f>+_xlfn.STDEV.S(_xlfn.ANCHORARRAY(AW29))</f>
        <v>#DIV/0!</v>
      </c>
      <c r="AX45" s="125">
        <f>+_xlfn.STDEV.S(AX29:AX41)</f>
        <v>36.201121503240941</v>
      </c>
      <c r="AY45" s="126">
        <f>+_xlfn.STDEV.S(_xlfn.ANCHORARRAY(AY29))</f>
        <v>3.0477333095291093E-2</v>
      </c>
      <c r="AZ45" s="126">
        <f>+_xlfn.STDEV.S(_xlfn.ANCHORARRAY(AZ29))</f>
        <v>6.573980839839734E-2</v>
      </c>
    </row>
    <row r="46" spans="2:52" x14ac:dyDescent="0.2">
      <c r="D46" s="148"/>
      <c r="E46" s="38">
        <v>55160</v>
      </c>
      <c r="F46" s="52">
        <f t="shared" si="10"/>
        <v>30.682115263740481</v>
      </c>
      <c r="H46" s="101" t="s">
        <v>152</v>
      </c>
      <c r="I46" s="108">
        <f>+PFE!B27/PFE!B14</f>
        <v>4.2340549909237288E-2</v>
      </c>
      <c r="J46" s="109">
        <f>+PFE!C27/PFE!C14</f>
        <v>5.3238795331964552E-2</v>
      </c>
      <c r="K46" s="109">
        <f>+PFE!D27/PFE!D14</f>
        <v>7.8418497508046373E-2</v>
      </c>
      <c r="L46" s="109">
        <f>+PFE!E27/PFE!E14</f>
        <v>0.12784934428039349</v>
      </c>
      <c r="M46" s="109">
        <f>+PFE!F27/PFE!F14</f>
        <v>5.4515832567465956E-2</v>
      </c>
      <c r="N46" s="109">
        <f>+PFE!G27/PFE!G14</f>
        <v>4.1581780488824896E-2</v>
      </c>
      <c r="O46" s="109">
        <f>+PFE!H27/PFE!H14</f>
        <v>4.2041779564723367E-2</v>
      </c>
      <c r="P46" s="109">
        <f>+PFE!I27/PFE!I14</f>
        <v>0.12403010529869556</v>
      </c>
      <c r="Q46" s="109">
        <f>+PFE!J27/PFE!J14</f>
        <v>6.9958976803703374E-2</v>
      </c>
      <c r="R46" s="109">
        <f>+PFE!K27/PFE!K14</f>
        <v>9.7097748129407968E-2</v>
      </c>
      <c r="S46" s="109">
        <f>+PFE!L27/PFE!L14</f>
        <v>6.2348844899467674E-2</v>
      </c>
      <c r="T46" s="109">
        <f>+PFE!M27/PFE!M14</f>
        <v>0.12111243360003526</v>
      </c>
      <c r="U46" s="110">
        <f>+PFE!N27/PFE!N14</f>
        <v>0.15908318754595471</v>
      </c>
    </row>
    <row r="47" spans="2:52" x14ac:dyDescent="0.2">
      <c r="D47" s="148"/>
      <c r="E47" s="38">
        <v>66943.333333333328</v>
      </c>
      <c r="F47" s="52">
        <f t="shared" si="10"/>
        <v>35.815811531396569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52" x14ac:dyDescent="0.2">
      <c r="D48" s="148"/>
      <c r="E48" s="38">
        <v>102248.1938641069</v>
      </c>
      <c r="F48" s="52">
        <f t="shared" si="10"/>
        <v>51.115662847683581</v>
      </c>
      <c r="H48" s="4"/>
      <c r="I48" s="167" t="s">
        <v>145</v>
      </c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9"/>
      <c r="W48" s="188" t="s">
        <v>164</v>
      </c>
      <c r="X48" s="189"/>
      <c r="Y48" s="189"/>
      <c r="Z48" s="189"/>
      <c r="AA48" s="189"/>
      <c r="AB48" s="189"/>
      <c r="AC48" s="189"/>
      <c r="AD48" s="189"/>
      <c r="AE48" s="190"/>
      <c r="AH48" s="179" t="s">
        <v>166</v>
      </c>
      <c r="AI48" s="180"/>
      <c r="AJ48" s="180"/>
      <c r="AK48" s="180"/>
      <c r="AL48" s="180"/>
      <c r="AM48" s="180"/>
      <c r="AN48" s="180"/>
      <c r="AO48" s="180"/>
      <c r="AP48" s="181"/>
    </row>
    <row r="49" spans="4:42" x14ac:dyDescent="0.2">
      <c r="D49" s="148"/>
      <c r="E49" s="38">
        <v>124639.95918840585</v>
      </c>
      <c r="F49" s="52">
        <f t="shared" si="10"/>
        <v>45.432825514566233</v>
      </c>
      <c r="H49" s="4"/>
      <c r="I49" s="95">
        <v>2010</v>
      </c>
      <c r="J49" s="96">
        <v>2011</v>
      </c>
      <c r="K49" s="97">
        <v>2012</v>
      </c>
      <c r="L49" s="97">
        <v>2013</v>
      </c>
      <c r="M49" s="97">
        <v>2014</v>
      </c>
      <c r="N49" s="97">
        <v>2015</v>
      </c>
      <c r="O49" s="97">
        <v>2016</v>
      </c>
      <c r="P49" s="97">
        <v>2017</v>
      </c>
      <c r="Q49" s="97">
        <v>2018</v>
      </c>
      <c r="R49" s="97">
        <v>2019</v>
      </c>
      <c r="S49" s="97">
        <v>2020</v>
      </c>
      <c r="T49" s="97">
        <v>2021</v>
      </c>
      <c r="U49" s="98">
        <v>2022</v>
      </c>
      <c r="W49" s="45"/>
      <c r="X49" s="158" t="s">
        <v>134</v>
      </c>
      <c r="Y49" s="159"/>
      <c r="Z49" s="160"/>
      <c r="AA49" s="158" t="s">
        <v>135</v>
      </c>
      <c r="AB49" s="159"/>
      <c r="AC49" s="160"/>
      <c r="AD49" s="159" t="s">
        <v>136</v>
      </c>
      <c r="AE49" s="160"/>
      <c r="AH49" s="45"/>
      <c r="AI49" s="158" t="s">
        <v>134</v>
      </c>
      <c r="AJ49" s="159"/>
      <c r="AK49" s="160"/>
      <c r="AL49" s="158" t="s">
        <v>135</v>
      </c>
      <c r="AM49" s="159"/>
      <c r="AN49" s="160"/>
      <c r="AO49" s="159" t="s">
        <v>136</v>
      </c>
      <c r="AP49" s="160"/>
    </row>
    <row r="50" spans="4:42" x14ac:dyDescent="0.2">
      <c r="D50" s="148"/>
      <c r="E50" s="38">
        <v>137631.68148917754</v>
      </c>
      <c r="F50" s="52">
        <f t="shared" si="10"/>
        <v>45.110646903348282</v>
      </c>
      <c r="H50" s="99" t="s">
        <v>137</v>
      </c>
      <c r="I50" s="102">
        <f>+AMZN!B35/AMZN!B31</f>
        <v>0.16783216783216784</v>
      </c>
      <c r="J50" s="103">
        <f>+AMZN!C35/AMZN!C31</f>
        <v>8.1345881139615828E-2</v>
      </c>
      <c r="K50" s="103">
        <f>+AMZN!D35/AMZN!D31</f>
        <v>-4.7607421875E-3</v>
      </c>
      <c r="L50" s="103">
        <f>+AMZN!E35/AMZN!E31</f>
        <v>2.8114098091524729E-2</v>
      </c>
      <c r="M50" s="103">
        <f>+AMZN!F35/AMZN!F31</f>
        <v>-2.2437389442323805E-2</v>
      </c>
      <c r="N50" s="103">
        <f>+AMZN!G35/AMZN!G31</f>
        <v>4.4530783024506873E-2</v>
      </c>
      <c r="O50" s="103">
        <f>+AMZN!H35/AMZN!H31</f>
        <v>0.12294529427015816</v>
      </c>
      <c r="P50" s="103">
        <f>+AMZN!I35/AMZN!I31</f>
        <v>0.10945902053484427</v>
      </c>
      <c r="Q50" s="103">
        <f>+AMZN!J35/AMZN!J31</f>
        <v>0.231302670555007</v>
      </c>
      <c r="R50" s="103">
        <f>+AMZN!K35/AMZN!K31</f>
        <v>0.1867225265871737</v>
      </c>
      <c r="S50" s="103">
        <f>+AMZN!L35/AMZN!L31</f>
        <v>0.22837351719412444</v>
      </c>
      <c r="T50" s="103">
        <f>+AMZN!M35/AMZN!M31</f>
        <v>0.2413396506202756</v>
      </c>
      <c r="U50" s="104">
        <f>+AMZN!N35/AMZN!N31</f>
        <v>-1.8638346240490815E-2</v>
      </c>
      <c r="W50" s="44" t="s">
        <v>138</v>
      </c>
      <c r="X50" s="44" t="s">
        <v>139</v>
      </c>
      <c r="Y50" s="44" t="s">
        <v>140</v>
      </c>
      <c r="Z50" s="44" t="s">
        <v>165</v>
      </c>
      <c r="AA50" s="44" t="s">
        <v>142</v>
      </c>
      <c r="AB50" s="61" t="s">
        <v>125</v>
      </c>
      <c r="AC50" s="44" t="s">
        <v>143</v>
      </c>
      <c r="AD50" s="44" t="s">
        <v>144</v>
      </c>
      <c r="AE50" s="44" t="s">
        <v>145</v>
      </c>
      <c r="AH50" s="44" t="s">
        <v>138</v>
      </c>
      <c r="AI50" s="44" t="s">
        <v>139</v>
      </c>
      <c r="AJ50" s="44" t="s">
        <v>140</v>
      </c>
      <c r="AK50" s="44" t="s">
        <v>165</v>
      </c>
      <c r="AL50" s="44" t="s">
        <v>142</v>
      </c>
      <c r="AM50" s="61" t="s">
        <v>125</v>
      </c>
      <c r="AN50" s="44" t="s">
        <v>143</v>
      </c>
      <c r="AO50" s="44" t="s">
        <v>144</v>
      </c>
      <c r="AP50" s="44" t="s">
        <v>145</v>
      </c>
    </row>
    <row r="51" spans="4:42" x14ac:dyDescent="0.2">
      <c r="D51" s="148"/>
      <c r="E51" s="38">
        <v>180846.73913043478</v>
      </c>
      <c r="F51" s="52">
        <f t="shared" si="10"/>
        <v>61.276560701799454</v>
      </c>
      <c r="H51" s="100" t="s">
        <v>146</v>
      </c>
      <c r="I51" s="105">
        <f>+AAPL!B39/AAPL!B35</f>
        <v>2.9419765227762549E-2</v>
      </c>
      <c r="J51" s="106">
        <f>+AAPL!C39/AAPL!C35</f>
        <v>1.1251060497291653E-2</v>
      </c>
      <c r="K51" s="106">
        <f>+AAPL!D39/AAPL!D35</f>
        <v>5.7186363251839943E-3</v>
      </c>
      <c r="L51" s="106">
        <f>+AAPL!E39/AAPL!E35</f>
        <v>6.0299961958413259E-3</v>
      </c>
      <c r="M51" s="106">
        <f>+AAPL!F39/AAPL!F35</f>
        <v>1.595739912323953E-3</v>
      </c>
      <c r="N51" s="106">
        <f>+AAPL!G39/AAPL!G35</f>
        <v>1.8708893636630222E-2</v>
      </c>
      <c r="O51" s="106">
        <f>+AAPL!H39/AAPL!H35</f>
        <v>3.2639630718368173E-2</v>
      </c>
      <c r="P51" s="106">
        <f>+AAPL!I39/AAPL!I35</f>
        <v>3.0631047319223854E-2</v>
      </c>
      <c r="Q51" s="106">
        <f>+AAPL!J39/AAPL!J35</f>
        <v>0.11592485090576497</v>
      </c>
      <c r="R51" s="106">
        <f>+AAPL!K39/AAPL!K35</f>
        <v>0.16069534081867209</v>
      </c>
      <c r="S51" s="106">
        <f>+AAPL!L39/AAPL!L35</f>
        <v>0.35046450052801542</v>
      </c>
      <c r="T51" s="106">
        <f>+AAPL!M39/AAPL!M35</f>
        <v>0.39434141702330006</v>
      </c>
      <c r="U51" s="107">
        <f>+AAPL!N39/AAPL!N35</f>
        <v>0.24171139880012629</v>
      </c>
      <c r="W51" s="46">
        <v>2010</v>
      </c>
      <c r="X51" s="47" cm="1">
        <f t="array" ref="X51:X63">+TRANSPOSE(I12:U12)</f>
        <v>0.95741921081397319</v>
      </c>
      <c r="Y51" s="48" cm="1">
        <f t="array" ref="Y51:Y63">+TRANSPOSE(I23:U23)</f>
        <v>0.91683718162735728</v>
      </c>
      <c r="Z51" s="47" cm="1">
        <f t="array" ref="Z51:Z63">+TRANSPOSE(I34:U34)</f>
        <v>11.024604499562763</v>
      </c>
      <c r="AA51" s="49" cm="1">
        <f t="array" ref="AA51:AA63">+TRANSPOSE('[1]JP Morgan'!$B$10:$N$10)</f>
        <v>3.96</v>
      </c>
      <c r="AB51" s="49">
        <f>+F86</f>
        <v>0</v>
      </c>
      <c r="AC51" s="49">
        <f>+AB51/AA51</f>
        <v>0</v>
      </c>
      <c r="AD51" s="50" cm="1">
        <f t="array" ref="AD51:AD63">+TRANSPOSE(I45:U45)</f>
        <v>8.2026629139995422E-3</v>
      </c>
      <c r="AE51" s="50" cm="1">
        <f t="array" ref="AE51:AE63">+TRANSPOSE(I56:U56)</f>
        <v>9.8633777384075499E-2</v>
      </c>
      <c r="AH51" s="46">
        <v>2010</v>
      </c>
      <c r="AI51" s="47" cm="1">
        <f t="array" ref="AI51:AI63">+TRANSPOSE(I13:U13)</f>
        <v>2.1306397541556081</v>
      </c>
      <c r="AJ51" s="48" cm="1">
        <f t="array" ref="AJ51:AJ63">+TRANSPOSE(I24:U24)</f>
        <v>0.54739146933040705</v>
      </c>
      <c r="AK51" s="47" cm="1">
        <f t="array" ref="AK51:AK63">+TRANSPOSE(I35:U35)</f>
        <v>1.2094148303404519</v>
      </c>
      <c r="AL51" s="49" cm="1">
        <f t="array" ref="AL51:AL63">+TRANSPOSE('[1]Pfizer Inc'!$B$31:$N$31)</f>
        <v>0</v>
      </c>
      <c r="AM51" s="49">
        <f>+F100</f>
        <v>0</v>
      </c>
      <c r="AN51" s="49">
        <v>0</v>
      </c>
      <c r="AO51" s="50" cm="1">
        <f t="array" ref="AO51:AO63">+TRANSPOSE(I46:U46)</f>
        <v>4.2340549909237288E-2</v>
      </c>
      <c r="AP51" s="50" cm="1">
        <f t="array" ref="AP51:AP63">+TRANSPOSE(I57:U57)</f>
        <v>9.3547838894238941E-2</v>
      </c>
    </row>
    <row r="52" spans="4:42" x14ac:dyDescent="0.2">
      <c r="D52" s="148"/>
      <c r="E52" s="38">
        <v>198045.03293807642</v>
      </c>
      <c r="F52" s="52">
        <f t="shared" si="10"/>
        <v>66.987898559437028</v>
      </c>
      <c r="H52" s="100" t="s">
        <v>147</v>
      </c>
      <c r="I52" s="105">
        <f>+BAC!B27/BAC!B24</f>
        <v>-9.8051242508149037E-3</v>
      </c>
      <c r="J52" s="106">
        <f>+BAC!C27/BAC!C24</f>
        <v>6.2841969396047826E-3</v>
      </c>
      <c r="K52" s="106">
        <f>+BAC!D27/BAC!D24</f>
        <v>1.7674167355964821E-2</v>
      </c>
      <c r="L52" s="106">
        <f>+BAC!E27/BAC!E24</f>
        <v>4.912650149343533E-2</v>
      </c>
      <c r="M52" s="106">
        <f>+BAC!F27/BAC!F24</f>
        <v>1.9850413396256639E-2</v>
      </c>
      <c r="N52" s="106">
        <f>+BAC!G27/BAC!G24</f>
        <v>6.2105739803884827E-2</v>
      </c>
      <c r="O52" s="106">
        <f>+BAC!H27/BAC!H24</f>
        <v>6.6950919438757306E-2</v>
      </c>
      <c r="P52" s="106">
        <f>+BAC!I27/BAC!I24</f>
        <v>6.8247325432535019E-2</v>
      </c>
      <c r="Q52" s="106">
        <f>+BAC!J27/BAC!J24</f>
        <v>0.1060849901064732</v>
      </c>
      <c r="R52" s="106">
        <f>+BAC!K27/BAC!K24</f>
        <v>0.10358370152184586</v>
      </c>
      <c r="S52" s="106">
        <f>+BAC!L27/BAC!L24</f>
        <v>6.7572976851327363E-2</v>
      </c>
      <c r="T52" s="106">
        <f>+BAC!M27/BAC!M24</f>
        <v>0.11716814937491755</v>
      </c>
      <c r="U52" s="107">
        <f>+BAC!N27/BAC!N24</f>
        <v>0.10193063917709004</v>
      </c>
      <c r="W52" s="32">
        <v>2011</v>
      </c>
      <c r="X52" s="34">
        <v>0.91032707378569588</v>
      </c>
      <c r="Y52" s="42">
        <v>0.91898064782645539</v>
      </c>
      <c r="Z52" s="34">
        <v>11.342730140053275</v>
      </c>
      <c r="AA52" s="38">
        <v>4.4800000000000004</v>
      </c>
      <c r="AB52" s="38">
        <f>+F87</f>
        <v>0</v>
      </c>
      <c r="AC52" s="38">
        <f t="shared" ref="AC52:AC63" si="11">+AB52/AA52</f>
        <v>0</v>
      </c>
      <c r="AD52" s="35">
        <v>8.374996469225772E-3</v>
      </c>
      <c r="AE52" s="35">
        <v>0.1033703213435527</v>
      </c>
      <c r="AH52" s="32">
        <v>2011</v>
      </c>
      <c r="AI52" s="34">
        <v>2.1037393199349683</v>
      </c>
      <c r="AJ52" s="42">
        <v>0.56053127094392607</v>
      </c>
      <c r="AK52" s="34">
        <v>1.275474758233379</v>
      </c>
      <c r="AL52" s="38">
        <v>0</v>
      </c>
      <c r="AM52" s="38">
        <f>+F101</f>
        <v>18.134175689224669</v>
      </c>
      <c r="AN52" s="38">
        <v>0</v>
      </c>
      <c r="AO52" s="35">
        <v>5.3238795331964552E-2</v>
      </c>
      <c r="AP52" s="35">
        <v>0.12114353493663839</v>
      </c>
    </row>
    <row r="53" spans="4:42" x14ac:dyDescent="0.2">
      <c r="D53" s="148"/>
      <c r="E53" s="38">
        <v>212715.45454545456</v>
      </c>
      <c r="F53" s="52">
        <f t="shared" si="10"/>
        <v>64.830728369369496</v>
      </c>
      <c r="H53" s="100" t="s">
        <v>148</v>
      </c>
      <c r="I53" s="105">
        <f>+'C'!B27/'C'!B24</f>
        <v>6.3936690612766828E-2</v>
      </c>
      <c r="J53" s="106">
        <f>+'C'!C27/'C'!C24</f>
        <v>6.1813301554242563E-2</v>
      </c>
      <c r="K53" s="106">
        <f>+'C'!D27/'C'!D24</f>
        <v>3.9267632475902765E-2</v>
      </c>
      <c r="L53" s="106">
        <f>+'C'!E27/'C'!E24</f>
        <v>6.6461944472743326E-2</v>
      </c>
      <c r="M53" s="106">
        <f>+'C'!F27/'C'!F24</f>
        <v>3.4483410173078377E-2</v>
      </c>
      <c r="N53" s="106">
        <f>+'C'!G27/'C'!G24</f>
        <v>7.7098237498431144E-2</v>
      </c>
      <c r="O53" s="106">
        <f>+'C'!H27/'C'!H24</f>
        <v>6.5887513652865659E-2</v>
      </c>
      <c r="P53" s="106">
        <f>+'C'!I27/'C'!I24</f>
        <v>7.83450355031933E-2</v>
      </c>
      <c r="Q53" s="106">
        <f>+'C'!J27/'C'!J24</f>
        <v>9.1564589950982878E-2</v>
      </c>
      <c r="R53" s="106">
        <f>+'C'!K27/'C'!K24</f>
        <v>0.10003299887597579</v>
      </c>
      <c r="S53" s="106">
        <f>+'C'!L27/'C'!L24</f>
        <v>5.5179820179820177E-2</v>
      </c>
      <c r="T53" s="106">
        <f>+'C'!M27/'C'!M24</f>
        <v>0.1083129391331807</v>
      </c>
      <c r="U53" s="107">
        <f>+'C'!N27/'C'!N24</f>
        <v>7.3549083918786354E-2</v>
      </c>
      <c r="W53" s="32">
        <v>2012</v>
      </c>
      <c r="X53" s="34">
        <v>0.93306596498994343</v>
      </c>
      <c r="Y53" s="42">
        <v>0.91349859970217973</v>
      </c>
      <c r="Z53" s="34">
        <v>10.560506495352062</v>
      </c>
      <c r="AA53" s="38">
        <v>5.2</v>
      </c>
      <c r="AB53" s="38">
        <f>+F88</f>
        <v>0</v>
      </c>
      <c r="AC53" s="38">
        <f t="shared" si="11"/>
        <v>0</v>
      </c>
      <c r="AD53" s="35">
        <v>9.0219278966369547E-3</v>
      </c>
      <c r="AE53" s="35">
        <v>0.10429805604966948</v>
      </c>
      <c r="AH53" s="32">
        <v>2012</v>
      </c>
      <c r="AI53" s="34">
        <v>2.2213047351469881</v>
      </c>
      <c r="AJ53" s="42">
        <v>0.56039354567864019</v>
      </c>
      <c r="AK53" s="34">
        <v>1.2747618697813365</v>
      </c>
      <c r="AL53" s="38">
        <v>1.94</v>
      </c>
      <c r="AM53" s="38">
        <f>+F102</f>
        <v>20.036857475010986</v>
      </c>
      <c r="AN53" s="38">
        <f t="shared" ref="AN53:AN63" si="12">+AM53/AL53</f>
        <v>10.328277048974735</v>
      </c>
      <c r="AO53" s="35">
        <v>7.8418497508046373E-2</v>
      </c>
      <c r="AP53" s="35">
        <v>0.17838340801684663</v>
      </c>
    </row>
    <row r="54" spans="4:42" x14ac:dyDescent="0.2">
      <c r="D54" s="148"/>
      <c r="E54" s="38">
        <v>195578.33333333334</v>
      </c>
      <c r="F54" s="52">
        <f t="shared" si="10"/>
        <v>52.95404004303218</v>
      </c>
      <c r="H54" s="100" t="s">
        <v>149</v>
      </c>
      <c r="I54" s="105">
        <f>+GE!B27/GE!B24</f>
        <v>9.3753522601008069E-2</v>
      </c>
      <c r="J54" s="106">
        <f>+GE!C27/GE!C24</f>
        <v>0.11978769871501854</v>
      </c>
      <c r="K54" s="106">
        <f>+GE!D27/GE!D24</f>
        <v>0.10618043122908072</v>
      </c>
      <c r="L54" s="106">
        <f>+GE!E27/GE!E24</f>
        <v>9.5457768874787075E-2</v>
      </c>
      <c r="M54" s="106">
        <f>+GE!F27/GE!F24</f>
        <v>0.11132548434953557</v>
      </c>
      <c r="N54" s="106">
        <f>+GE!G27/GE!G24</f>
        <v>-6.1175577702770177E-2</v>
      </c>
      <c r="O54" s="106">
        <f>+GE!H27/GE!H24</f>
        <v>9.6785433147075148E-2</v>
      </c>
      <c r="P54" s="106">
        <f>+GE!I27/GE!I24</f>
        <v>-0.11543171242754904</v>
      </c>
      <c r="Q54" s="106">
        <f>+GE!J27/GE!J24</f>
        <v>-0.43423787416716847</v>
      </c>
      <c r="R54" s="106">
        <f>+GE!K27/GE!K24</f>
        <v>-0.16673922507618633</v>
      </c>
      <c r="S54" s="106">
        <f>+GE!L27/GE!L24</f>
        <v>0.15385860329619938</v>
      </c>
      <c r="T54" s="106">
        <f>+GE!M27/GE!M24</f>
        <v>-1.2038138002850749E-2</v>
      </c>
      <c r="U54" s="107">
        <f>+GE!N27/GE!N24</f>
        <v>6.4447754353803852E-3</v>
      </c>
      <c r="W54" s="32">
        <v>2013</v>
      </c>
      <c r="X54" s="34">
        <v>0.94992229739361411</v>
      </c>
      <c r="Y54" s="42">
        <v>0.91258063434490122</v>
      </c>
      <c r="Z54" s="34">
        <v>10.439112975783463</v>
      </c>
      <c r="AA54" s="38">
        <v>4.3499999999999996</v>
      </c>
      <c r="AB54" s="38">
        <f>+F89</f>
        <v>0</v>
      </c>
      <c r="AC54" s="38">
        <f t="shared" si="11"/>
        <v>0</v>
      </c>
      <c r="AD54" s="35">
        <v>7.4194153303674439E-3</v>
      </c>
      <c r="AE54" s="35">
        <v>8.4871530178332974E-2</v>
      </c>
      <c r="AH54" s="32">
        <v>2013</v>
      </c>
      <c r="AI54" s="34">
        <v>2.4070872207480956</v>
      </c>
      <c r="AJ54" s="42">
        <v>0.55479631146826569</v>
      </c>
      <c r="AK54" s="34">
        <v>1.2461628817541113</v>
      </c>
      <c r="AL54" s="38">
        <v>3.19</v>
      </c>
      <c r="AM54" s="38">
        <f>+F103</f>
        <v>21.120677866352789</v>
      </c>
      <c r="AN54" s="38">
        <f t="shared" si="12"/>
        <v>6.6209021524616896</v>
      </c>
      <c r="AO54" s="35">
        <v>0.12784934428039349</v>
      </c>
      <c r="AP54" s="35">
        <v>0.28717045157922211</v>
      </c>
    </row>
    <row r="55" spans="4:42" x14ac:dyDescent="0.2">
      <c r="D55" s="148"/>
      <c r="E55" s="38">
        <v>247490.37478825523</v>
      </c>
      <c r="F55" s="52">
        <f t="shared" si="10"/>
        <v>66.119269049970811</v>
      </c>
      <c r="H55" s="100" t="s">
        <v>150</v>
      </c>
      <c r="I55" s="105">
        <f>+JNJ!B27/JNJ!B24</f>
        <v>0.21679421693561216</v>
      </c>
      <c r="J55" s="106">
        <f>+JNJ!C27/JNJ!C24</f>
        <v>0.2336019621583742</v>
      </c>
      <c r="K55" s="106">
        <f>+JNJ!D27/JNJ!D24</f>
        <v>0.14919939530435319</v>
      </c>
      <c r="L55" s="106">
        <f>+JNJ!E27/JNJ!E24</f>
        <v>0.18677163653059295</v>
      </c>
      <c r="M55" s="106">
        <f>+JNJ!F27/JNJ!F24</f>
        <v>0.23401479527468746</v>
      </c>
      <c r="N55" s="106">
        <f>+JNJ!G27/JNJ!G24</f>
        <v>0.21657062543921293</v>
      </c>
      <c r="O55" s="106">
        <f>+JNJ!H27/JNJ!H24</f>
        <v>0.23488312647334489</v>
      </c>
      <c r="P55" s="106">
        <f>+JNJ!I27/JNJ!I24</f>
        <v>2.1609042553191491E-2</v>
      </c>
      <c r="Q55" s="106">
        <f>+JNJ!J27/JNJ!J24</f>
        <v>0.25600816709064134</v>
      </c>
      <c r="R55" s="106">
        <f>+JNJ!K27/JNJ!K24</f>
        <v>0.25422474819660001</v>
      </c>
      <c r="S55" s="106">
        <f>+JNJ!L27/JNJ!L24</f>
        <v>0.23252947311861943</v>
      </c>
      <c r="T55" s="106">
        <f>+JNJ!M27/JNJ!M24</f>
        <v>0.28204747173175904</v>
      </c>
      <c r="U55" s="107">
        <f>+JNJ!N27/JNJ!N24</f>
        <v>0.23359460444768501</v>
      </c>
      <c r="W55" s="32">
        <v>2014</v>
      </c>
      <c r="X55" s="34">
        <v>0.97916004331796214</v>
      </c>
      <c r="Y55" s="42">
        <v>0.90991356286305425</v>
      </c>
      <c r="Z55" s="34">
        <v>10.100450098607412</v>
      </c>
      <c r="AA55" s="38">
        <v>5.29</v>
      </c>
      <c r="AB55" s="38">
        <f>+F90</f>
        <v>0</v>
      </c>
      <c r="AC55" s="38">
        <f t="shared" si="11"/>
        <v>0</v>
      </c>
      <c r="AD55" s="35">
        <v>8.4536095299334365E-3</v>
      </c>
      <c r="AE55" s="35">
        <v>9.3838870740138178E-2</v>
      </c>
      <c r="AH55" s="32">
        <v>2014</v>
      </c>
      <c r="AI55" s="34">
        <v>2.5753925973965814</v>
      </c>
      <c r="AJ55" s="42">
        <v>0.57257438859911913</v>
      </c>
      <c r="AK55" s="34">
        <v>1.3395883946273492</v>
      </c>
      <c r="AL55" s="38">
        <v>1.42</v>
      </c>
      <c r="AM55" s="38">
        <f>+F104</f>
        <v>28.672413828233495</v>
      </c>
      <c r="AN55" s="38">
        <f t="shared" si="12"/>
        <v>20.191840724108097</v>
      </c>
      <c r="AO55" s="35">
        <v>5.4515832567465956E-2</v>
      </c>
      <c r="AP55" s="35">
        <v>0.12754460919829103</v>
      </c>
    </row>
    <row r="56" spans="4:42" x14ac:dyDescent="0.2">
      <c r="D56" s="149"/>
      <c r="E56" s="39">
        <v>223267.52693864109</v>
      </c>
      <c r="F56" s="52">
        <f t="shared" si="10"/>
        <v>52.466378785423153</v>
      </c>
      <c r="H56" s="100" t="s">
        <v>151</v>
      </c>
      <c r="I56" s="105">
        <f>+JMP!B27/JMP!B24</f>
        <v>9.8633777384075499E-2</v>
      </c>
      <c r="J56" s="106">
        <f>+JMP!C27/JMP!C24</f>
        <v>0.1033703213435527</v>
      </c>
      <c r="K56" s="106">
        <f>+JMP!D27/JMP!D24</f>
        <v>0.10429805604966948</v>
      </c>
      <c r="L56" s="106">
        <f>+JMP!E27/JMP!E24</f>
        <v>8.4871530178332974E-2</v>
      </c>
      <c r="M56" s="106">
        <f>+JMP!F27/JMP!F24</f>
        <v>9.3838870740138178E-2</v>
      </c>
      <c r="N56" s="106">
        <f>+JMP!G27/JMP!G24</f>
        <v>9.87264362430475E-2</v>
      </c>
      <c r="O56" s="106">
        <f>+JMP!H27/JMP!H24</f>
        <v>9.7301231362366736E-2</v>
      </c>
      <c r="P56" s="106">
        <f>+JMP!I27/JMP!I24</f>
        <v>9.558728631601178E-2</v>
      </c>
      <c r="Q56" s="106">
        <f>+JMP!J27/JMP!J24</f>
        <v>0.12659688517240708</v>
      </c>
      <c r="R56" s="106">
        <f>+JMP!K27/JMP!K24</f>
        <v>0.13940611487391422</v>
      </c>
      <c r="S56" s="106">
        <f>+JMP!L27/JMP!L24</f>
        <v>0.10427987428137775</v>
      </c>
      <c r="T56" s="106">
        <f>+JMP!M27/JMP!M24</f>
        <v>0.16433037429409744</v>
      </c>
      <c r="U56" s="107">
        <f>+JMP!N27/JMP!N24</f>
        <v>0.12888086148625535</v>
      </c>
      <c r="W56" s="32">
        <v>2015</v>
      </c>
      <c r="X56" s="34">
        <v>1.0198449063903361</v>
      </c>
      <c r="Y56" s="42">
        <v>0.89472585340464639</v>
      </c>
      <c r="Z56" s="34">
        <v>8.4990083732878787</v>
      </c>
      <c r="AA56" s="38">
        <v>6</v>
      </c>
      <c r="AB56" s="38">
        <f>+F91</f>
        <v>0</v>
      </c>
      <c r="AC56" s="38">
        <f t="shared" si="11"/>
        <v>0</v>
      </c>
      <c r="AD56" s="35">
        <v>1.039334132188742E-2</v>
      </c>
      <c r="AE56" s="35">
        <v>9.87264362430475E-2</v>
      </c>
      <c r="AH56" s="32">
        <v>2015</v>
      </c>
      <c r="AI56" s="34">
        <v>1.4899826524711726</v>
      </c>
      <c r="AJ56" s="42">
        <v>0.61168232953561041</v>
      </c>
      <c r="AK56" s="34">
        <v>1.5751869288285794</v>
      </c>
      <c r="AL56" s="38">
        <v>1.1100000000000001</v>
      </c>
      <c r="AM56" s="38">
        <f>+F105</f>
        <v>20.614873204320201</v>
      </c>
      <c r="AN56" s="38">
        <f t="shared" si="12"/>
        <v>18.571957841729908</v>
      </c>
      <c r="AO56" s="35">
        <v>4.1581780488824896E-2</v>
      </c>
      <c r="AP56" s="35">
        <v>0.10708021785285701</v>
      </c>
    </row>
    <row r="57" spans="4:42" x14ac:dyDescent="0.2">
      <c r="D57" s="186" t="s">
        <v>149</v>
      </c>
      <c r="E57" s="44" t="s">
        <v>125</v>
      </c>
      <c r="F57" s="53"/>
      <c r="H57" s="101" t="s">
        <v>152</v>
      </c>
      <c r="I57" s="108">
        <f>+PFE!B27/PFE!B24</f>
        <v>9.3547838894238941E-2</v>
      </c>
      <c r="J57" s="109">
        <f>+PFE!C27/PFE!C24</f>
        <v>0.12114353493663839</v>
      </c>
      <c r="K57" s="109">
        <f>+PFE!D27/PFE!D24</f>
        <v>0.17838340801684663</v>
      </c>
      <c r="L57" s="109">
        <f>+PFE!E27/PFE!E24</f>
        <v>0.28717045157922211</v>
      </c>
      <c r="M57" s="109">
        <f>+PFE!F27/PFE!F24</f>
        <v>0.12754460919829103</v>
      </c>
      <c r="N57" s="109">
        <f>+PFE!G27/PFE!G24</f>
        <v>0.10708021785285701</v>
      </c>
      <c r="O57" s="109">
        <f>+PFE!H27/PFE!H24</f>
        <v>0.12057152406417113</v>
      </c>
      <c r="P57" s="109">
        <f>+PFE!I27/PFE!I24</f>
        <v>0.29736518923746791</v>
      </c>
      <c r="Q57" s="109">
        <f>+PFE!J27/PFE!J24</f>
        <v>0.17492706797578342</v>
      </c>
      <c r="R57" s="109">
        <f>+PFE!K27/PFE!K24</f>
        <v>0.25648178794899679</v>
      </c>
      <c r="S57" s="109">
        <f>+PFE!L27/PFE!L24</f>
        <v>0.15149748712050792</v>
      </c>
      <c r="T57" s="109">
        <f>+PFE!M27/PFE!M24</f>
        <v>0.28373912369936227</v>
      </c>
      <c r="U57" s="110">
        <f>+PFE!N27/PFE!N24</f>
        <v>0.3270778597939864</v>
      </c>
      <c r="W57" s="32">
        <v>2016</v>
      </c>
      <c r="X57" s="34">
        <v>1.0118586694279601</v>
      </c>
      <c r="Y57" s="42">
        <v>0.89795549689037046</v>
      </c>
      <c r="Z57" s="34">
        <v>8.7996459341437507</v>
      </c>
      <c r="AA57" s="38">
        <v>6.19</v>
      </c>
      <c r="AB57" s="38">
        <f>+F92</f>
        <v>52.19661791730308</v>
      </c>
      <c r="AC57" s="38">
        <f t="shared" si="11"/>
        <v>8.4324100027953275</v>
      </c>
      <c r="AD57" s="35">
        <v>9.9290558063278109E-3</v>
      </c>
      <c r="AE57" s="35">
        <v>9.7301231362366736E-2</v>
      </c>
      <c r="AH57" s="32">
        <v>2016</v>
      </c>
      <c r="AI57" s="34">
        <v>1.2517756708982806</v>
      </c>
      <c r="AJ57" s="42">
        <v>0.65131835795239346</v>
      </c>
      <c r="AK57" s="34">
        <v>1.8679144385026738</v>
      </c>
      <c r="AL57" s="38">
        <v>1.17</v>
      </c>
      <c r="AM57" s="38">
        <f>+F106</f>
        <v>26.322673991287832</v>
      </c>
      <c r="AN57" s="38">
        <f t="shared" si="12"/>
        <v>22.498011958365669</v>
      </c>
      <c r="AO57" s="35">
        <v>4.2041779564723367E-2</v>
      </c>
      <c r="AP57" s="35">
        <v>0.12057152406417113</v>
      </c>
    </row>
    <row r="58" spans="4:42" x14ac:dyDescent="0.2">
      <c r="D58" s="187"/>
      <c r="E58" s="49" cm="1">
        <f t="array" ref="E58:E70">+TRANSPOSE('[2]BD MGC'!$V$81:$AH$81)</f>
        <v>0</v>
      </c>
      <c r="F58" s="52">
        <f t="shared" ref="F58:F70" si="13">+E58/B2</f>
        <v>0</v>
      </c>
      <c r="W58" s="32">
        <v>2017</v>
      </c>
      <c r="X58" s="34">
        <v>1.014557773208534</v>
      </c>
      <c r="Y58" s="42">
        <v>0.89907917587622355</v>
      </c>
      <c r="Z58" s="34">
        <v>8.908757768104719</v>
      </c>
      <c r="AA58" s="38">
        <v>6.31</v>
      </c>
      <c r="AB58" s="38">
        <f>+F93</f>
        <v>63.90360923247902</v>
      </c>
      <c r="AC58" s="38">
        <f t="shared" si="11"/>
        <v>10.127354870440415</v>
      </c>
      <c r="AD58" s="35">
        <v>9.6467477107672877E-3</v>
      </c>
      <c r="AE58" s="35">
        <v>9.558728631601178E-2</v>
      </c>
      <c r="AH58" s="32">
        <v>2017</v>
      </c>
      <c r="AI58" s="34">
        <v>1.3521214710618858</v>
      </c>
      <c r="AJ58" s="42">
        <v>0.58290307746933878</v>
      </c>
      <c r="AK58" s="34">
        <v>1.3975242826839342</v>
      </c>
      <c r="AL58" s="38">
        <v>3.52</v>
      </c>
      <c r="AM58" s="38">
        <f>+F107</f>
        <v>32.119492294973078</v>
      </c>
      <c r="AN58" s="38">
        <f t="shared" si="12"/>
        <v>9.124855765617351</v>
      </c>
      <c r="AO58" s="35">
        <v>0.12403010529869556</v>
      </c>
      <c r="AP58" s="35">
        <v>0.29736518923746791</v>
      </c>
    </row>
    <row r="59" spans="4:42" s="3" customFormat="1" x14ac:dyDescent="0.2">
      <c r="D59" s="187"/>
      <c r="E59" s="38">
        <v>171743.71299999999</v>
      </c>
      <c r="F59" s="52">
        <f t="shared" si="13"/>
        <v>92.986736655170347</v>
      </c>
      <c r="W59" s="32">
        <v>2018</v>
      </c>
      <c r="X59" s="34">
        <v>0.99741198646150564</v>
      </c>
      <c r="Y59" s="42">
        <v>0.9021880381249876</v>
      </c>
      <c r="Z59" s="34">
        <v>9.2236984191957578</v>
      </c>
      <c r="AA59" s="38">
        <v>9</v>
      </c>
      <c r="AB59" s="38">
        <f>+F94</f>
        <v>85.62361273268921</v>
      </c>
      <c r="AC59" s="38">
        <f t="shared" si="11"/>
        <v>9.5137347480765797</v>
      </c>
      <c r="AD59" s="35">
        <v>1.2382689705978802E-2</v>
      </c>
      <c r="AE59" s="35">
        <v>0.12659688517240708</v>
      </c>
      <c r="AF59" s="6"/>
      <c r="AH59" s="32">
        <v>2018</v>
      </c>
      <c r="AI59" s="34">
        <v>1.5671416912549438</v>
      </c>
      <c r="AJ59" s="42">
        <v>0.60006774472782931</v>
      </c>
      <c r="AK59" s="34">
        <v>1.5004234762696447</v>
      </c>
      <c r="AL59" s="38">
        <v>1.87</v>
      </c>
      <c r="AM59" s="38">
        <f>+F108</f>
        <v>35.440381030389325</v>
      </c>
      <c r="AN59" s="38">
        <f t="shared" si="12"/>
        <v>18.952075417320494</v>
      </c>
      <c r="AO59" s="35">
        <v>6.9958976803703374E-2</v>
      </c>
      <c r="AP59" s="35">
        <v>0.17492706797578342</v>
      </c>
    </row>
    <row r="60" spans="4:42" s="3" customFormat="1" x14ac:dyDescent="0.2">
      <c r="D60" s="187"/>
      <c r="E60" s="38">
        <v>202031.98544318191</v>
      </c>
      <c r="F60" s="52">
        <f t="shared" si="13"/>
        <v>112.3779670835759</v>
      </c>
      <c r="W60" s="32">
        <v>2019</v>
      </c>
      <c r="X60" s="34">
        <v>0.91643777371486879</v>
      </c>
      <c r="Y60" s="42">
        <v>0.90275655201592331</v>
      </c>
      <c r="Z60" s="34">
        <v>9.2834691769027664</v>
      </c>
      <c r="AA60" s="38">
        <v>10.72</v>
      </c>
      <c r="AB60" s="38">
        <f>+F95</f>
        <v>106.2147030407578</v>
      </c>
      <c r="AC60" s="38">
        <f t="shared" si="11"/>
        <v>9.9080879702199436</v>
      </c>
      <c r="AD60" s="35">
        <v>1.3556331280403695E-2</v>
      </c>
      <c r="AE60" s="35">
        <v>0.13940611487391422</v>
      </c>
      <c r="AF60" s="6"/>
      <c r="AH60" s="32">
        <v>2019</v>
      </c>
      <c r="AI60" s="34">
        <v>0.87934269783401242</v>
      </c>
      <c r="AJ60" s="42">
        <v>0.62143036146878772</v>
      </c>
      <c r="AK60" s="34">
        <v>1.6414960518227812</v>
      </c>
      <c r="AL60" s="38">
        <v>2.87</v>
      </c>
      <c r="AM60" s="38">
        <f>+F109</f>
        <v>37.58178105446666</v>
      </c>
      <c r="AN60" s="38">
        <f t="shared" si="12"/>
        <v>13.094697231521485</v>
      </c>
      <c r="AO60" s="35">
        <v>9.7097748129407968E-2</v>
      </c>
      <c r="AP60" s="35">
        <v>0.25648178794899679</v>
      </c>
    </row>
    <row r="61" spans="4:42" s="3" customFormat="1" x14ac:dyDescent="0.2">
      <c r="D61" s="187"/>
      <c r="E61" s="38">
        <v>210749.09800000011</v>
      </c>
      <c r="F61" s="52">
        <f t="shared" si="13"/>
        <v>112.75431919105459</v>
      </c>
      <c r="W61" s="32">
        <v>2020</v>
      </c>
      <c r="X61" s="34">
        <v>0.85599684976515789</v>
      </c>
      <c r="Y61" s="42">
        <v>0.91746704416299307</v>
      </c>
      <c r="Z61" s="34">
        <v>11.11637205839186</v>
      </c>
      <c r="AA61" s="38">
        <v>8.8800000000000008</v>
      </c>
      <c r="AB61" s="38">
        <f>+F96</f>
        <v>94.358524487187822</v>
      </c>
      <c r="AC61" s="38">
        <f t="shared" si="11"/>
        <v>10.625959964773402</v>
      </c>
      <c r="AD61" s="35">
        <v>8.6065262587535826E-3</v>
      </c>
      <c r="AE61" s="35">
        <v>0.10427987428137775</v>
      </c>
      <c r="AF61" s="6"/>
      <c r="AH61" s="32">
        <v>2020</v>
      </c>
      <c r="AI61" s="34">
        <v>1.3528935185185185</v>
      </c>
      <c r="AJ61" s="42">
        <v>0.5884496430632371</v>
      </c>
      <c r="AK61" s="34">
        <v>1.4298363083515826</v>
      </c>
      <c r="AL61" s="38">
        <v>1.71</v>
      </c>
      <c r="AM61" s="38">
        <f>+F110</f>
        <v>33.386728074165532</v>
      </c>
      <c r="AN61" s="38">
        <f t="shared" si="12"/>
        <v>19.524402382552942</v>
      </c>
      <c r="AO61" s="35">
        <v>6.2348844899467674E-2</v>
      </c>
      <c r="AP61" s="35">
        <v>0.15149748712050792</v>
      </c>
    </row>
    <row r="62" spans="4:42" s="3" customFormat="1" x14ac:dyDescent="0.2">
      <c r="D62" s="187"/>
      <c r="E62" s="38">
        <v>279778.62896590919</v>
      </c>
      <c r="F62" s="52">
        <f t="shared" si="13"/>
        <v>139.86623655392319</v>
      </c>
      <c r="W62" s="32">
        <v>2021</v>
      </c>
      <c r="X62" s="34">
        <v>0.82863799266019378</v>
      </c>
      <c r="Y62" s="42">
        <v>0.92143135143567623</v>
      </c>
      <c r="Z62" s="34">
        <v>11.727723058406742</v>
      </c>
      <c r="AA62" s="38">
        <v>15.36</v>
      </c>
      <c r="AB62" s="38">
        <f>+F97</f>
        <v>112.77770020044335</v>
      </c>
      <c r="AC62" s="38">
        <f t="shared" si="11"/>
        <v>7.3422981901330306</v>
      </c>
      <c r="AD62" s="35">
        <v>1.2911215426356735E-2</v>
      </c>
      <c r="AE62" s="35">
        <v>0.16433037429409744</v>
      </c>
      <c r="AF62" s="31"/>
      <c r="AH62" s="32">
        <v>2021</v>
      </c>
      <c r="AI62" s="34">
        <v>1.3989126104380023</v>
      </c>
      <c r="AJ62" s="42">
        <v>0.57315016861733781</v>
      </c>
      <c r="AK62" s="34">
        <v>1.3427616121453099</v>
      </c>
      <c r="AL62" s="38">
        <v>3.85</v>
      </c>
      <c r="AM62" s="38">
        <f>+F111</f>
        <v>37.47817919433529</v>
      </c>
      <c r="AN62" s="38">
        <f t="shared" si="12"/>
        <v>9.7345919985286464</v>
      </c>
      <c r="AO62" s="35">
        <v>0.12111243360003526</v>
      </c>
      <c r="AP62" s="35">
        <v>0.28373912369936227</v>
      </c>
    </row>
    <row r="63" spans="4:42" s="3" customFormat="1" x14ac:dyDescent="0.2">
      <c r="D63" s="187"/>
      <c r="E63" s="38">
        <v>308682.62000000005</v>
      </c>
      <c r="F63" s="52">
        <f t="shared" si="13"/>
        <v>112.51867944404553</v>
      </c>
      <c r="W63" s="33">
        <v>2022</v>
      </c>
      <c r="X63" s="36">
        <v>0.8410404001910643</v>
      </c>
      <c r="Y63" s="43">
        <v>0.92025300191530068</v>
      </c>
      <c r="Z63" s="36">
        <v>11.539656965368144</v>
      </c>
      <c r="AA63" s="39">
        <v>12.09</v>
      </c>
      <c r="AB63" s="39">
        <f>+F98</f>
        <v>128.4263680400168</v>
      </c>
      <c r="AC63" s="39">
        <f t="shared" si="11"/>
        <v>10.622528373864085</v>
      </c>
      <c r="AD63" s="37">
        <v>1.0277861814098807E-2</v>
      </c>
      <c r="AE63" s="37">
        <v>0.12888086148625535</v>
      </c>
      <c r="AF63" s="31"/>
      <c r="AH63" s="33">
        <v>2022</v>
      </c>
      <c r="AI63" s="36">
        <v>1.2164554558830509</v>
      </c>
      <c r="AJ63" s="43">
        <v>0.51361780887908526</v>
      </c>
      <c r="AK63" s="36">
        <v>1.0560073397556196</v>
      </c>
      <c r="AL63" s="39">
        <v>5.47</v>
      </c>
      <c r="AM63" s="39">
        <f>+F112</f>
        <v>50.071956446657452</v>
      </c>
      <c r="AN63" s="39">
        <f t="shared" si="12"/>
        <v>9.1539225679446901</v>
      </c>
      <c r="AO63" s="37">
        <v>0.15908318754595471</v>
      </c>
      <c r="AP63" s="37">
        <v>0.3270778597939864</v>
      </c>
    </row>
    <row r="64" spans="4:42" s="3" customFormat="1" x14ac:dyDescent="0.2">
      <c r="D64" s="187"/>
      <c r="E64" s="38">
        <v>308682.62000000005</v>
      </c>
      <c r="F64" s="52">
        <f t="shared" si="13"/>
        <v>101.17490773456399</v>
      </c>
      <c r="AF64" s="31"/>
    </row>
    <row r="65" spans="4:45" s="3" customFormat="1" x14ac:dyDescent="0.2">
      <c r="D65" s="187"/>
      <c r="E65" s="38">
        <v>308682.62000000005</v>
      </c>
      <c r="F65" s="52">
        <f t="shared" si="13"/>
        <v>104.59137606223658</v>
      </c>
      <c r="W65" s="127" t="s">
        <v>155</v>
      </c>
      <c r="X65" s="128">
        <f>+AVERAGE(_xlfn.ANCHORARRAY(X51))</f>
        <v>0.93966776477852376</v>
      </c>
      <c r="Y65" s="128">
        <f>+AVERAGE(_xlfn.ANCHORARRAY(Y51))</f>
        <v>0.9098205492453898</v>
      </c>
      <c r="Z65" s="128">
        <f>+AVERAGE(_xlfn.ANCHORARRAY(Z51))</f>
        <v>10.197364304858507</v>
      </c>
      <c r="AA65" s="129">
        <f>+AVERAGE(_xlfn.ANCHORARRAY(AA51))</f>
        <v>7.5253846153846151</v>
      </c>
      <c r="AB65" s="129"/>
      <c r="AC65" s="129">
        <f>+AVERAGE(AC51:AC63)</f>
        <v>5.1209518554079061</v>
      </c>
      <c r="AD65" s="130">
        <f>+AVERAGE(_xlfn.ANCHORARRAY(AD51))</f>
        <v>9.9366447280567136E-3</v>
      </c>
      <c r="AE65" s="130">
        <f>+AVERAGE(_xlfn.ANCHORARRAY(AE51))</f>
        <v>0.11077858613271127</v>
      </c>
      <c r="AF65" s="31"/>
      <c r="AH65" s="141" t="s">
        <v>155</v>
      </c>
      <c r="AI65" s="142">
        <f>+AVERAGE(_xlfn.ANCHORARRAY(AI51))</f>
        <v>1.6882145689032391</v>
      </c>
      <c r="AJ65" s="142">
        <f>+AVERAGE(_xlfn.ANCHORARRAY(AJ51))</f>
        <v>0.57986972905645984</v>
      </c>
      <c r="AK65" s="142">
        <f>+AVERAGE(_xlfn.ANCHORARRAY(AK51))</f>
        <v>1.3966579363920579</v>
      </c>
      <c r="AL65" s="143">
        <f>+AVERAGE(_xlfn.ANCHORARRAY(AL51))</f>
        <v>2.1630769230769231</v>
      </c>
      <c r="AM65" s="143">
        <f>+F113</f>
        <v>0</v>
      </c>
      <c r="AN65" s="143">
        <f>+AVERAGE(AN51:AN63)</f>
        <v>12.138118083778902</v>
      </c>
      <c r="AO65" s="144">
        <f>+AVERAGE(_xlfn.ANCHORARRAY(AO51))</f>
        <v>8.258599045599388E-2</v>
      </c>
      <c r="AP65" s="144">
        <f>+AVERAGE(_xlfn.ANCHORARRAY(AP51))</f>
        <v>0.19434846925525923</v>
      </c>
    </row>
    <row r="66" spans="4:45" s="3" customFormat="1" x14ac:dyDescent="0.2">
      <c r="D66" s="187"/>
      <c r="E66" s="38">
        <v>308682.62000000005</v>
      </c>
      <c r="F66" s="52">
        <f t="shared" si="13"/>
        <v>104.41059656409929</v>
      </c>
      <c r="AF66" s="31"/>
    </row>
    <row r="67" spans="4:45" s="3" customFormat="1" x14ac:dyDescent="0.2">
      <c r="D67" s="187"/>
      <c r="E67" s="38">
        <v>308682.62000000005</v>
      </c>
      <c r="F67" s="52">
        <f t="shared" si="13"/>
        <v>94.079290723509573</v>
      </c>
      <c r="W67" s="127" t="s">
        <v>156</v>
      </c>
      <c r="X67" s="128">
        <f>+_xlfn.STDEV.S(_xlfn.ANCHORARRAY(X51))</f>
        <v>6.6497243267294809E-2</v>
      </c>
      <c r="Y67" s="128">
        <f>+_xlfn.STDEV.S(_xlfn.ANCHORARRAY(Y51))</f>
        <v>9.3477835510900678E-3</v>
      </c>
      <c r="Z67" s="128">
        <f>+_xlfn.STDEV.S(_xlfn.ANCHORARRAY(Z51))</f>
        <v>1.1352674025872873</v>
      </c>
      <c r="AA67" s="129">
        <f>+_xlfn.STDEV.S(_xlfn.ANCHORARRAY(AA51))</f>
        <v>3.4700254931451049</v>
      </c>
      <c r="AB67" s="129"/>
      <c r="AC67" s="129">
        <f>+_xlfn.STDEV.S(AC51:AC63)</f>
        <v>5.0091147369780202</v>
      </c>
      <c r="AD67" s="130">
        <f>+_xlfn.STDEV.S(_xlfn.ANCHORARRAY(AD51))</f>
        <v>1.9349770420850111E-3</v>
      </c>
      <c r="AE67" s="130">
        <f>+_xlfn.STDEV.S(_xlfn.ANCHORARRAY(AE51))</f>
        <v>2.2486381381665341E-2</v>
      </c>
      <c r="AF67" s="31"/>
      <c r="AH67" s="141" t="s">
        <v>156</v>
      </c>
      <c r="AI67" s="142">
        <f>+_xlfn.STDEV.S(_xlfn.ANCHORARRAY(AI51))</f>
        <v>0.53125691708857348</v>
      </c>
      <c r="AJ67" s="142">
        <f>+_xlfn.STDEV.S(_xlfn.ANCHORARRAY(AJ51))</f>
        <v>3.5659866526765012E-2</v>
      </c>
      <c r="AK67" s="142">
        <f>+_xlfn.STDEV.S(_xlfn.ANCHORARRAY(AK51))</f>
        <v>0.2111924809640309</v>
      </c>
      <c r="AL67" s="143">
        <f>+_xlfn.STDEV.S(_xlfn.ANCHORARRAY(AL51))</f>
        <v>1.5685204526101695</v>
      </c>
      <c r="AM67" s="143"/>
      <c r="AN67" s="143">
        <f>+_xlfn.STDEV.S(AN51:AN63)</f>
        <v>7.4589516979901225</v>
      </c>
      <c r="AO67" s="144">
        <f>+_xlfn.STDEV.S(_xlfn.ANCHORARRAY(AO51))</f>
        <v>3.9257166928407514E-2</v>
      </c>
      <c r="AP67" s="144">
        <f>+_xlfn.STDEV.S(_xlfn.ANCHORARRAY(AP51))</f>
        <v>8.3768652517827488E-2</v>
      </c>
    </row>
    <row r="68" spans="4:45" s="3" customFormat="1" x14ac:dyDescent="0.2">
      <c r="D68" s="187"/>
      <c r="E68" s="38">
        <v>308682.62000000005</v>
      </c>
      <c r="F68" s="52">
        <f t="shared" si="13"/>
        <v>83.577723265535994</v>
      </c>
      <c r="AF68" s="31"/>
    </row>
    <row r="69" spans="4:45" s="3" customFormat="1" x14ac:dyDescent="0.2">
      <c r="D69" s="187"/>
      <c r="E69" s="38">
        <v>308701.03518297098</v>
      </c>
      <c r="F69" s="52">
        <f t="shared" si="13"/>
        <v>82.472244905404622</v>
      </c>
      <c r="AF69" s="31"/>
    </row>
    <row r="70" spans="4:45" x14ac:dyDescent="0.2">
      <c r="D70" s="187"/>
      <c r="E70" s="39">
        <v>269950.72270447091</v>
      </c>
      <c r="F70" s="52">
        <f t="shared" si="13"/>
        <v>63.436618235592782</v>
      </c>
      <c r="X70" s="185" t="s">
        <v>169</v>
      </c>
      <c r="Y70" s="185"/>
      <c r="Z70" s="185"/>
      <c r="AA70" s="185"/>
      <c r="AD70" s="185" t="s">
        <v>170</v>
      </c>
      <c r="AE70" s="185"/>
      <c r="AF70" s="185"/>
      <c r="AG70" s="185"/>
      <c r="AH70" s="185"/>
      <c r="AI70" s="185"/>
      <c r="AJ70" s="185"/>
      <c r="AK70" s="185"/>
      <c r="AN70" s="185" t="s">
        <v>171</v>
      </c>
      <c r="AO70" s="185"/>
      <c r="AP70" s="185"/>
      <c r="AQ70" s="185"/>
      <c r="AR70" s="185"/>
      <c r="AS70" s="185"/>
    </row>
    <row r="71" spans="4:45" x14ac:dyDescent="0.2">
      <c r="D71" s="147" t="s">
        <v>150</v>
      </c>
      <c r="E71" s="44" t="s">
        <v>125</v>
      </c>
      <c r="F71" s="53"/>
      <c r="X71" s="185"/>
      <c r="Y71" s="185"/>
      <c r="Z71" s="185"/>
      <c r="AA71" s="185"/>
      <c r="AD71" s="185"/>
      <c r="AE71" s="185"/>
      <c r="AF71" s="185"/>
      <c r="AG71" s="185"/>
      <c r="AH71" s="185"/>
      <c r="AI71" s="185"/>
      <c r="AJ71" s="185"/>
      <c r="AK71" s="185"/>
      <c r="AN71" s="185"/>
      <c r="AO71" s="185"/>
      <c r="AP71" s="185"/>
      <c r="AQ71" s="185"/>
      <c r="AR71" s="185"/>
      <c r="AS71" s="185"/>
    </row>
    <row r="72" spans="4:45" x14ac:dyDescent="0.2">
      <c r="D72" s="148"/>
      <c r="E72" s="49" cm="1">
        <f t="array" ref="E72:E84">+TRANSPOSE('[2]BD MGC'!$V$97:$AH$97)</f>
        <v>0</v>
      </c>
      <c r="F72" s="52">
        <f t="shared" ref="F72:F84" si="14">+E72/B2</f>
        <v>0</v>
      </c>
      <c r="X72" s="185"/>
      <c r="Y72" s="185"/>
      <c r="Z72" s="185"/>
      <c r="AA72" s="185"/>
      <c r="AD72" s="185"/>
      <c r="AE72" s="185"/>
      <c r="AF72" s="185"/>
      <c r="AG72" s="185"/>
      <c r="AH72" s="185"/>
      <c r="AI72" s="185"/>
      <c r="AJ72" s="185"/>
      <c r="AK72" s="185"/>
      <c r="AN72" s="185"/>
      <c r="AO72" s="185"/>
      <c r="AP72" s="185"/>
      <c r="AQ72" s="185"/>
      <c r="AR72" s="185"/>
      <c r="AS72" s="185"/>
    </row>
    <row r="73" spans="4:45" x14ac:dyDescent="0.2">
      <c r="D73" s="148"/>
      <c r="E73" s="38">
        <v>117360</v>
      </c>
      <c r="F73" s="52">
        <f t="shared" si="14"/>
        <v>63.541909180982906</v>
      </c>
      <c r="X73" s="185"/>
      <c r="Y73" s="185"/>
      <c r="Z73" s="185"/>
      <c r="AA73" s="185"/>
      <c r="AD73" s="185"/>
      <c r="AE73" s="185"/>
      <c r="AF73" s="185"/>
      <c r="AG73" s="185"/>
      <c r="AH73" s="185"/>
      <c r="AI73" s="185"/>
      <c r="AJ73" s="185"/>
      <c r="AK73" s="185"/>
      <c r="AN73" s="185"/>
      <c r="AO73" s="185"/>
      <c r="AP73" s="185"/>
      <c r="AQ73" s="185"/>
      <c r="AR73" s="185"/>
      <c r="AS73" s="185"/>
    </row>
    <row r="74" spans="4:45" x14ac:dyDescent="0.2">
      <c r="D74" s="148"/>
      <c r="E74" s="38">
        <v>117360</v>
      </c>
      <c r="F74" s="52">
        <f t="shared" si="14"/>
        <v>65.280149516906874</v>
      </c>
      <c r="X74" s="185"/>
      <c r="Y74" s="185"/>
      <c r="Z74" s="185"/>
      <c r="AA74" s="185"/>
      <c r="AD74" s="185"/>
      <c r="AE74" s="185"/>
      <c r="AF74" s="185"/>
      <c r="AG74" s="185"/>
      <c r="AH74" s="185"/>
      <c r="AI74" s="185"/>
      <c r="AJ74" s="185"/>
      <c r="AK74" s="185"/>
      <c r="AN74" s="185"/>
      <c r="AO74" s="185"/>
      <c r="AP74" s="185"/>
      <c r="AQ74" s="185"/>
      <c r="AR74" s="185"/>
      <c r="AS74" s="185"/>
    </row>
    <row r="75" spans="4:45" x14ac:dyDescent="0.2">
      <c r="D75" s="148"/>
      <c r="E75" s="38">
        <v>121641.32774603176</v>
      </c>
      <c r="F75" s="52">
        <f t="shared" si="14"/>
        <v>65.080160369178628</v>
      </c>
      <c r="X75" s="185"/>
      <c r="Y75" s="185"/>
      <c r="Z75" s="185"/>
      <c r="AA75" s="185"/>
      <c r="AD75" s="185"/>
      <c r="AE75" s="185"/>
      <c r="AF75" s="185"/>
      <c r="AG75" s="185"/>
      <c r="AH75" s="185"/>
      <c r="AI75" s="185"/>
      <c r="AJ75" s="185"/>
      <c r="AK75" s="185"/>
      <c r="AN75" s="185"/>
      <c r="AO75" s="185"/>
      <c r="AP75" s="185"/>
      <c r="AQ75" s="185"/>
      <c r="AR75" s="185"/>
      <c r="AS75" s="185"/>
    </row>
    <row r="76" spans="4:45" x14ac:dyDescent="0.2">
      <c r="D76" s="148"/>
      <c r="E76" s="38">
        <v>134217.72800000009</v>
      </c>
      <c r="F76" s="52">
        <f t="shared" si="14"/>
        <v>67.097792864177464</v>
      </c>
      <c r="X76" s="185"/>
      <c r="Y76" s="185"/>
      <c r="Z76" s="185"/>
      <c r="AA76" s="185"/>
      <c r="AD76" s="185"/>
      <c r="AE76" s="185"/>
      <c r="AF76" s="185"/>
      <c r="AG76" s="185"/>
      <c r="AH76" s="185"/>
      <c r="AI76" s="185"/>
      <c r="AJ76" s="185"/>
      <c r="AK76" s="185"/>
      <c r="AN76" s="185"/>
      <c r="AO76" s="185"/>
      <c r="AP76" s="185"/>
      <c r="AQ76" s="185"/>
      <c r="AR76" s="185"/>
      <c r="AS76" s="185"/>
    </row>
    <row r="77" spans="4:45" x14ac:dyDescent="0.2">
      <c r="D77" s="148"/>
      <c r="E77" s="38">
        <v>134217.72800000009</v>
      </c>
      <c r="F77" s="52">
        <f t="shared" si="14"/>
        <v>48.924042152227756</v>
      </c>
      <c r="X77" s="185"/>
      <c r="Y77" s="185"/>
      <c r="Z77" s="185"/>
      <c r="AA77" s="185"/>
      <c r="AD77" s="185"/>
      <c r="AE77" s="185"/>
      <c r="AF77" s="185"/>
      <c r="AG77" s="185"/>
      <c r="AH77" s="185"/>
      <c r="AI77" s="185"/>
      <c r="AJ77" s="185"/>
      <c r="AK77" s="185"/>
      <c r="AN77" s="185"/>
      <c r="AO77" s="185"/>
      <c r="AP77" s="185"/>
      <c r="AQ77" s="185"/>
      <c r="AR77" s="185"/>
      <c r="AS77" s="185"/>
    </row>
    <row r="78" spans="4:45" x14ac:dyDescent="0.2">
      <c r="D78" s="148"/>
      <c r="E78" s="38">
        <v>134217.72800000009</v>
      </c>
      <c r="F78" s="52">
        <f t="shared" si="14"/>
        <v>43.991677428236201</v>
      </c>
      <c r="X78" s="185"/>
      <c r="Y78" s="185"/>
      <c r="Z78" s="185"/>
      <c r="AA78" s="185"/>
      <c r="AD78" s="185"/>
      <c r="AE78" s="185"/>
      <c r="AF78" s="185"/>
      <c r="AG78" s="185"/>
      <c r="AH78" s="185"/>
      <c r="AI78" s="185"/>
      <c r="AJ78" s="185"/>
      <c r="AK78" s="185"/>
      <c r="AN78" s="185"/>
      <c r="AO78" s="185"/>
      <c r="AP78" s="185"/>
      <c r="AQ78" s="185"/>
      <c r="AR78" s="185"/>
      <c r="AS78" s="185"/>
    </row>
    <row r="79" spans="4:45" x14ac:dyDescent="0.2">
      <c r="D79" s="148"/>
      <c r="E79" s="38">
        <v>134217.72800000009</v>
      </c>
      <c r="F79" s="52">
        <f t="shared" si="14"/>
        <v>45.477185801607448</v>
      </c>
      <c r="W79" s="6"/>
      <c r="X79" s="185"/>
      <c r="Y79" s="185"/>
      <c r="Z79" s="185"/>
      <c r="AA79" s="185"/>
      <c r="AD79" s="185"/>
      <c r="AE79" s="185"/>
      <c r="AF79" s="185"/>
      <c r="AG79" s="185"/>
      <c r="AH79" s="185"/>
      <c r="AI79" s="185"/>
      <c r="AJ79" s="185"/>
      <c r="AK79" s="185"/>
      <c r="AN79" s="185"/>
      <c r="AO79" s="185"/>
      <c r="AP79" s="185"/>
      <c r="AQ79" s="185"/>
      <c r="AR79" s="185"/>
      <c r="AS79" s="185"/>
    </row>
    <row r="80" spans="4:45" x14ac:dyDescent="0.2">
      <c r="D80" s="148"/>
      <c r="E80" s="38">
        <v>234106.48428985511</v>
      </c>
      <c r="F80" s="52">
        <f t="shared" si="14"/>
        <v>79.185532649125847</v>
      </c>
      <c r="X80" s="185"/>
      <c r="Y80" s="185"/>
      <c r="Z80" s="185"/>
      <c r="AA80" s="185"/>
      <c r="AD80" s="185"/>
      <c r="AE80" s="185"/>
      <c r="AF80" s="185"/>
      <c r="AG80" s="185"/>
      <c r="AH80" s="185"/>
      <c r="AI80" s="185"/>
      <c r="AJ80" s="185"/>
      <c r="AK80" s="185"/>
      <c r="AN80" s="185"/>
      <c r="AO80" s="185"/>
      <c r="AP80" s="185"/>
      <c r="AQ80" s="185"/>
      <c r="AR80" s="185"/>
      <c r="AS80" s="185"/>
    </row>
    <row r="81" spans="4:45" x14ac:dyDescent="0.2">
      <c r="D81" s="148"/>
      <c r="E81" s="38">
        <v>378200</v>
      </c>
      <c r="F81" s="52">
        <f t="shared" si="14"/>
        <v>115.26657299860716</v>
      </c>
      <c r="X81" s="185"/>
      <c r="Y81" s="185"/>
      <c r="Z81" s="185"/>
      <c r="AA81" s="185"/>
      <c r="AD81" s="185"/>
      <c r="AE81" s="185"/>
      <c r="AF81" s="185"/>
      <c r="AG81" s="185"/>
      <c r="AH81" s="185"/>
      <c r="AI81" s="185"/>
      <c r="AJ81" s="185"/>
      <c r="AK81" s="185"/>
      <c r="AN81" s="185"/>
      <c r="AO81" s="185"/>
      <c r="AP81" s="185"/>
      <c r="AQ81" s="185"/>
      <c r="AR81" s="185"/>
      <c r="AS81" s="185"/>
    </row>
    <row r="82" spans="4:45" x14ac:dyDescent="0.2">
      <c r="D82" s="148"/>
      <c r="E82" s="38">
        <v>378200</v>
      </c>
      <c r="F82" s="52">
        <f t="shared" si="14"/>
        <v>102.39998267160526</v>
      </c>
      <c r="X82" s="185"/>
      <c r="Y82" s="185"/>
      <c r="Z82" s="185"/>
      <c r="AA82" s="185"/>
      <c r="AD82" s="185"/>
      <c r="AE82" s="185"/>
      <c r="AF82" s="185"/>
      <c r="AG82" s="185"/>
      <c r="AH82" s="185"/>
      <c r="AI82" s="185"/>
      <c r="AJ82" s="185"/>
      <c r="AK82" s="185"/>
      <c r="AN82" s="185"/>
      <c r="AO82" s="185"/>
      <c r="AP82" s="185"/>
      <c r="AQ82" s="185"/>
      <c r="AR82" s="185"/>
      <c r="AS82" s="185"/>
    </row>
    <row r="83" spans="4:45" x14ac:dyDescent="0.2">
      <c r="D83" s="148"/>
      <c r="E83" s="38">
        <v>455364.4984785745</v>
      </c>
      <c r="F83" s="52">
        <f t="shared" si="14"/>
        <v>121.65470199182346</v>
      </c>
      <c r="X83" s="185"/>
      <c r="Y83" s="185"/>
      <c r="Z83" s="185"/>
      <c r="AA83" s="185"/>
      <c r="AD83" s="185"/>
      <c r="AE83" s="185"/>
      <c r="AF83" s="185"/>
      <c r="AG83" s="185"/>
      <c r="AH83" s="185"/>
      <c r="AI83" s="185"/>
      <c r="AJ83" s="185"/>
      <c r="AK83" s="185"/>
      <c r="AN83" s="185"/>
      <c r="AO83" s="185"/>
      <c r="AP83" s="185"/>
      <c r="AQ83" s="185"/>
      <c r="AR83" s="185"/>
      <c r="AS83" s="185"/>
    </row>
    <row r="84" spans="4:45" x14ac:dyDescent="0.2">
      <c r="D84" s="149"/>
      <c r="E84" s="39">
        <v>733958.20330635551</v>
      </c>
      <c r="F84" s="52">
        <f t="shared" si="14"/>
        <v>172.47527947905635</v>
      </c>
      <c r="X84" s="185"/>
      <c r="Y84" s="185"/>
      <c r="Z84" s="185"/>
      <c r="AA84" s="185"/>
      <c r="AD84" s="185"/>
      <c r="AE84" s="185"/>
      <c r="AF84" s="185"/>
      <c r="AG84" s="185"/>
      <c r="AH84" s="185"/>
      <c r="AI84" s="185"/>
      <c r="AJ84" s="185"/>
      <c r="AK84" s="185"/>
      <c r="AN84" s="185"/>
      <c r="AO84" s="185"/>
      <c r="AP84" s="185"/>
      <c r="AQ84" s="185"/>
      <c r="AR84" s="185"/>
      <c r="AS84" s="185"/>
    </row>
    <row r="85" spans="4:45" x14ac:dyDescent="0.2">
      <c r="D85" s="147" t="s">
        <v>162</v>
      </c>
      <c r="E85" s="44" t="s">
        <v>125</v>
      </c>
      <c r="F85" s="53"/>
      <c r="X85" s="185"/>
      <c r="Y85" s="185"/>
      <c r="Z85" s="185"/>
      <c r="AA85" s="185"/>
      <c r="AD85" s="185"/>
      <c r="AE85" s="185"/>
      <c r="AF85" s="185"/>
      <c r="AG85" s="185"/>
      <c r="AH85" s="185"/>
      <c r="AI85" s="185"/>
      <c r="AJ85" s="185"/>
      <c r="AK85" s="185"/>
      <c r="AN85" s="185"/>
      <c r="AO85" s="185"/>
      <c r="AP85" s="185"/>
      <c r="AQ85" s="185"/>
      <c r="AR85" s="185"/>
      <c r="AS85" s="185"/>
    </row>
    <row r="86" spans="4:45" x14ac:dyDescent="0.2">
      <c r="D86" s="148"/>
      <c r="E86" s="49" cm="1">
        <f t="array" ref="E86:E98">+TRANSPOSE('[2]BD MGC'!$V$113:$AH$113)</f>
        <v>0</v>
      </c>
      <c r="F86" s="52">
        <f t="shared" ref="F86:F98" si="15">+E86/B2</f>
        <v>0</v>
      </c>
      <c r="X86" s="185"/>
      <c r="Y86" s="185"/>
      <c r="Z86" s="185"/>
      <c r="AA86" s="185"/>
      <c r="AD86" s="185"/>
      <c r="AE86" s="185"/>
      <c r="AF86" s="185"/>
      <c r="AG86" s="185"/>
      <c r="AH86" s="185"/>
      <c r="AI86" s="185"/>
      <c r="AJ86" s="185"/>
      <c r="AK86" s="185"/>
      <c r="AL86" s="6"/>
      <c r="AM86" s="60"/>
      <c r="AN86" s="185"/>
      <c r="AO86" s="185"/>
      <c r="AP86" s="185"/>
      <c r="AQ86" s="185"/>
      <c r="AR86" s="185"/>
      <c r="AS86" s="185"/>
    </row>
    <row r="87" spans="4:45" x14ac:dyDescent="0.2">
      <c r="D87" s="148"/>
      <c r="E87" s="38">
        <v>0</v>
      </c>
      <c r="F87" s="52">
        <f t="shared" si="15"/>
        <v>0</v>
      </c>
      <c r="X87" s="185"/>
      <c r="Y87" s="185"/>
      <c r="Z87" s="185"/>
      <c r="AA87" s="185"/>
      <c r="AD87" s="185"/>
      <c r="AE87" s="185"/>
      <c r="AF87" s="185"/>
      <c r="AG87" s="185"/>
      <c r="AH87" s="185"/>
      <c r="AI87" s="185"/>
      <c r="AJ87" s="185"/>
      <c r="AK87" s="185"/>
      <c r="AN87" s="185"/>
      <c r="AO87" s="185"/>
      <c r="AP87" s="185"/>
      <c r="AQ87" s="185"/>
      <c r="AR87" s="185"/>
      <c r="AS87" s="185"/>
    </row>
    <row r="88" spans="4:45" x14ac:dyDescent="0.2">
      <c r="D88" s="148"/>
      <c r="E88" s="38">
        <v>0</v>
      </c>
      <c r="F88" s="52">
        <f t="shared" si="15"/>
        <v>0</v>
      </c>
      <c r="X88" s="185"/>
      <c r="Y88" s="185"/>
      <c r="Z88" s="185"/>
      <c r="AA88" s="185"/>
      <c r="AD88" s="185"/>
      <c r="AE88" s="185"/>
      <c r="AF88" s="185"/>
      <c r="AG88" s="185"/>
      <c r="AH88" s="185"/>
      <c r="AI88" s="185"/>
      <c r="AJ88" s="185"/>
      <c r="AK88" s="185"/>
      <c r="AN88" s="185"/>
      <c r="AO88" s="185"/>
      <c r="AP88" s="185"/>
      <c r="AQ88" s="185"/>
      <c r="AR88" s="185"/>
      <c r="AS88" s="185"/>
    </row>
    <row r="89" spans="4:45" x14ac:dyDescent="0.2">
      <c r="D89" s="148"/>
      <c r="E89" s="38">
        <v>0</v>
      </c>
      <c r="F89" s="52">
        <f t="shared" si="15"/>
        <v>0</v>
      </c>
      <c r="X89" s="185"/>
      <c r="Y89" s="185"/>
      <c r="Z89" s="185"/>
      <c r="AA89" s="185"/>
      <c r="AD89" s="185"/>
      <c r="AE89" s="185"/>
      <c r="AF89" s="185"/>
      <c r="AG89" s="185"/>
      <c r="AH89" s="185"/>
      <c r="AI89" s="185"/>
      <c r="AJ89" s="185"/>
      <c r="AK89" s="185"/>
      <c r="AN89" s="185"/>
      <c r="AO89" s="185"/>
      <c r="AP89" s="185"/>
      <c r="AQ89" s="185"/>
      <c r="AR89" s="185"/>
      <c r="AS89" s="185"/>
    </row>
    <row r="90" spans="4:45" x14ac:dyDescent="0.2">
      <c r="D90" s="148"/>
      <c r="E90" s="38">
        <v>0</v>
      </c>
      <c r="F90" s="52">
        <f t="shared" si="15"/>
        <v>0</v>
      </c>
      <c r="X90" s="185"/>
      <c r="Y90" s="185"/>
      <c r="Z90" s="185"/>
      <c r="AA90" s="185"/>
      <c r="AD90" s="185"/>
      <c r="AE90" s="185"/>
      <c r="AF90" s="185"/>
      <c r="AG90" s="185"/>
      <c r="AH90" s="185"/>
      <c r="AI90" s="185"/>
      <c r="AJ90" s="185"/>
      <c r="AK90" s="185"/>
      <c r="AN90" s="185"/>
      <c r="AO90" s="185"/>
      <c r="AP90" s="185"/>
      <c r="AQ90" s="185"/>
      <c r="AR90" s="185"/>
      <c r="AS90" s="185"/>
    </row>
    <row r="91" spans="4:45" x14ac:dyDescent="0.2">
      <c r="D91" s="148"/>
      <c r="E91" s="38">
        <v>0</v>
      </c>
      <c r="F91" s="52">
        <f t="shared" si="15"/>
        <v>0</v>
      </c>
      <c r="X91" s="185"/>
      <c r="Y91" s="185"/>
      <c r="Z91" s="185"/>
      <c r="AA91" s="185"/>
      <c r="AD91" s="185"/>
      <c r="AE91" s="185"/>
      <c r="AF91" s="185"/>
      <c r="AG91" s="185"/>
      <c r="AH91" s="185"/>
      <c r="AI91" s="185"/>
      <c r="AJ91" s="185"/>
      <c r="AK91" s="185"/>
      <c r="AN91" s="185"/>
      <c r="AO91" s="185"/>
      <c r="AP91" s="185"/>
      <c r="AQ91" s="185"/>
      <c r="AR91" s="185"/>
      <c r="AS91" s="185"/>
    </row>
    <row r="92" spans="4:45" x14ac:dyDescent="0.2">
      <c r="D92" s="148"/>
      <c r="E92" s="38">
        <v>159250.83733333336</v>
      </c>
      <c r="F92" s="52">
        <f t="shared" si="15"/>
        <v>52.19661791730308</v>
      </c>
      <c r="X92" s="185"/>
      <c r="Y92" s="185"/>
      <c r="Z92" s="185"/>
      <c r="AA92" s="185"/>
      <c r="AD92" s="185"/>
      <c r="AE92" s="185"/>
      <c r="AF92" s="185"/>
      <c r="AG92" s="185"/>
      <c r="AH92" s="185"/>
      <c r="AI92" s="185"/>
      <c r="AJ92" s="185"/>
      <c r="AK92" s="185"/>
      <c r="AN92" s="185"/>
      <c r="AO92" s="185"/>
      <c r="AP92" s="185"/>
      <c r="AQ92" s="185"/>
      <c r="AR92" s="185"/>
      <c r="AS92" s="185"/>
    </row>
    <row r="93" spans="4:45" x14ac:dyDescent="0.2">
      <c r="D93" s="148"/>
      <c r="E93" s="38">
        <v>188600</v>
      </c>
      <c r="F93" s="52">
        <f t="shared" si="15"/>
        <v>63.90360923247902</v>
      </c>
      <c r="X93" s="185"/>
      <c r="Y93" s="185"/>
      <c r="Z93" s="185"/>
      <c r="AA93" s="185"/>
      <c r="AD93" s="185"/>
      <c r="AE93" s="185"/>
      <c r="AF93" s="185"/>
      <c r="AG93" s="185"/>
      <c r="AH93" s="185"/>
      <c r="AI93" s="185"/>
      <c r="AJ93" s="185"/>
      <c r="AK93" s="185"/>
      <c r="AN93" s="185"/>
      <c r="AO93" s="185"/>
      <c r="AP93" s="185"/>
      <c r="AQ93" s="185"/>
      <c r="AR93" s="185"/>
      <c r="AS93" s="185"/>
    </row>
    <row r="94" spans="4:45" x14ac:dyDescent="0.2">
      <c r="D94" s="148"/>
      <c r="E94" s="38">
        <v>253140.21739130435</v>
      </c>
      <c r="F94" s="52">
        <f t="shared" si="15"/>
        <v>85.62361273268921</v>
      </c>
      <c r="X94" s="185"/>
      <c r="Y94" s="185"/>
      <c r="Z94" s="185"/>
      <c r="AA94" s="185"/>
      <c r="AD94" s="185"/>
      <c r="AE94" s="185"/>
      <c r="AF94" s="185"/>
      <c r="AG94" s="185"/>
      <c r="AH94" s="185"/>
      <c r="AI94" s="185"/>
      <c r="AJ94" s="185"/>
      <c r="AK94" s="185"/>
      <c r="AN94" s="185"/>
      <c r="AO94" s="185"/>
      <c r="AP94" s="185"/>
      <c r="AQ94" s="185"/>
      <c r="AR94" s="185"/>
      <c r="AS94" s="185"/>
    </row>
    <row r="95" spans="4:45" x14ac:dyDescent="0.2">
      <c r="D95" s="148"/>
      <c r="E95" s="38">
        <v>348500</v>
      </c>
      <c r="F95" s="52">
        <f t="shared" si="15"/>
        <v>106.2147030407578</v>
      </c>
      <c r="X95" s="185"/>
      <c r="Y95" s="185"/>
      <c r="Z95" s="185"/>
      <c r="AA95" s="185"/>
      <c r="AD95" s="185"/>
      <c r="AE95" s="185"/>
      <c r="AF95" s="185"/>
      <c r="AG95" s="185"/>
      <c r="AH95" s="185"/>
      <c r="AI95" s="185"/>
      <c r="AJ95" s="185"/>
      <c r="AK95" s="185"/>
      <c r="AN95" s="185"/>
      <c r="AO95" s="185"/>
      <c r="AP95" s="185"/>
      <c r="AQ95" s="185"/>
      <c r="AR95" s="185"/>
      <c r="AS95" s="185"/>
    </row>
    <row r="96" spans="4:45" x14ac:dyDescent="0.2">
      <c r="D96" s="148"/>
      <c r="E96" s="38">
        <v>348500</v>
      </c>
      <c r="F96" s="52">
        <f t="shared" si="15"/>
        <v>94.358524487187822</v>
      </c>
      <c r="X96" s="185"/>
      <c r="Y96" s="185"/>
      <c r="Z96" s="185"/>
      <c r="AA96" s="185"/>
      <c r="AD96" s="185"/>
      <c r="AE96" s="185"/>
      <c r="AF96" s="185"/>
      <c r="AG96" s="185"/>
      <c r="AH96" s="185"/>
      <c r="AI96" s="185"/>
      <c r="AJ96" s="185"/>
      <c r="AK96" s="185"/>
      <c r="AN96" s="185"/>
      <c r="AO96" s="185"/>
      <c r="AP96" s="185"/>
      <c r="AQ96" s="185"/>
      <c r="AR96" s="185"/>
      <c r="AS96" s="185"/>
    </row>
    <row r="97" spans="4:45" x14ac:dyDescent="0.2">
      <c r="D97" s="148"/>
      <c r="E97" s="38">
        <v>422137.0818432775</v>
      </c>
      <c r="F97" s="52">
        <f t="shared" si="15"/>
        <v>112.77770020044335</v>
      </c>
    </row>
    <row r="98" spans="4:45" x14ac:dyDescent="0.2">
      <c r="D98" s="149"/>
      <c r="E98" s="39">
        <v>546510.70361220906</v>
      </c>
      <c r="F98" s="52">
        <f t="shared" si="15"/>
        <v>128.4263680400168</v>
      </c>
      <c r="W98"/>
      <c r="X98" s="185" t="s">
        <v>172</v>
      </c>
      <c r="Y98" s="185"/>
      <c r="Z98" s="185"/>
      <c r="AA98" s="185"/>
      <c r="AB98" s="133"/>
      <c r="AC98" s="4"/>
      <c r="AD98" s="185" t="s">
        <v>173</v>
      </c>
      <c r="AE98" s="185"/>
      <c r="AF98" s="185"/>
      <c r="AG98" s="185"/>
      <c r="AH98" s="185"/>
      <c r="AI98" s="185"/>
      <c r="AJ98" s="185"/>
      <c r="AK98" s="185"/>
      <c r="AN98" s="185" t="s">
        <v>174</v>
      </c>
      <c r="AO98" s="185"/>
      <c r="AP98" s="185"/>
      <c r="AQ98" s="185"/>
      <c r="AR98" s="185"/>
      <c r="AS98" s="185"/>
    </row>
    <row r="99" spans="4:45" x14ac:dyDescent="0.2">
      <c r="D99" s="147" t="s">
        <v>152</v>
      </c>
      <c r="E99" s="44" t="s">
        <v>125</v>
      </c>
      <c r="F99" s="53"/>
      <c r="X99" s="185"/>
      <c r="Y99" s="185"/>
      <c r="Z99" s="185"/>
      <c r="AA99" s="185"/>
      <c r="AD99" s="185"/>
      <c r="AE99" s="185"/>
      <c r="AF99" s="185"/>
      <c r="AG99" s="185"/>
      <c r="AH99" s="185"/>
      <c r="AI99" s="185"/>
      <c r="AJ99" s="185"/>
      <c r="AK99" s="185"/>
      <c r="AN99" s="185"/>
      <c r="AO99" s="185"/>
      <c r="AP99" s="185"/>
      <c r="AQ99" s="185"/>
      <c r="AR99" s="185"/>
      <c r="AS99" s="185"/>
    </row>
    <row r="100" spans="4:45" x14ac:dyDescent="0.2">
      <c r="D100" s="148"/>
      <c r="E100" s="49" cm="1">
        <f t="array" ref="E100:E112">+TRANSPOSE('[2]BD MGC'!$V$129:$AH$129)</f>
        <v>0</v>
      </c>
      <c r="F100" s="52">
        <f t="shared" ref="F100:F112" si="16">+E100/B2</f>
        <v>0</v>
      </c>
      <c r="X100" s="185"/>
      <c r="Y100" s="185"/>
      <c r="Z100" s="185"/>
      <c r="AA100" s="185"/>
      <c r="AD100" s="185"/>
      <c r="AE100" s="185"/>
      <c r="AF100" s="185"/>
      <c r="AG100" s="185"/>
      <c r="AH100" s="185"/>
      <c r="AI100" s="185"/>
      <c r="AJ100" s="185"/>
      <c r="AK100" s="185"/>
      <c r="AN100" s="185"/>
      <c r="AO100" s="185"/>
      <c r="AP100" s="185"/>
      <c r="AQ100" s="185"/>
      <c r="AR100" s="185"/>
      <c r="AS100" s="185"/>
    </row>
    <row r="101" spans="4:45" x14ac:dyDescent="0.2">
      <c r="D101" s="148"/>
      <c r="E101" s="38">
        <v>33493.278472727288</v>
      </c>
      <c r="F101" s="52">
        <f t="shared" si="16"/>
        <v>18.134175689224669</v>
      </c>
      <c r="X101" s="185"/>
      <c r="Y101" s="185"/>
      <c r="Z101" s="185"/>
      <c r="AA101" s="185"/>
      <c r="AD101" s="185"/>
      <c r="AE101" s="185"/>
      <c r="AF101" s="185"/>
      <c r="AG101" s="185"/>
      <c r="AH101" s="185"/>
      <c r="AI101" s="185"/>
      <c r="AJ101" s="185"/>
      <c r="AK101" s="185"/>
      <c r="AN101" s="185"/>
      <c r="AO101" s="185"/>
      <c r="AP101" s="185"/>
      <c r="AQ101" s="185"/>
      <c r="AR101" s="185"/>
      <c r="AS101" s="185"/>
    </row>
    <row r="102" spans="4:45" x14ac:dyDescent="0.2">
      <c r="D102" s="148"/>
      <c r="E102" s="38">
        <v>36022.061999999998</v>
      </c>
      <c r="F102" s="52">
        <f t="shared" si="16"/>
        <v>20.036857475010986</v>
      </c>
      <c r="X102" s="185"/>
      <c r="Y102" s="185"/>
      <c r="Z102" s="185"/>
      <c r="AA102" s="185"/>
      <c r="AD102" s="185"/>
      <c r="AE102" s="185"/>
      <c r="AF102" s="185"/>
      <c r="AG102" s="185"/>
      <c r="AH102" s="185"/>
      <c r="AI102" s="185"/>
      <c r="AJ102" s="185"/>
      <c r="AK102" s="185"/>
      <c r="AN102" s="185"/>
      <c r="AO102" s="185"/>
      <c r="AP102" s="185"/>
      <c r="AQ102" s="185"/>
      <c r="AR102" s="185"/>
      <c r="AS102" s="185"/>
    </row>
    <row r="103" spans="4:45" x14ac:dyDescent="0.2">
      <c r="D103" s="148"/>
      <c r="E103" s="38">
        <v>39476.659</v>
      </c>
      <c r="F103" s="52">
        <f t="shared" si="16"/>
        <v>21.120677866352789</v>
      </c>
      <c r="X103" s="185"/>
      <c r="Y103" s="185"/>
      <c r="Z103" s="185"/>
      <c r="AA103" s="185"/>
      <c r="AD103" s="185"/>
      <c r="AE103" s="185"/>
      <c r="AF103" s="185"/>
      <c r="AG103" s="185"/>
      <c r="AH103" s="185"/>
      <c r="AI103" s="185"/>
      <c r="AJ103" s="185"/>
      <c r="AK103" s="185"/>
      <c r="AN103" s="185"/>
      <c r="AO103" s="185"/>
      <c r="AP103" s="185"/>
      <c r="AQ103" s="185"/>
      <c r="AR103" s="185"/>
      <c r="AS103" s="185"/>
    </row>
    <row r="104" spans="4:45" x14ac:dyDescent="0.2">
      <c r="D104" s="148"/>
      <c r="E104" s="38">
        <v>57354.289553030307</v>
      </c>
      <c r="F104" s="52">
        <f t="shared" si="16"/>
        <v>28.672413828233495</v>
      </c>
      <c r="X104" s="185"/>
      <c r="Y104" s="185"/>
      <c r="Z104" s="185"/>
      <c r="AA104" s="185"/>
      <c r="AD104" s="185"/>
      <c r="AE104" s="185"/>
      <c r="AF104" s="185"/>
      <c r="AG104" s="185"/>
      <c r="AH104" s="185"/>
      <c r="AI104" s="185"/>
      <c r="AJ104" s="185"/>
      <c r="AK104" s="185"/>
      <c r="AN104" s="185"/>
      <c r="AO104" s="185"/>
      <c r="AP104" s="185"/>
      <c r="AQ104" s="185"/>
      <c r="AR104" s="185"/>
      <c r="AS104" s="185"/>
    </row>
    <row r="105" spans="4:45" x14ac:dyDescent="0.2">
      <c r="D105" s="148"/>
      <c r="E105" s="38">
        <v>56554.636999999995</v>
      </c>
      <c r="F105" s="52">
        <f t="shared" si="16"/>
        <v>20.614873204320201</v>
      </c>
      <c r="X105" s="185"/>
      <c r="Y105" s="185"/>
      <c r="Z105" s="185"/>
      <c r="AA105" s="185"/>
      <c r="AD105" s="185"/>
      <c r="AE105" s="185"/>
      <c r="AF105" s="185"/>
      <c r="AG105" s="185"/>
      <c r="AH105" s="185"/>
      <c r="AI105" s="185"/>
      <c r="AJ105" s="185"/>
      <c r="AK105" s="185"/>
      <c r="AN105" s="185"/>
      <c r="AO105" s="185"/>
      <c r="AP105" s="185"/>
      <c r="AQ105" s="185"/>
      <c r="AR105" s="185"/>
      <c r="AS105" s="185"/>
    </row>
    <row r="106" spans="4:45" x14ac:dyDescent="0.2">
      <c r="D106" s="148"/>
      <c r="E106" s="38">
        <v>80309.951893939346</v>
      </c>
      <c r="F106" s="52">
        <f t="shared" si="16"/>
        <v>26.322673991287832</v>
      </c>
      <c r="X106" s="185"/>
      <c r="Y106" s="185"/>
      <c r="Z106" s="185"/>
      <c r="AA106" s="185"/>
      <c r="AD106" s="185"/>
      <c r="AE106" s="185"/>
      <c r="AF106" s="185"/>
      <c r="AG106" s="185"/>
      <c r="AH106" s="185"/>
      <c r="AI106" s="185"/>
      <c r="AJ106" s="185"/>
      <c r="AK106" s="185"/>
      <c r="AN106" s="185"/>
      <c r="AO106" s="185"/>
      <c r="AP106" s="185"/>
      <c r="AQ106" s="185"/>
      <c r="AR106" s="185"/>
      <c r="AS106" s="185"/>
    </row>
    <row r="107" spans="4:45" x14ac:dyDescent="0.2">
      <c r="D107" s="148"/>
      <c r="E107" s="38">
        <v>94794.899999999951</v>
      </c>
      <c r="F107" s="52">
        <f t="shared" si="16"/>
        <v>32.119492294973078</v>
      </c>
      <c r="X107" s="185"/>
      <c r="Y107" s="185"/>
      <c r="Z107" s="185"/>
      <c r="AA107" s="185"/>
      <c r="AD107" s="185"/>
      <c r="AE107" s="185"/>
      <c r="AF107" s="185"/>
      <c r="AG107" s="185"/>
      <c r="AH107" s="185"/>
      <c r="AI107" s="185"/>
      <c r="AJ107" s="185"/>
      <c r="AK107" s="185"/>
      <c r="AN107" s="185"/>
      <c r="AO107" s="185"/>
      <c r="AP107" s="185"/>
      <c r="AQ107" s="185"/>
      <c r="AR107" s="185"/>
      <c r="AS107" s="185"/>
    </row>
    <row r="108" spans="4:45" x14ac:dyDescent="0.2">
      <c r="D108" s="148"/>
      <c r="E108" s="38">
        <v>104777.0056896739</v>
      </c>
      <c r="F108" s="52">
        <f t="shared" si="16"/>
        <v>35.440381030389325</v>
      </c>
      <c r="X108" s="185"/>
      <c r="Y108" s="185"/>
      <c r="Z108" s="185"/>
      <c r="AA108" s="185"/>
      <c r="AD108" s="185"/>
      <c r="AE108" s="185"/>
      <c r="AF108" s="185"/>
      <c r="AG108" s="185"/>
      <c r="AH108" s="185"/>
      <c r="AI108" s="185"/>
      <c r="AJ108" s="185"/>
      <c r="AK108" s="185"/>
      <c r="AN108" s="185"/>
      <c r="AO108" s="185"/>
      <c r="AP108" s="185"/>
      <c r="AQ108" s="185"/>
      <c r="AR108" s="185"/>
      <c r="AS108" s="185"/>
    </row>
    <row r="109" spans="4:45" x14ac:dyDescent="0.2">
      <c r="D109" s="148"/>
      <c r="E109" s="38">
        <v>123309.20600000002</v>
      </c>
      <c r="F109" s="52">
        <f t="shared" si="16"/>
        <v>37.58178105446666</v>
      </c>
      <c r="X109" s="185"/>
      <c r="Y109" s="185"/>
      <c r="Z109" s="185"/>
      <c r="AA109" s="185"/>
      <c r="AD109" s="185"/>
      <c r="AE109" s="185"/>
      <c r="AF109" s="185"/>
      <c r="AG109" s="185"/>
      <c r="AH109" s="185"/>
      <c r="AI109" s="185"/>
      <c r="AJ109" s="185"/>
      <c r="AK109" s="185"/>
      <c r="AN109" s="185"/>
      <c r="AO109" s="185"/>
      <c r="AP109" s="185"/>
      <c r="AQ109" s="185"/>
      <c r="AR109" s="185"/>
      <c r="AS109" s="185"/>
    </row>
    <row r="110" spans="4:45" x14ac:dyDescent="0.2">
      <c r="D110" s="148"/>
      <c r="E110" s="38">
        <v>123309.20600000002</v>
      </c>
      <c r="F110" s="52">
        <f t="shared" si="16"/>
        <v>33.386728074165532</v>
      </c>
      <c r="X110" s="185"/>
      <c r="Y110" s="185"/>
      <c r="Z110" s="185"/>
      <c r="AA110" s="185"/>
      <c r="AD110" s="185"/>
      <c r="AE110" s="185"/>
      <c r="AF110" s="185"/>
      <c r="AG110" s="185"/>
      <c r="AH110" s="185"/>
      <c r="AI110" s="185"/>
      <c r="AJ110" s="185"/>
      <c r="AK110" s="185"/>
      <c r="AN110" s="185"/>
      <c r="AO110" s="185"/>
      <c r="AP110" s="185"/>
      <c r="AQ110" s="185"/>
      <c r="AR110" s="185"/>
      <c r="AS110" s="185"/>
    </row>
    <row r="111" spans="4:45" x14ac:dyDescent="0.2">
      <c r="D111" s="148"/>
      <c r="E111" s="38">
        <v>140284.19776052449</v>
      </c>
      <c r="F111" s="52">
        <f t="shared" si="16"/>
        <v>37.47817919433529</v>
      </c>
      <c r="X111" s="185"/>
      <c r="Y111" s="185"/>
      <c r="Z111" s="185"/>
      <c r="AA111" s="185"/>
      <c r="AD111" s="185"/>
      <c r="AE111" s="185"/>
      <c r="AF111" s="185"/>
      <c r="AG111" s="185"/>
      <c r="AH111" s="185"/>
      <c r="AI111" s="185"/>
      <c r="AJ111" s="185"/>
      <c r="AK111" s="185"/>
      <c r="AN111" s="185"/>
      <c r="AO111" s="185"/>
      <c r="AP111" s="185"/>
      <c r="AQ111" s="185"/>
      <c r="AR111" s="185"/>
      <c r="AS111" s="185"/>
    </row>
    <row r="112" spans="4:45" x14ac:dyDescent="0.2">
      <c r="D112" s="149"/>
      <c r="E112" s="39">
        <v>213078.20634136396</v>
      </c>
      <c r="F112" s="54">
        <f t="shared" si="16"/>
        <v>50.071956446657452</v>
      </c>
      <c r="X112" s="185"/>
      <c r="Y112" s="185"/>
      <c r="Z112" s="185"/>
      <c r="AA112" s="185"/>
      <c r="AD112" s="185"/>
      <c r="AE112" s="185"/>
      <c r="AF112" s="185"/>
      <c r="AG112" s="185"/>
      <c r="AH112" s="185"/>
      <c r="AI112" s="185"/>
      <c r="AJ112" s="185"/>
      <c r="AK112" s="185"/>
      <c r="AN112" s="185"/>
      <c r="AO112" s="185"/>
      <c r="AP112" s="185"/>
      <c r="AQ112" s="185"/>
      <c r="AR112" s="185"/>
      <c r="AS112" s="185"/>
    </row>
    <row r="113" spans="24:45" x14ac:dyDescent="0.2">
      <c r="X113" s="185"/>
      <c r="Y113" s="185"/>
      <c r="Z113" s="185"/>
      <c r="AA113" s="185"/>
      <c r="AD113" s="185"/>
      <c r="AE113" s="185"/>
      <c r="AF113" s="185"/>
      <c r="AG113" s="185"/>
      <c r="AH113" s="185"/>
      <c r="AI113" s="185"/>
      <c r="AJ113" s="185"/>
      <c r="AK113" s="185"/>
      <c r="AN113" s="185"/>
      <c r="AO113" s="185"/>
      <c r="AP113" s="185"/>
      <c r="AQ113" s="185"/>
      <c r="AR113" s="185"/>
      <c r="AS113" s="185"/>
    </row>
    <row r="114" spans="24:45" x14ac:dyDescent="0.2">
      <c r="X114" s="185"/>
      <c r="Y114" s="185"/>
      <c r="Z114" s="185"/>
      <c r="AA114" s="185"/>
      <c r="AD114" s="185"/>
      <c r="AE114" s="185"/>
      <c r="AF114" s="185"/>
      <c r="AG114" s="185"/>
      <c r="AH114" s="185"/>
      <c r="AI114" s="185"/>
      <c r="AJ114" s="185"/>
      <c r="AK114" s="185"/>
      <c r="AN114" s="185"/>
      <c r="AO114" s="185"/>
      <c r="AP114" s="185"/>
      <c r="AQ114" s="185"/>
      <c r="AR114" s="185"/>
      <c r="AS114" s="185"/>
    </row>
    <row r="115" spans="24:45" x14ac:dyDescent="0.2">
      <c r="X115" s="185"/>
      <c r="Y115" s="185"/>
      <c r="Z115" s="185"/>
      <c r="AA115" s="185"/>
      <c r="AD115" s="185"/>
      <c r="AE115" s="185"/>
      <c r="AF115" s="185"/>
      <c r="AG115" s="185"/>
      <c r="AH115" s="185"/>
      <c r="AI115" s="185"/>
      <c r="AJ115" s="185"/>
      <c r="AK115" s="185"/>
      <c r="AN115" s="185"/>
      <c r="AO115" s="185"/>
      <c r="AP115" s="185"/>
      <c r="AQ115" s="185"/>
      <c r="AR115" s="185"/>
      <c r="AS115" s="185"/>
    </row>
    <row r="116" spans="24:45" x14ac:dyDescent="0.2">
      <c r="X116" s="185"/>
      <c r="Y116" s="185"/>
      <c r="Z116" s="185"/>
      <c r="AA116" s="185"/>
      <c r="AD116" s="185"/>
      <c r="AE116" s="185"/>
      <c r="AF116" s="185"/>
      <c r="AG116" s="185"/>
      <c r="AH116" s="185"/>
      <c r="AI116" s="185"/>
      <c r="AJ116" s="185"/>
      <c r="AK116" s="185"/>
      <c r="AN116" s="185"/>
      <c r="AO116" s="185"/>
      <c r="AP116" s="185"/>
      <c r="AQ116" s="185"/>
      <c r="AR116" s="185"/>
      <c r="AS116" s="185"/>
    </row>
    <row r="117" spans="24:45" x14ac:dyDescent="0.2">
      <c r="X117" s="185"/>
      <c r="Y117" s="185"/>
      <c r="Z117" s="185"/>
      <c r="AA117" s="185"/>
      <c r="AD117" s="185"/>
      <c r="AE117" s="185"/>
      <c r="AF117" s="185"/>
      <c r="AG117" s="185"/>
      <c r="AH117" s="185"/>
      <c r="AI117" s="185"/>
      <c r="AJ117" s="185"/>
      <c r="AK117" s="185"/>
      <c r="AN117" s="185"/>
      <c r="AO117" s="185"/>
      <c r="AP117" s="185"/>
      <c r="AQ117" s="185"/>
      <c r="AR117" s="185"/>
      <c r="AS117" s="185"/>
    </row>
    <row r="118" spans="24:45" x14ac:dyDescent="0.2">
      <c r="X118" s="185"/>
      <c r="Y118" s="185"/>
      <c r="Z118" s="185"/>
      <c r="AA118" s="185"/>
      <c r="AD118" s="185"/>
      <c r="AE118" s="185"/>
      <c r="AF118" s="185"/>
      <c r="AG118" s="185"/>
      <c r="AH118" s="185"/>
      <c r="AI118" s="185"/>
      <c r="AJ118" s="185"/>
      <c r="AK118" s="185"/>
      <c r="AN118" s="185"/>
      <c r="AO118" s="185"/>
      <c r="AP118" s="185"/>
      <c r="AQ118" s="185"/>
      <c r="AR118" s="185"/>
      <c r="AS118" s="185"/>
    </row>
    <row r="119" spans="24:45" x14ac:dyDescent="0.2">
      <c r="X119" s="185"/>
      <c r="Y119" s="185"/>
      <c r="Z119" s="185"/>
      <c r="AA119" s="185"/>
      <c r="AD119" s="185"/>
      <c r="AE119" s="185"/>
      <c r="AF119" s="185"/>
      <c r="AG119" s="185"/>
      <c r="AH119" s="185"/>
      <c r="AI119" s="185"/>
      <c r="AJ119" s="185"/>
      <c r="AK119" s="185"/>
      <c r="AN119" s="185"/>
      <c r="AO119" s="185"/>
      <c r="AP119" s="185"/>
      <c r="AQ119" s="185"/>
      <c r="AR119" s="185"/>
      <c r="AS119" s="185"/>
    </row>
    <row r="120" spans="24:45" x14ac:dyDescent="0.2">
      <c r="X120" s="185"/>
      <c r="Y120" s="185"/>
      <c r="Z120" s="185"/>
      <c r="AA120" s="185"/>
      <c r="AD120" s="185"/>
      <c r="AE120" s="185"/>
      <c r="AF120" s="185"/>
      <c r="AG120" s="185"/>
      <c r="AH120" s="185"/>
      <c r="AI120" s="185"/>
      <c r="AJ120" s="185"/>
      <c r="AK120" s="185"/>
      <c r="AN120" s="185"/>
      <c r="AO120" s="185"/>
      <c r="AP120" s="185"/>
      <c r="AQ120" s="185"/>
      <c r="AR120" s="185"/>
      <c r="AS120" s="185"/>
    </row>
    <row r="121" spans="24:45" x14ac:dyDescent="0.2">
      <c r="X121" s="185"/>
      <c r="Y121" s="185"/>
      <c r="Z121" s="185"/>
      <c r="AA121" s="185"/>
      <c r="AD121" s="185"/>
      <c r="AE121" s="185"/>
      <c r="AF121" s="185"/>
      <c r="AG121" s="185"/>
      <c r="AH121" s="185"/>
      <c r="AI121" s="185"/>
      <c r="AJ121" s="185"/>
      <c r="AK121" s="185"/>
      <c r="AN121" s="185"/>
      <c r="AO121" s="185"/>
      <c r="AP121" s="185"/>
      <c r="AQ121" s="185"/>
      <c r="AR121" s="185"/>
      <c r="AS121" s="185"/>
    </row>
    <row r="122" spans="24:45" x14ac:dyDescent="0.2">
      <c r="X122" s="185"/>
      <c r="Y122" s="185"/>
      <c r="Z122" s="185"/>
      <c r="AA122" s="185"/>
      <c r="AD122" s="185"/>
      <c r="AE122" s="185"/>
      <c r="AF122" s="185"/>
      <c r="AG122" s="185"/>
      <c r="AH122" s="185"/>
      <c r="AI122" s="185"/>
      <c r="AJ122" s="185"/>
      <c r="AK122" s="185"/>
      <c r="AN122" s="185"/>
      <c r="AO122" s="185"/>
      <c r="AP122" s="185"/>
      <c r="AQ122" s="185"/>
      <c r="AR122" s="185"/>
      <c r="AS122" s="185"/>
    </row>
    <row r="123" spans="24:45" x14ac:dyDescent="0.2">
      <c r="X123" s="185"/>
      <c r="Y123" s="185"/>
      <c r="Z123" s="185"/>
      <c r="AA123" s="185"/>
      <c r="AD123" s="185"/>
      <c r="AE123" s="185"/>
      <c r="AF123" s="185"/>
      <c r="AG123" s="185"/>
      <c r="AH123" s="185"/>
      <c r="AI123" s="185"/>
      <c r="AJ123" s="185"/>
      <c r="AK123" s="185"/>
      <c r="AN123" s="185"/>
      <c r="AO123" s="185"/>
      <c r="AP123" s="185"/>
      <c r="AQ123" s="185"/>
      <c r="AR123" s="185"/>
      <c r="AS123" s="185"/>
    </row>
    <row r="124" spans="24:45" x14ac:dyDescent="0.2">
      <c r="X124" s="185"/>
      <c r="Y124" s="185"/>
      <c r="Z124" s="185"/>
      <c r="AA124" s="185"/>
      <c r="AD124" s="185"/>
      <c r="AE124" s="185"/>
      <c r="AF124" s="185"/>
      <c r="AG124" s="185"/>
      <c r="AH124" s="185"/>
      <c r="AI124" s="185"/>
      <c r="AJ124" s="185"/>
      <c r="AK124" s="185"/>
      <c r="AN124" s="185"/>
      <c r="AO124" s="185"/>
      <c r="AP124" s="185"/>
      <c r="AQ124" s="185"/>
      <c r="AR124" s="185"/>
      <c r="AS124" s="185"/>
    </row>
    <row r="127" spans="24:45" x14ac:dyDescent="0.2">
      <c r="X127" s="185" t="s">
        <v>175</v>
      </c>
      <c r="Y127" s="185"/>
      <c r="Z127" s="185"/>
      <c r="AA127" s="185"/>
    </row>
    <row r="128" spans="24:45" x14ac:dyDescent="0.2">
      <c r="X128" s="185"/>
      <c r="Y128" s="185"/>
      <c r="Z128" s="185"/>
      <c r="AA128" s="185"/>
    </row>
    <row r="129" spans="24:48" x14ac:dyDescent="0.2">
      <c r="X129" s="185"/>
      <c r="Y129" s="185"/>
      <c r="Z129" s="185"/>
      <c r="AA129" s="185"/>
    </row>
    <row r="130" spans="24:48" x14ac:dyDescent="0.2">
      <c r="X130" s="185"/>
      <c r="Y130" s="185"/>
      <c r="Z130" s="185"/>
      <c r="AA130" s="185"/>
    </row>
    <row r="131" spans="24:48" x14ac:dyDescent="0.2">
      <c r="X131" s="185"/>
      <c r="Y131" s="185"/>
      <c r="Z131" s="185"/>
      <c r="AA131" s="185"/>
    </row>
    <row r="132" spans="24:48" x14ac:dyDescent="0.2">
      <c r="X132" s="185"/>
      <c r="Y132" s="185"/>
      <c r="Z132" s="185"/>
      <c r="AA132" s="185"/>
    </row>
    <row r="133" spans="24:48" x14ac:dyDescent="0.2">
      <c r="X133" s="185"/>
      <c r="Y133" s="185"/>
      <c r="Z133" s="185"/>
      <c r="AA133" s="185"/>
    </row>
    <row r="134" spans="24:48" x14ac:dyDescent="0.2">
      <c r="X134" s="185"/>
      <c r="Y134" s="185"/>
      <c r="Z134" s="185"/>
      <c r="AA134" s="185"/>
    </row>
    <row r="135" spans="24:48" x14ac:dyDescent="0.2">
      <c r="X135" s="185"/>
      <c r="Y135" s="185"/>
      <c r="Z135" s="185"/>
      <c r="AA135" s="185"/>
    </row>
    <row r="136" spans="24:48" x14ac:dyDescent="0.2">
      <c r="X136" s="185"/>
      <c r="Y136" s="185"/>
      <c r="Z136" s="185"/>
      <c r="AA136" s="185"/>
    </row>
    <row r="137" spans="24:48" x14ac:dyDescent="0.2">
      <c r="X137" s="185"/>
      <c r="Y137" s="185"/>
      <c r="Z137" s="185"/>
      <c r="AA137" s="185"/>
      <c r="AV137" s="4" t="s">
        <v>167</v>
      </c>
    </row>
    <row r="138" spans="24:48" x14ac:dyDescent="0.2">
      <c r="X138" s="185"/>
      <c r="Y138" s="185"/>
      <c r="Z138" s="185"/>
      <c r="AA138" s="185"/>
    </row>
    <row r="139" spans="24:48" x14ac:dyDescent="0.2">
      <c r="X139" s="185"/>
      <c r="Y139" s="185"/>
      <c r="Z139" s="185"/>
      <c r="AA139" s="185"/>
    </row>
    <row r="140" spans="24:48" x14ac:dyDescent="0.2">
      <c r="X140" s="185"/>
      <c r="Y140" s="185"/>
      <c r="Z140" s="185"/>
      <c r="AA140" s="185"/>
    </row>
    <row r="141" spans="24:48" x14ac:dyDescent="0.2">
      <c r="X141" s="185"/>
      <c r="Y141" s="185"/>
      <c r="Z141" s="185"/>
      <c r="AA141" s="185"/>
    </row>
    <row r="142" spans="24:48" x14ac:dyDescent="0.2">
      <c r="X142" s="185"/>
      <c r="Y142" s="185"/>
      <c r="Z142" s="185"/>
      <c r="AA142" s="185"/>
    </row>
    <row r="143" spans="24:48" x14ac:dyDescent="0.2">
      <c r="X143" s="185"/>
      <c r="Y143" s="185"/>
      <c r="Z143" s="185"/>
      <c r="AA143" s="185"/>
    </row>
    <row r="144" spans="24:48" x14ac:dyDescent="0.2">
      <c r="X144" s="185"/>
      <c r="Y144" s="185"/>
      <c r="Z144" s="185"/>
      <c r="AA144" s="185"/>
    </row>
    <row r="145" spans="24:27" x14ac:dyDescent="0.2">
      <c r="X145" s="185"/>
      <c r="Y145" s="185"/>
      <c r="Z145" s="185"/>
      <c r="AA145" s="185"/>
    </row>
    <row r="146" spans="24:27" x14ac:dyDescent="0.2">
      <c r="X146" s="185"/>
      <c r="Y146" s="185"/>
      <c r="Z146" s="185"/>
      <c r="AA146" s="185"/>
    </row>
    <row r="147" spans="24:27" x14ac:dyDescent="0.2">
      <c r="X147" s="185"/>
      <c r="Y147" s="185"/>
      <c r="Z147" s="185"/>
      <c r="AA147" s="185"/>
    </row>
    <row r="148" spans="24:27" x14ac:dyDescent="0.2">
      <c r="X148" s="185"/>
      <c r="Y148" s="185"/>
      <c r="Z148" s="185"/>
      <c r="AA148" s="185"/>
    </row>
    <row r="149" spans="24:27" x14ac:dyDescent="0.2">
      <c r="X149" s="185"/>
      <c r="Y149" s="185"/>
      <c r="Z149" s="185"/>
      <c r="AA149" s="185"/>
    </row>
    <row r="150" spans="24:27" x14ac:dyDescent="0.2">
      <c r="X150" s="185"/>
      <c r="Y150" s="185"/>
      <c r="Z150" s="185"/>
      <c r="AA150" s="185"/>
    </row>
    <row r="151" spans="24:27" x14ac:dyDescent="0.2">
      <c r="X151" s="185"/>
      <c r="Y151" s="185"/>
      <c r="Z151" s="185"/>
      <c r="AA151" s="185"/>
    </row>
    <row r="152" spans="24:27" x14ac:dyDescent="0.2">
      <c r="X152" s="185"/>
      <c r="Y152" s="185"/>
      <c r="Z152" s="185"/>
      <c r="AA152" s="185"/>
    </row>
    <row r="153" spans="24:27" x14ac:dyDescent="0.2">
      <c r="X153" s="185"/>
      <c r="Y153" s="185"/>
      <c r="Z153" s="185"/>
      <c r="AA153" s="185"/>
    </row>
  </sheetData>
  <mergeCells count="54">
    <mergeCell ref="X127:AA153"/>
    <mergeCell ref="AD70:AK96"/>
    <mergeCell ref="AN70:AS96"/>
    <mergeCell ref="X98:AA124"/>
    <mergeCell ref="AD98:AK124"/>
    <mergeCell ref="AN98:AS124"/>
    <mergeCell ref="D99:D112"/>
    <mergeCell ref="X70:AA96"/>
    <mergeCell ref="D29:D42"/>
    <mergeCell ref="D43:D56"/>
    <mergeCell ref="D57:D70"/>
    <mergeCell ref="D71:D84"/>
    <mergeCell ref="D85:D98"/>
    <mergeCell ref="W48:AE48"/>
    <mergeCell ref="X49:Z49"/>
    <mergeCell ref="AA49:AC49"/>
    <mergeCell ref="AD49:AE49"/>
    <mergeCell ref="I37:U37"/>
    <mergeCell ref="AH48:AP48"/>
    <mergeCell ref="AI49:AK49"/>
    <mergeCell ref="AL49:AN49"/>
    <mergeCell ref="AO49:AP49"/>
    <mergeCell ref="AR26:AZ26"/>
    <mergeCell ref="AS27:AU27"/>
    <mergeCell ref="AV27:AX27"/>
    <mergeCell ref="AY27:AZ27"/>
    <mergeCell ref="AI27:AK27"/>
    <mergeCell ref="AL27:AN27"/>
    <mergeCell ref="AO27:AP27"/>
    <mergeCell ref="AR4:AZ4"/>
    <mergeCell ref="AS5:AU5"/>
    <mergeCell ref="AV5:AX5"/>
    <mergeCell ref="AY5:AZ5"/>
    <mergeCell ref="I48:U48"/>
    <mergeCell ref="W26:AE26"/>
    <mergeCell ref="X27:Z27"/>
    <mergeCell ref="AA27:AC27"/>
    <mergeCell ref="AD27:AE27"/>
    <mergeCell ref="AH26:AP26"/>
    <mergeCell ref="I26:U26"/>
    <mergeCell ref="I15:U15"/>
    <mergeCell ref="AH4:AP4"/>
    <mergeCell ref="AI5:AK5"/>
    <mergeCell ref="AL5:AN5"/>
    <mergeCell ref="AO5:AP5"/>
    <mergeCell ref="D15:D28"/>
    <mergeCell ref="A1:B1"/>
    <mergeCell ref="I4:U4"/>
    <mergeCell ref="W4:AE4"/>
    <mergeCell ref="X5:Z5"/>
    <mergeCell ref="AA5:AC5"/>
    <mergeCell ref="AD5:AE5"/>
    <mergeCell ref="H2:U2"/>
    <mergeCell ref="D1:D14"/>
  </mergeCells>
  <conditionalFormatting sqref="X21 X23">
    <cfRule type="cellIs" dxfId="0" priority="1" operator="greaterThan">
      <formula>$X$21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AMZN</vt:lpstr>
      <vt:lpstr>AAPL</vt:lpstr>
      <vt:lpstr>BAC</vt:lpstr>
      <vt:lpstr>C</vt:lpstr>
      <vt:lpstr>GE</vt:lpstr>
      <vt:lpstr>JNJ</vt:lpstr>
      <vt:lpstr>JMP</vt:lpstr>
      <vt:lpstr>PFE</vt:lpstr>
      <vt:lpstr>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Gonzalez</dc:creator>
  <cp:keywords/>
  <dc:description/>
  <cp:lastModifiedBy>VALENTINA GONZALEZ</cp:lastModifiedBy>
  <cp:revision/>
  <dcterms:created xsi:type="dcterms:W3CDTF">2024-03-06T01:24:43Z</dcterms:created>
  <dcterms:modified xsi:type="dcterms:W3CDTF">2024-03-31T16:42:10Z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2024-03-06T00:00:00Z</vt:filetime>
  </property>
  <property fmtid="{D5CDD505-2E9C-101B-9397-08002B2CF9AE}" pid="3" name="Producer">
    <vt:lpwstr>iLovePDF</vt:lpwstr>
  </property>
</Properties>
</file>